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xpo\Documents\UOC\MachineLearning\PEC 2\"/>
    </mc:Choice>
  </mc:AlternateContent>
  <xr:revisionPtr revIDLastSave="0" documentId="13_ncr:1_{D6C61D2E-2602-4F5A-A779-2B06146AF672}" xr6:coauthVersionLast="47" xr6:coauthVersionMax="47" xr10:uidLastSave="{00000000-0000-0000-0000-000000000000}"/>
  <bookViews>
    <workbookView xWindow="-120" yWindow="-120" windowWidth="29040" windowHeight="15840" xr2:uid="{EE6A910A-7C7C-4B5F-8846-4A1DE1D03544}"/>
  </bookViews>
  <sheets>
    <sheet name="Sheet1" sheetId="1" r:id="rId1"/>
  </sheets>
  <definedNames>
    <definedName name="ExternalData_1" localSheetId="0" hidden="1">Sheet1!$A$1:$S$14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192" i="1" l="1"/>
  <c r="AL191" i="1"/>
  <c r="AL190" i="1"/>
  <c r="AL189" i="1"/>
  <c r="AL188" i="1"/>
  <c r="AF192" i="1"/>
  <c r="AF191" i="1"/>
  <c r="AF190" i="1"/>
  <c r="AF189" i="1"/>
  <c r="AF188" i="1"/>
  <c r="Z192" i="1"/>
  <c r="Z191" i="1"/>
  <c r="Z190" i="1"/>
  <c r="Z189" i="1"/>
  <c r="Z188" i="1"/>
  <c r="T192" i="1"/>
  <c r="T191" i="1"/>
  <c r="T190" i="1"/>
  <c r="T189" i="1"/>
  <c r="T188" i="1"/>
  <c r="N192" i="1"/>
  <c r="N190" i="1"/>
  <c r="N189" i="1"/>
  <c r="N188" i="1"/>
  <c r="H192" i="1"/>
  <c r="H190" i="1"/>
  <c r="H189" i="1"/>
  <c r="H188" i="1"/>
  <c r="AD192" i="1"/>
  <c r="AJ192" i="1"/>
  <c r="AJ191" i="1"/>
  <c r="AJ190" i="1"/>
  <c r="AJ189" i="1"/>
  <c r="AJ188" i="1"/>
  <c r="AD191" i="1"/>
  <c r="AD190" i="1"/>
  <c r="AD189" i="1"/>
  <c r="AD188" i="1"/>
  <c r="X192" i="1"/>
  <c r="X191" i="1"/>
  <c r="X190" i="1"/>
  <c r="X189" i="1"/>
  <c r="X188" i="1"/>
  <c r="R192" i="1"/>
  <c r="R191" i="1"/>
  <c r="R190" i="1"/>
  <c r="R189" i="1"/>
  <c r="R188" i="1"/>
  <c r="L192" i="1"/>
  <c r="L191" i="1"/>
  <c r="L190" i="1"/>
  <c r="L189" i="1"/>
  <c r="L188" i="1"/>
  <c r="F189" i="1"/>
  <c r="F190" i="1"/>
  <c r="F191" i="1"/>
  <c r="F192" i="1"/>
  <c r="F188" i="1"/>
  <c r="AH127" i="1"/>
  <c r="AH126" i="1"/>
  <c r="O150" i="1"/>
  <c r="O149" i="1"/>
  <c r="O148" i="1"/>
  <c r="O147" i="1"/>
  <c r="O146" i="1"/>
  <c r="O145" i="1"/>
  <c r="O144" i="1"/>
  <c r="O143" i="1"/>
  <c r="O142" i="1"/>
  <c r="M150" i="1"/>
  <c r="M149" i="1"/>
  <c r="M148" i="1"/>
  <c r="M147" i="1"/>
  <c r="M146" i="1"/>
  <c r="M145" i="1"/>
  <c r="M144" i="1"/>
  <c r="M143" i="1"/>
  <c r="M142" i="1"/>
  <c r="AF134" i="1"/>
  <c r="AF133" i="1"/>
  <c r="AF132" i="1"/>
  <c r="AF131" i="1"/>
  <c r="AF130" i="1"/>
  <c r="AF129" i="1"/>
  <c r="AF128" i="1"/>
  <c r="AF127" i="1"/>
  <c r="AF126" i="1"/>
  <c r="AA134" i="1"/>
  <c r="AA133" i="1"/>
  <c r="AA132" i="1"/>
  <c r="AA131" i="1"/>
  <c r="AA130" i="1"/>
  <c r="AA129" i="1"/>
  <c r="AA128" i="1"/>
  <c r="AA127" i="1"/>
  <c r="AA126" i="1"/>
  <c r="R134" i="1"/>
  <c r="R133" i="1"/>
  <c r="R132" i="1"/>
  <c r="R131" i="1"/>
  <c r="R130" i="1"/>
  <c r="R129" i="1"/>
  <c r="R128" i="1"/>
  <c r="R127" i="1"/>
  <c r="R126" i="1"/>
  <c r="M126" i="1"/>
  <c r="M134" i="1"/>
  <c r="M133" i="1"/>
  <c r="M132" i="1"/>
  <c r="M131" i="1"/>
  <c r="M130" i="1"/>
  <c r="M129" i="1"/>
  <c r="M128" i="1"/>
  <c r="M127" i="1"/>
  <c r="H126" i="1"/>
  <c r="H134" i="1"/>
  <c r="H133" i="1"/>
  <c r="H132" i="1"/>
  <c r="H131" i="1"/>
  <c r="H130" i="1"/>
  <c r="H129" i="1"/>
  <c r="H128" i="1"/>
  <c r="H127" i="1"/>
  <c r="C127" i="1"/>
  <c r="C128" i="1"/>
  <c r="C129" i="1"/>
  <c r="C130" i="1"/>
  <c r="C131" i="1"/>
  <c r="C132" i="1"/>
  <c r="C133" i="1"/>
  <c r="C134" i="1"/>
  <c r="C126" i="1"/>
  <c r="M89" i="1"/>
  <c r="M90" i="1"/>
  <c r="M91" i="1"/>
  <c r="M92" i="1"/>
  <c r="M93" i="1"/>
  <c r="M94" i="1"/>
  <c r="M95" i="1"/>
  <c r="M96" i="1"/>
  <c r="M97" i="1"/>
  <c r="M88" i="1"/>
  <c r="L89" i="1"/>
  <c r="L90" i="1"/>
  <c r="L91" i="1"/>
  <c r="L92" i="1"/>
  <c r="L93" i="1"/>
  <c r="L94" i="1"/>
  <c r="L95" i="1"/>
  <c r="L96" i="1"/>
  <c r="L97" i="1"/>
  <c r="L88" i="1"/>
  <c r="K89" i="1"/>
  <c r="K90" i="1"/>
  <c r="K91" i="1"/>
  <c r="K92" i="1"/>
  <c r="K93" i="1"/>
  <c r="K94" i="1"/>
  <c r="K95" i="1"/>
  <c r="K96" i="1"/>
  <c r="K97" i="1"/>
  <c r="K88" i="1"/>
  <c r="H66" i="1"/>
  <c r="C65" i="1"/>
  <c r="M53" i="1" s="1"/>
  <c r="D65" i="1"/>
  <c r="N53" i="1" s="1"/>
  <c r="E65" i="1"/>
  <c r="O51" i="1" s="1"/>
  <c r="F65" i="1"/>
  <c r="P55" i="1" s="1"/>
  <c r="G65" i="1"/>
  <c r="Q56" i="1" s="1"/>
  <c r="H65" i="1"/>
  <c r="B65" i="1"/>
  <c r="L50" i="1" s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B44" i="1"/>
  <c r="O34" i="1"/>
  <c r="O35" i="1"/>
  <c r="O36" i="1"/>
  <c r="O39" i="1"/>
  <c r="AQ9" i="1"/>
  <c r="AF8" i="1"/>
  <c r="B19" i="1"/>
  <c r="B21" i="1"/>
  <c r="AA35" i="1" s="1"/>
  <c r="C21" i="1"/>
  <c r="AB47" i="1" s="1"/>
  <c r="D21" i="1"/>
  <c r="AC46" i="1" s="1"/>
  <c r="E21" i="1"/>
  <c r="AD45" i="1" s="1"/>
  <c r="F21" i="1"/>
  <c r="AE39" i="1" s="1"/>
  <c r="G21" i="1"/>
  <c r="AF36" i="1" s="1"/>
  <c r="H21" i="1"/>
  <c r="AG42" i="1" s="1"/>
  <c r="I21" i="1"/>
  <c r="AH41" i="1" s="1"/>
  <c r="J21" i="1"/>
  <c r="AI40" i="1" s="1"/>
  <c r="K21" i="1"/>
  <c r="AJ45" i="1" s="1"/>
  <c r="L21" i="1"/>
  <c r="AK47" i="1" s="1"/>
  <c r="M21" i="1"/>
  <c r="AL35" i="1" s="1"/>
  <c r="P21" i="1"/>
  <c r="AO41" i="1" s="1"/>
  <c r="Q21" i="1"/>
  <c r="AP36" i="1" s="1"/>
  <c r="R21" i="1"/>
  <c r="AQ45" i="1" s="1"/>
  <c r="S21" i="1"/>
  <c r="N21" i="1"/>
  <c r="AM36" i="1" s="1"/>
  <c r="C20" i="1"/>
  <c r="AB21" i="1" s="1"/>
  <c r="D20" i="1"/>
  <c r="AC21" i="1" s="1"/>
  <c r="E20" i="1"/>
  <c r="AD27" i="1" s="1"/>
  <c r="F20" i="1"/>
  <c r="AE25" i="1" s="1"/>
  <c r="G20" i="1"/>
  <c r="AF25" i="1" s="1"/>
  <c r="H20" i="1"/>
  <c r="AG30" i="1" s="1"/>
  <c r="I20" i="1"/>
  <c r="AH29" i="1" s="1"/>
  <c r="J20" i="1"/>
  <c r="AI28" i="1" s="1"/>
  <c r="K20" i="1"/>
  <c r="AJ28" i="1" s="1"/>
  <c r="L20" i="1"/>
  <c r="AK28" i="1" s="1"/>
  <c r="M20" i="1"/>
  <c r="AL20" i="1" s="1"/>
  <c r="N20" i="1"/>
  <c r="AM31" i="1" s="1"/>
  <c r="P20" i="1"/>
  <c r="Q20" i="1"/>
  <c r="AP28" i="1" s="1"/>
  <c r="R20" i="1"/>
  <c r="AQ31" i="1" s="1"/>
  <c r="S20" i="1"/>
  <c r="AR22" i="1" s="1"/>
  <c r="B20" i="1"/>
  <c r="AA22" i="1" s="1"/>
  <c r="C19" i="1"/>
  <c r="AB6" i="1" s="1"/>
  <c r="D19" i="1"/>
  <c r="AC14" i="1" s="1"/>
  <c r="E19" i="1"/>
  <c r="F19" i="1"/>
  <c r="AE13" i="1" s="1"/>
  <c r="G19" i="1"/>
  <c r="AF11" i="1" s="1"/>
  <c r="H19" i="1"/>
  <c r="AG14" i="1" s="1"/>
  <c r="I19" i="1"/>
  <c r="AH14" i="1" s="1"/>
  <c r="J19" i="1"/>
  <c r="K19" i="1"/>
  <c r="AJ10" i="1" s="1"/>
  <c r="L19" i="1"/>
  <c r="AK10" i="1" s="1"/>
  <c r="M19" i="1"/>
  <c r="AL7" i="1" s="1"/>
  <c r="N19" i="1"/>
  <c r="AM7" i="1" s="1"/>
  <c r="P19" i="1"/>
  <c r="AO12" i="1" s="1"/>
  <c r="Q19" i="1"/>
  <c r="AP5" i="1" s="1"/>
  <c r="R19" i="1"/>
  <c r="AQ4" i="1" s="1"/>
  <c r="S19" i="1"/>
  <c r="AR14" i="1" s="1"/>
  <c r="AG19" i="1" l="1"/>
  <c r="AB29" i="1"/>
  <c r="AD28" i="1"/>
  <c r="AG35" i="1"/>
  <c r="P50" i="1"/>
  <c r="AB40" i="1"/>
  <c r="O55" i="1"/>
  <c r="AA40" i="1"/>
  <c r="AB38" i="1"/>
  <c r="AK7" i="1"/>
  <c r="AC7" i="1"/>
  <c r="AF5" i="1"/>
  <c r="AH30" i="1"/>
  <c r="AM45" i="1"/>
  <c r="AH42" i="1"/>
  <c r="AE7" i="1"/>
  <c r="AG28" i="1"/>
  <c r="AD42" i="1"/>
  <c r="O50" i="1"/>
  <c r="AE11" i="1"/>
  <c r="AB25" i="1"/>
  <c r="AA38" i="1"/>
  <c r="O53" i="1"/>
  <c r="AC11" i="1"/>
  <c r="AF24" i="1"/>
  <c r="AH26" i="1"/>
  <c r="AK12" i="1"/>
  <c r="AG22" i="1"/>
  <c r="AF12" i="1"/>
  <c r="AE22" i="1"/>
  <c r="AR19" i="1"/>
  <c r="AI21" i="1"/>
  <c r="AF3" i="1"/>
  <c r="AM19" i="1"/>
  <c r="AG21" i="1"/>
  <c r="AC2" i="1"/>
  <c r="AK4" i="1"/>
  <c r="AG31" i="1"/>
  <c r="AD35" i="1"/>
  <c r="AE26" i="1"/>
  <c r="AJ4" i="1"/>
  <c r="AD31" i="1"/>
  <c r="AI47" i="1"/>
  <c r="AC4" i="1"/>
  <c r="AR30" i="1"/>
  <c r="AD46" i="1"/>
  <c r="AC27" i="1"/>
  <c r="AA29" i="1"/>
  <c r="AF4" i="1"/>
  <c r="AQ8" i="1"/>
  <c r="AQ12" i="1"/>
  <c r="AL19" i="1"/>
  <c r="AB31" i="1"/>
  <c r="AR28" i="1"/>
  <c r="AA27" i="1"/>
  <c r="AH24" i="1"/>
  <c r="AD22" i="1"/>
  <c r="AC35" i="1"/>
  <c r="AM44" i="1"/>
  <c r="AC42" i="1"/>
  <c r="AH39" i="1"/>
  <c r="AM37" i="1"/>
  <c r="O61" i="1"/>
  <c r="AA25" i="1"/>
  <c r="AE4" i="1"/>
  <c r="AJ8" i="1"/>
  <c r="AL12" i="1"/>
  <c r="AH19" i="1"/>
  <c r="AA31" i="1"/>
  <c r="AH28" i="1"/>
  <c r="AR26" i="1"/>
  <c r="AG24" i="1"/>
  <c r="AR21" i="1"/>
  <c r="AM47" i="1"/>
  <c r="AL44" i="1"/>
  <c r="AB42" i="1"/>
  <c r="AG39" i="1"/>
  <c r="AH37" i="1"/>
  <c r="L61" i="1"/>
  <c r="L53" i="1"/>
  <c r="AL47" i="1"/>
  <c r="AK44" i="1"/>
  <c r="AA42" i="1"/>
  <c r="AF39" i="1"/>
  <c r="AG37" i="1"/>
  <c r="Q60" i="1"/>
  <c r="Q52" i="1"/>
  <c r="AQ3" i="1"/>
  <c r="AQ5" i="1"/>
  <c r="AC8" i="1"/>
  <c r="AJ12" i="1"/>
  <c r="AD19" i="1"/>
  <c r="AI30" i="1"/>
  <c r="AE28" i="1"/>
  <c r="AG26" i="1"/>
  <c r="AD24" i="1"/>
  <c r="AH21" i="1"/>
  <c r="AG44" i="1"/>
  <c r="AJ41" i="1"/>
  <c r="AD39" i="1"/>
  <c r="AD37" i="1"/>
  <c r="P60" i="1"/>
  <c r="P52" i="1"/>
  <c r="AD44" i="1"/>
  <c r="AI41" i="1"/>
  <c r="AC39" i="1"/>
  <c r="AC37" i="1"/>
  <c r="O60" i="1"/>
  <c r="O52" i="1"/>
  <c r="AC24" i="1"/>
  <c r="AE3" i="1"/>
  <c r="AC5" i="1"/>
  <c r="AF9" i="1"/>
  <c r="AC12" i="1"/>
  <c r="AR20" i="1"/>
  <c r="AD30" i="1"/>
  <c r="AC28" i="1"/>
  <c r="AD26" i="1"/>
  <c r="AB24" i="1"/>
  <c r="AF21" i="1"/>
  <c r="AH47" i="1"/>
  <c r="AA44" i="1"/>
  <c r="AG41" i="1"/>
  <c r="AB39" i="1"/>
  <c r="AB37" i="1"/>
  <c r="Q58" i="1"/>
  <c r="AC3" i="1"/>
  <c r="AQ6" i="1"/>
  <c r="AC9" i="1"/>
  <c r="AQ13" i="1"/>
  <c r="AC30" i="1"/>
  <c r="AB28" i="1"/>
  <c r="AC26" i="1"/>
  <c r="AI23" i="1"/>
  <c r="AE21" i="1"/>
  <c r="AG47" i="1"/>
  <c r="H39" i="1" s="1"/>
  <c r="AM43" i="1"/>
  <c r="AD41" i="1"/>
  <c r="AA39" i="1"/>
  <c r="P58" i="1"/>
  <c r="AB27" i="1"/>
  <c r="AB19" i="1"/>
  <c r="AQ2" i="1"/>
  <c r="AK6" i="1"/>
  <c r="AQ10" i="1"/>
  <c r="AF13" i="1"/>
  <c r="AH20" i="1"/>
  <c r="AB30" i="1"/>
  <c r="AA28" i="1"/>
  <c r="AB26" i="1"/>
  <c r="AH23" i="1"/>
  <c r="AD21" i="1"/>
  <c r="AD47" i="1"/>
  <c r="AH43" i="1"/>
  <c r="AC41" i="1"/>
  <c r="AM38" i="1"/>
  <c r="AI36" i="1"/>
  <c r="O58" i="1"/>
  <c r="AK2" i="1"/>
  <c r="AF6" i="1"/>
  <c r="AF10" i="1"/>
  <c r="AC13" i="1"/>
  <c r="D38" i="1" s="1"/>
  <c r="AG20" i="1"/>
  <c r="AA30" i="1"/>
  <c r="AR27" i="1"/>
  <c r="AA26" i="1"/>
  <c r="AG23" i="1"/>
  <c r="AA21" i="1"/>
  <c r="AC47" i="1"/>
  <c r="AG43" i="1"/>
  <c r="AB41" i="1"/>
  <c r="AH38" i="1"/>
  <c r="AH36" i="1"/>
  <c r="L58" i="1"/>
  <c r="AF2" i="1"/>
  <c r="AC6" i="1"/>
  <c r="AE10" i="1"/>
  <c r="AQ14" i="1"/>
  <c r="AD20" i="1"/>
  <c r="AR29" i="1"/>
  <c r="AK27" i="1"/>
  <c r="AM25" i="1"/>
  <c r="AD23" i="1"/>
  <c r="AO35" i="1"/>
  <c r="AA47" i="1"/>
  <c r="AD43" i="1"/>
  <c r="AA41" i="1"/>
  <c r="AG38" i="1"/>
  <c r="AG36" i="1"/>
  <c r="Q57" i="1"/>
  <c r="AE2" i="1"/>
  <c r="AQ7" i="1"/>
  <c r="AC10" i="1"/>
  <c r="AK14" i="1"/>
  <c r="AB20" i="1"/>
  <c r="AI29" i="1"/>
  <c r="AI27" i="1"/>
  <c r="AH25" i="1"/>
  <c r="AC23" i="1"/>
  <c r="AM35" i="1"/>
  <c r="AM46" i="1"/>
  <c r="AB43" i="1"/>
  <c r="AH40" i="1"/>
  <c r="AF38" i="1"/>
  <c r="AE36" i="1"/>
  <c r="O56" i="1"/>
  <c r="AQ11" i="1"/>
  <c r="AF14" i="1"/>
  <c r="AR31" i="1"/>
  <c r="AG29" i="1"/>
  <c r="AH27" i="1"/>
  <c r="AG25" i="1"/>
  <c r="AQ22" i="1"/>
  <c r="AI46" i="1"/>
  <c r="AA43" i="1"/>
  <c r="AG40" i="1"/>
  <c r="AE38" i="1"/>
  <c r="AD36" i="1"/>
  <c r="L56" i="1"/>
  <c r="AJ7" i="1"/>
  <c r="AK11" i="1"/>
  <c r="L36" i="1" s="1"/>
  <c r="AD29" i="1"/>
  <c r="AG27" i="1"/>
  <c r="AD25" i="1"/>
  <c r="AI22" i="1"/>
  <c r="AI35" i="1"/>
  <c r="AH46" i="1"/>
  <c r="AM42" i="1"/>
  <c r="AD40" i="1"/>
  <c r="AD38" i="1"/>
  <c r="AC36" i="1"/>
  <c r="Q55" i="1"/>
  <c r="AL4" i="1"/>
  <c r="AF7" i="1"/>
  <c r="AA20" i="1"/>
  <c r="AH31" i="1"/>
  <c r="AC29" i="1"/>
  <c r="AC25" i="1"/>
  <c r="AH22" i="1"/>
  <c r="AH35" i="1"/>
  <c r="AE46" i="1"/>
  <c r="AI42" i="1"/>
  <c r="AC40" i="1"/>
  <c r="AC38" i="1"/>
  <c r="Q50" i="1"/>
  <c r="AQ23" i="1"/>
  <c r="AQ24" i="1"/>
  <c r="AQ25" i="1"/>
  <c r="AQ26" i="1"/>
  <c r="AR36" i="1"/>
  <c r="AR37" i="1"/>
  <c r="AR45" i="1"/>
  <c r="AR46" i="1"/>
  <c r="AR47" i="1"/>
  <c r="S39" i="1" s="1"/>
  <c r="AR35" i="1"/>
  <c r="AA6" i="1"/>
  <c r="AA9" i="1"/>
  <c r="AA10" i="1"/>
  <c r="AA11" i="1"/>
  <c r="AA4" i="1"/>
  <c r="AA5" i="1"/>
  <c r="B30" i="1" s="1"/>
  <c r="AM4" i="1"/>
  <c r="AP9" i="1"/>
  <c r="AM12" i="1"/>
  <c r="AM24" i="1"/>
  <c r="AO47" i="1"/>
  <c r="AJ46" i="1"/>
  <c r="AO44" i="1"/>
  <c r="AO9" i="1"/>
  <c r="AO22" i="1"/>
  <c r="AO26" i="1"/>
  <c r="AO27" i="1"/>
  <c r="AO28" i="1"/>
  <c r="AO21" i="1"/>
  <c r="AP6" i="1"/>
  <c r="AP14" i="1"/>
  <c r="AP31" i="1"/>
  <c r="AQ28" i="1"/>
  <c r="AP22" i="1"/>
  <c r="AR42" i="1"/>
  <c r="AP37" i="1"/>
  <c r="AP38" i="1"/>
  <c r="AP39" i="1"/>
  <c r="AP47" i="1"/>
  <c r="AP35" i="1"/>
  <c r="AM9" i="1"/>
  <c r="AO36" i="1"/>
  <c r="AO38" i="1"/>
  <c r="AO39" i="1"/>
  <c r="AO40" i="1"/>
  <c r="AO6" i="1"/>
  <c r="AL9" i="1"/>
  <c r="AJ22" i="1"/>
  <c r="AQ42" i="1"/>
  <c r="AR39" i="1"/>
  <c r="AL24" i="1"/>
  <c r="AL25" i="1"/>
  <c r="AL28" i="1"/>
  <c r="AL29" i="1"/>
  <c r="AL30" i="1"/>
  <c r="AL21" i="1"/>
  <c r="AL22" i="1"/>
  <c r="AL23" i="1"/>
  <c r="AL37" i="1"/>
  <c r="AL38" i="1"/>
  <c r="AL40" i="1"/>
  <c r="AL41" i="1"/>
  <c r="AL42" i="1"/>
  <c r="AL36" i="1"/>
  <c r="AA14" i="1"/>
  <c r="AP2" i="1"/>
  <c r="AM6" i="1"/>
  <c r="AK9" i="1"/>
  <c r="AP11" i="1"/>
  <c r="AM14" i="1"/>
  <c r="AF27" i="1"/>
  <c r="AE24" i="1"/>
  <c r="AJ47" i="1"/>
  <c r="AP42" i="1"/>
  <c r="AQ39" i="1"/>
  <c r="AA3" i="1"/>
  <c r="AM23" i="1"/>
  <c r="AM27" i="1"/>
  <c r="AM28" i="1"/>
  <c r="AM29" i="1"/>
  <c r="AM21" i="1"/>
  <c r="AM22" i="1"/>
  <c r="AA2" i="1"/>
  <c r="AO14" i="1"/>
  <c r="AO31" i="1"/>
  <c r="AK26" i="1"/>
  <c r="AK29" i="1"/>
  <c r="AK30" i="1"/>
  <c r="AK31" i="1"/>
  <c r="L39" i="1" s="1"/>
  <c r="AK20" i="1"/>
  <c r="AK19" i="1"/>
  <c r="AK22" i="1"/>
  <c r="AK23" i="1"/>
  <c r="AK24" i="1"/>
  <c r="AK38" i="1"/>
  <c r="AK39" i="1"/>
  <c r="AK41" i="1"/>
  <c r="AK42" i="1"/>
  <c r="AK43" i="1"/>
  <c r="L35" i="1" s="1"/>
  <c r="AK36" i="1"/>
  <c r="AK37" i="1"/>
  <c r="AA13" i="1"/>
  <c r="AO2" i="1"/>
  <c r="AL6" i="1"/>
  <c r="AJ9" i="1"/>
  <c r="AO11" i="1"/>
  <c r="AE12" i="1"/>
  <c r="AL14" i="1"/>
  <c r="AL31" i="1"/>
  <c r="AE27" i="1"/>
  <c r="AO25" i="1"/>
  <c r="AK25" i="1"/>
  <c r="AO42" i="1"/>
  <c r="AL39" i="1"/>
  <c r="N54" i="1"/>
  <c r="N62" i="1"/>
  <c r="N57" i="1"/>
  <c r="N52" i="1"/>
  <c r="N60" i="1"/>
  <c r="N50" i="1"/>
  <c r="N56" i="1"/>
  <c r="N51" i="1"/>
  <c r="N59" i="1"/>
  <c r="N58" i="1"/>
  <c r="M54" i="1"/>
  <c r="M62" i="1"/>
  <c r="M57" i="1"/>
  <c r="M55" i="1"/>
  <c r="M52" i="1"/>
  <c r="M60" i="1"/>
  <c r="M50" i="1"/>
  <c r="M51" i="1"/>
  <c r="M59" i="1"/>
  <c r="M58" i="1"/>
  <c r="AP21" i="1"/>
  <c r="AP24" i="1"/>
  <c r="AP25" i="1"/>
  <c r="AP26" i="1"/>
  <c r="AP27" i="1"/>
  <c r="AJ27" i="1"/>
  <c r="AJ30" i="1"/>
  <c r="AJ31" i="1"/>
  <c r="AJ20" i="1"/>
  <c r="AJ19" i="1"/>
  <c r="AJ23" i="1"/>
  <c r="AJ24" i="1"/>
  <c r="AJ25" i="1"/>
  <c r="K33" i="1" s="1"/>
  <c r="AJ26" i="1"/>
  <c r="AM2" i="1"/>
  <c r="AM11" i="1"/>
  <c r="AP45" i="1"/>
  <c r="AA8" i="1"/>
  <c r="AL2" i="1"/>
  <c r="M27" i="1" s="1"/>
  <c r="AJ6" i="1"/>
  <c r="AO8" i="1"/>
  <c r="AE9" i="1"/>
  <c r="AL11" i="1"/>
  <c r="AJ14" i="1"/>
  <c r="AQ20" i="1"/>
  <c r="AQ29" i="1"/>
  <c r="R37" i="1" s="1"/>
  <c r="AF22" i="1"/>
  <c r="AO45" i="1"/>
  <c r="AR43" i="1"/>
  <c r="AQ36" i="1"/>
  <c r="AQ37" i="1"/>
  <c r="AQ38" i="1"/>
  <c r="R30" i="1" s="1"/>
  <c r="AQ46" i="1"/>
  <c r="AQ47" i="1"/>
  <c r="R39" i="1" s="1"/>
  <c r="AQ35" i="1"/>
  <c r="AP13" i="1"/>
  <c r="AJ2" i="1"/>
  <c r="AO5" i="1"/>
  <c r="AE6" i="1"/>
  <c r="AL8" i="1"/>
  <c r="AJ11" i="1"/>
  <c r="AO13" i="1"/>
  <c r="AE14" i="1"/>
  <c r="AO20" i="1"/>
  <c r="AO29" i="1"/>
  <c r="AO23" i="1"/>
  <c r="AK35" i="1"/>
  <c r="AL45" i="1"/>
  <c r="AP43" i="1"/>
  <c r="AQ40" i="1"/>
  <c r="AP20" i="1"/>
  <c r="AP23" i="1"/>
  <c r="AQ43" i="1"/>
  <c r="AR40" i="1"/>
  <c r="AO37" i="1"/>
  <c r="AF31" i="1"/>
  <c r="AF20" i="1"/>
  <c r="G28" i="1" s="1"/>
  <c r="AF19" i="1"/>
  <c r="AF28" i="1"/>
  <c r="AF29" i="1"/>
  <c r="AF30" i="1"/>
  <c r="AF43" i="1"/>
  <c r="AF44" i="1"/>
  <c r="AF46" i="1"/>
  <c r="G38" i="1" s="1"/>
  <c r="AF47" i="1"/>
  <c r="AF35" i="1"/>
  <c r="AF40" i="1"/>
  <c r="AF41" i="1"/>
  <c r="G33" i="1" s="1"/>
  <c r="AF42" i="1"/>
  <c r="AP3" i="1"/>
  <c r="AM5" i="1"/>
  <c r="AK8" i="1"/>
  <c r="AP10" i="1"/>
  <c r="AM13" i="1"/>
  <c r="AM20" i="1"/>
  <c r="AJ29" i="1"/>
  <c r="AJ35" i="1"/>
  <c r="AK45" i="1"/>
  <c r="AO43" i="1"/>
  <c r="AP40" i="1"/>
  <c r="M56" i="1"/>
  <c r="AP29" i="1"/>
  <c r="AE29" i="1"/>
  <c r="AE30" i="1"/>
  <c r="F38" i="1" s="1"/>
  <c r="AE31" i="1"/>
  <c r="AE20" i="1"/>
  <c r="AE19" i="1"/>
  <c r="AO3" i="1"/>
  <c r="P28" i="1" s="1"/>
  <c r="AL13" i="1"/>
  <c r="AQ21" i="1"/>
  <c r="AP46" i="1"/>
  <c r="AK40" i="1"/>
  <c r="AA7" i="1"/>
  <c r="AE44" i="1"/>
  <c r="AE45" i="1"/>
  <c r="AE47" i="1"/>
  <c r="AE35" i="1"/>
  <c r="AE41" i="1"/>
  <c r="AE42" i="1"/>
  <c r="AE43" i="1"/>
  <c r="AL5" i="1"/>
  <c r="AM26" i="1"/>
  <c r="AM3" i="1"/>
  <c r="AK5" i="1"/>
  <c r="AP7" i="1"/>
  <c r="AM10" i="1"/>
  <c r="AK13" i="1"/>
  <c r="AQ30" i="1"/>
  <c r="AL26" i="1"/>
  <c r="AK21" i="1"/>
  <c r="L29" i="1" s="1"/>
  <c r="AO46" i="1"/>
  <c r="AF45" i="1"/>
  <c r="AL43" i="1"/>
  <c r="AF37" i="1"/>
  <c r="N61" i="1"/>
  <c r="AJ39" i="1"/>
  <c r="AJ40" i="1"/>
  <c r="AJ42" i="1"/>
  <c r="AJ43" i="1"/>
  <c r="K35" i="1" s="1"/>
  <c r="AJ44" i="1"/>
  <c r="AJ36" i="1"/>
  <c r="AJ37" i="1"/>
  <c r="AJ38" i="1"/>
  <c r="AM8" i="1"/>
  <c r="AL3" i="1"/>
  <c r="AJ5" i="1"/>
  <c r="AO7" i="1"/>
  <c r="AE8" i="1"/>
  <c r="AL10" i="1"/>
  <c r="AJ13" i="1"/>
  <c r="AQ19" i="1"/>
  <c r="R27" i="1" s="1"/>
  <c r="AP30" i="1"/>
  <c r="AF23" i="1"/>
  <c r="G31" i="1" s="1"/>
  <c r="AJ21" i="1"/>
  <c r="AR44" i="1"/>
  <c r="AR41" i="1"/>
  <c r="AE37" i="1"/>
  <c r="F29" i="1" s="1"/>
  <c r="M61" i="1"/>
  <c r="AD14" i="1"/>
  <c r="AD13" i="1"/>
  <c r="AD12" i="1"/>
  <c r="AD11" i="1"/>
  <c r="AD10" i="1"/>
  <c r="AD9" i="1"/>
  <c r="AD8" i="1"/>
  <c r="AD7" i="1"/>
  <c r="E32" i="1" s="1"/>
  <c r="AD6" i="1"/>
  <c r="AD5" i="1"/>
  <c r="AD4" i="1"/>
  <c r="AD2" i="1"/>
  <c r="AD3" i="1"/>
  <c r="AO10" i="1"/>
  <c r="AK3" i="1"/>
  <c r="AP4" i="1"/>
  <c r="AP12" i="1"/>
  <c r="AP19" i="1"/>
  <c r="AO30" i="1"/>
  <c r="AQ27" i="1"/>
  <c r="R35" i="1" s="1"/>
  <c r="AE23" i="1"/>
  <c r="AL46" i="1"/>
  <c r="AQ44" i="1"/>
  <c r="AQ41" i="1"/>
  <c r="AE40" i="1"/>
  <c r="AR38" i="1"/>
  <c r="AI14" i="1"/>
  <c r="AI13" i="1"/>
  <c r="AI12" i="1"/>
  <c r="AI11" i="1"/>
  <c r="AI10" i="1"/>
  <c r="AI9" i="1"/>
  <c r="AI8" i="1"/>
  <c r="AI7" i="1"/>
  <c r="AI6" i="1"/>
  <c r="AI5" i="1"/>
  <c r="AI4" i="1"/>
  <c r="AI2" i="1"/>
  <c r="AI3" i="1"/>
  <c r="AA12" i="1"/>
  <c r="AP8" i="1"/>
  <c r="AJ3" i="1"/>
  <c r="AO4" i="1"/>
  <c r="P29" i="1" s="1"/>
  <c r="AE5" i="1"/>
  <c r="AO19" i="1"/>
  <c r="AM30" i="1"/>
  <c r="AL27" i="1"/>
  <c r="AF26" i="1"/>
  <c r="AO24" i="1"/>
  <c r="AK46" i="1"/>
  <c r="AP44" i="1"/>
  <c r="AP41" i="1"/>
  <c r="N55" i="1"/>
  <c r="AB46" i="1"/>
  <c r="AC45" i="1"/>
  <c r="D37" i="1" s="1"/>
  <c r="AI39" i="1"/>
  <c r="L62" i="1"/>
  <c r="P56" i="1"/>
  <c r="L54" i="1"/>
  <c r="AB3" i="1"/>
  <c r="AB2" i="1"/>
  <c r="AB4" i="1"/>
  <c r="AB5" i="1"/>
  <c r="AB7" i="1"/>
  <c r="C32" i="1" s="1"/>
  <c r="AB8" i="1"/>
  <c r="AB9" i="1"/>
  <c r="AB10" i="1"/>
  <c r="AB11" i="1"/>
  <c r="AB12" i="1"/>
  <c r="AB13" i="1"/>
  <c r="C38" i="1" s="1"/>
  <c r="AB14" i="1"/>
  <c r="C39" i="1" s="1"/>
  <c r="AI26" i="1"/>
  <c r="AI25" i="1"/>
  <c r="AA46" i="1"/>
  <c r="AB45" i="1"/>
  <c r="AC44" i="1"/>
  <c r="AI38" i="1"/>
  <c r="Q61" i="1"/>
  <c r="Q53" i="1"/>
  <c r="AR3" i="1"/>
  <c r="S28" i="1" s="1"/>
  <c r="AR2" i="1"/>
  <c r="AR4" i="1"/>
  <c r="AR5" i="1"/>
  <c r="AR6" i="1"/>
  <c r="AR7" i="1"/>
  <c r="AR8" i="1"/>
  <c r="AR9" i="1"/>
  <c r="AR10" i="1"/>
  <c r="AR11" i="1"/>
  <c r="AR12" i="1"/>
  <c r="AR13" i="1"/>
  <c r="AA19" i="1"/>
  <c r="AC19" i="1"/>
  <c r="AC20" i="1"/>
  <c r="AC31" i="1"/>
  <c r="AI24" i="1"/>
  <c r="AA45" i="1"/>
  <c r="AB44" i="1"/>
  <c r="AC43" i="1"/>
  <c r="AI37" i="1"/>
  <c r="P61" i="1"/>
  <c r="L59" i="1"/>
  <c r="P53" i="1"/>
  <c r="L51" i="1"/>
  <c r="AR25" i="1"/>
  <c r="AR24" i="1"/>
  <c r="AA24" i="1"/>
  <c r="AB23" i="1"/>
  <c r="AC22" i="1"/>
  <c r="AI45" i="1"/>
  <c r="AM41" i="1"/>
  <c r="AA37" i="1"/>
  <c r="AB36" i="1"/>
  <c r="P57" i="1"/>
  <c r="L55" i="1"/>
  <c r="AH3" i="1"/>
  <c r="AH2" i="1"/>
  <c r="I27" i="1" s="1"/>
  <c r="AH4" i="1"/>
  <c r="AH5" i="1"/>
  <c r="AH6" i="1"/>
  <c r="AH7" i="1"/>
  <c r="AH8" i="1"/>
  <c r="AH9" i="1"/>
  <c r="AH10" i="1"/>
  <c r="AH11" i="1"/>
  <c r="AH12" i="1"/>
  <c r="AH13" i="1"/>
  <c r="AR23" i="1"/>
  <c r="AA23" i="1"/>
  <c r="AB22" i="1"/>
  <c r="AG46" i="1"/>
  <c r="AH45" i="1"/>
  <c r="AI44" i="1"/>
  <c r="AM40" i="1"/>
  <c r="AA36" i="1"/>
  <c r="Q62" i="1"/>
  <c r="O57" i="1"/>
  <c r="Q54" i="1"/>
  <c r="AG3" i="1"/>
  <c r="AG2" i="1"/>
  <c r="H27" i="1" s="1"/>
  <c r="AG4" i="1"/>
  <c r="H29" i="1" s="1"/>
  <c r="AG5" i="1"/>
  <c r="AG6" i="1"/>
  <c r="AG7" i="1"/>
  <c r="AG8" i="1"/>
  <c r="AG9" i="1"/>
  <c r="AG10" i="1"/>
  <c r="AG11" i="1"/>
  <c r="H36" i="1" s="1"/>
  <c r="AG12" i="1"/>
  <c r="AG13" i="1"/>
  <c r="H38" i="1" s="1"/>
  <c r="AI19" i="1"/>
  <c r="AI20" i="1"/>
  <c r="AI31" i="1"/>
  <c r="AG45" i="1"/>
  <c r="AH44" i="1"/>
  <c r="AI43" i="1"/>
  <c r="AM39" i="1"/>
  <c r="P62" i="1"/>
  <c r="L60" i="1"/>
  <c r="P54" i="1"/>
  <c r="L52" i="1"/>
  <c r="O62" i="1"/>
  <c r="Q59" i="1"/>
  <c r="O54" i="1"/>
  <c r="Q51" i="1"/>
  <c r="P59" i="1"/>
  <c r="L57" i="1"/>
  <c r="P51" i="1"/>
  <c r="AB35" i="1"/>
  <c r="O59" i="1"/>
  <c r="P36" i="1" l="1"/>
  <c r="D29" i="1"/>
  <c r="F36" i="1"/>
  <c r="F33" i="1"/>
  <c r="I28" i="1"/>
  <c r="D35" i="1"/>
  <c r="E37" i="1"/>
  <c r="M29" i="1"/>
  <c r="H34" i="1"/>
  <c r="S29" i="1"/>
  <c r="E38" i="1"/>
  <c r="R38" i="1"/>
  <c r="R28" i="1"/>
  <c r="S27" i="1"/>
  <c r="Q37" i="1"/>
  <c r="G30" i="1"/>
  <c r="R36" i="1"/>
  <c r="R31" i="1"/>
  <c r="Q29" i="1"/>
  <c r="I38" i="1"/>
  <c r="H30" i="1"/>
  <c r="D28" i="1"/>
  <c r="C29" i="1"/>
  <c r="I30" i="1"/>
  <c r="I29" i="1"/>
  <c r="I37" i="1"/>
  <c r="J38" i="1"/>
  <c r="F28" i="1"/>
  <c r="P30" i="1"/>
  <c r="H28" i="1"/>
  <c r="S38" i="1"/>
  <c r="H32" i="1"/>
  <c r="I39" i="1"/>
  <c r="E29" i="1"/>
  <c r="I33" i="1"/>
  <c r="E30" i="1"/>
  <c r="K32" i="1"/>
  <c r="F35" i="1"/>
  <c r="L32" i="1"/>
  <c r="P31" i="1"/>
  <c r="I32" i="1"/>
  <c r="E31" i="1"/>
  <c r="M36" i="1"/>
  <c r="L31" i="1"/>
  <c r="B35" i="1"/>
  <c r="D36" i="1"/>
  <c r="F66" i="1"/>
  <c r="F75" i="1" s="1"/>
  <c r="S35" i="1"/>
  <c r="B34" i="1"/>
  <c r="N29" i="1"/>
  <c r="S34" i="1"/>
  <c r="G29" i="1"/>
  <c r="L33" i="1"/>
  <c r="I34" i="1"/>
  <c r="E34" i="1"/>
  <c r="R32" i="1"/>
  <c r="C37" i="1"/>
  <c r="E35" i="1"/>
  <c r="K34" i="1"/>
  <c r="E36" i="1"/>
  <c r="B33" i="1"/>
  <c r="D32" i="1"/>
  <c r="C34" i="1"/>
  <c r="N39" i="1"/>
  <c r="D27" i="1"/>
  <c r="N28" i="1"/>
  <c r="E66" i="1"/>
  <c r="H33" i="1"/>
  <c r="J33" i="1"/>
  <c r="E39" i="1"/>
  <c r="P37" i="1"/>
  <c r="E76" i="1"/>
  <c r="E72" i="1"/>
  <c r="E73" i="1"/>
  <c r="D39" i="1"/>
  <c r="M28" i="1"/>
  <c r="G32" i="1"/>
  <c r="F34" i="1"/>
  <c r="M39" i="1"/>
  <c r="B36" i="1"/>
  <c r="D31" i="1"/>
  <c r="D30" i="1"/>
  <c r="Q38" i="1"/>
  <c r="P33" i="1"/>
  <c r="L27" i="1"/>
  <c r="H31" i="1"/>
  <c r="I35" i="1"/>
  <c r="C31" i="1"/>
  <c r="C27" i="1"/>
  <c r="F30" i="1"/>
  <c r="M31" i="1"/>
  <c r="N35" i="1"/>
  <c r="L37" i="1"/>
  <c r="F32" i="1"/>
  <c r="L38" i="1"/>
  <c r="E28" i="1"/>
  <c r="I31" i="1"/>
  <c r="E27" i="1"/>
  <c r="K29" i="1"/>
  <c r="R29" i="1"/>
  <c r="N36" i="1"/>
  <c r="G35" i="1"/>
  <c r="B32" i="1"/>
  <c r="B66" i="1"/>
  <c r="B76" i="1" s="1"/>
  <c r="Q33" i="1"/>
  <c r="K37" i="1"/>
  <c r="G37" i="1"/>
  <c r="N27" i="1"/>
  <c r="M37" i="1"/>
  <c r="G66" i="1"/>
  <c r="G77" i="1" s="1"/>
  <c r="L30" i="1"/>
  <c r="D34" i="1"/>
  <c r="G27" i="1"/>
  <c r="F39" i="1"/>
  <c r="D33" i="1"/>
  <c r="K38" i="1"/>
  <c r="M32" i="1"/>
  <c r="N32" i="1"/>
  <c r="R34" i="1"/>
  <c r="C33" i="1"/>
  <c r="K30" i="1"/>
  <c r="H35" i="1"/>
  <c r="E33" i="1"/>
  <c r="F27" i="1"/>
  <c r="G39" i="1"/>
  <c r="N37" i="1"/>
  <c r="R33" i="1"/>
  <c r="G34" i="1"/>
  <c r="C35" i="1"/>
  <c r="N30" i="1"/>
  <c r="B39" i="1"/>
  <c r="Q30" i="1"/>
  <c r="B82" i="1"/>
  <c r="B80" i="1"/>
  <c r="B79" i="1"/>
  <c r="B72" i="1"/>
  <c r="B71" i="1"/>
  <c r="B81" i="1"/>
  <c r="G71" i="1"/>
  <c r="E74" i="1"/>
  <c r="J28" i="1"/>
  <c r="P27" i="1"/>
  <c r="Q39" i="1"/>
  <c r="B28" i="1"/>
  <c r="J27" i="1"/>
  <c r="Q32" i="1"/>
  <c r="K31" i="1"/>
  <c r="B38" i="1"/>
  <c r="Q34" i="1"/>
  <c r="C36" i="1"/>
  <c r="E79" i="1"/>
  <c r="E82" i="1"/>
  <c r="J29" i="1"/>
  <c r="C66" i="1"/>
  <c r="Q31" i="1"/>
  <c r="E80" i="1"/>
  <c r="J30" i="1"/>
  <c r="M38" i="1"/>
  <c r="P39" i="1"/>
  <c r="N34" i="1"/>
  <c r="E75" i="1"/>
  <c r="C30" i="1"/>
  <c r="J31" i="1"/>
  <c r="S37" i="1"/>
  <c r="J32" i="1"/>
  <c r="M35" i="1"/>
  <c r="G36" i="1"/>
  <c r="B29" i="1"/>
  <c r="E81" i="1"/>
  <c r="E83" i="1"/>
  <c r="M30" i="1"/>
  <c r="N38" i="1"/>
  <c r="B27" i="1"/>
  <c r="Q36" i="1"/>
  <c r="B37" i="1"/>
  <c r="E71" i="1"/>
  <c r="I36" i="1"/>
  <c r="C28" i="1"/>
  <c r="J34" i="1"/>
  <c r="P32" i="1"/>
  <c r="Q35" i="1"/>
  <c r="P38" i="1"/>
  <c r="L34" i="1"/>
  <c r="E77" i="1"/>
  <c r="J35" i="1"/>
  <c r="K36" i="1"/>
  <c r="N31" i="1"/>
  <c r="S36" i="1"/>
  <c r="S33" i="1"/>
  <c r="E78" i="1"/>
  <c r="J36" i="1"/>
  <c r="M33" i="1"/>
  <c r="Q27" i="1"/>
  <c r="P34" i="1"/>
  <c r="B31" i="1"/>
  <c r="S32" i="1"/>
  <c r="J37" i="1"/>
  <c r="Q28" i="1"/>
  <c r="F31" i="1"/>
  <c r="D66" i="1"/>
  <c r="H37" i="1"/>
  <c r="S31" i="1"/>
  <c r="L28" i="1"/>
  <c r="N33" i="1"/>
  <c r="S30" i="1"/>
  <c r="K28" i="1"/>
  <c r="J39" i="1"/>
  <c r="P35" i="1"/>
  <c r="K27" i="1"/>
  <c r="K39" i="1"/>
  <c r="F37" i="1"/>
  <c r="M34" i="1"/>
  <c r="F81" i="1" l="1"/>
  <c r="G79" i="1"/>
  <c r="F74" i="1"/>
  <c r="F77" i="1"/>
  <c r="G82" i="1"/>
  <c r="F83" i="1"/>
  <c r="F73" i="1"/>
  <c r="F78" i="1"/>
  <c r="G83" i="1"/>
  <c r="B75" i="1"/>
  <c r="F76" i="1"/>
  <c r="F72" i="1"/>
  <c r="F82" i="1"/>
  <c r="G78" i="1"/>
  <c r="G73" i="1"/>
  <c r="F80" i="1"/>
  <c r="G76" i="1"/>
  <c r="F71" i="1"/>
  <c r="B74" i="1"/>
  <c r="F79" i="1"/>
  <c r="B83" i="1"/>
  <c r="B73" i="1"/>
  <c r="B77" i="1"/>
  <c r="B78" i="1"/>
  <c r="G72" i="1"/>
  <c r="G80" i="1"/>
  <c r="G81" i="1"/>
  <c r="G74" i="1"/>
  <c r="G75" i="1"/>
  <c r="C78" i="1"/>
  <c r="C76" i="1"/>
  <c r="C73" i="1"/>
  <c r="C79" i="1"/>
  <c r="C81" i="1"/>
  <c r="C75" i="1"/>
  <c r="C83" i="1"/>
  <c r="C71" i="1"/>
  <c r="C74" i="1"/>
  <c r="C80" i="1"/>
  <c r="C82" i="1"/>
  <c r="C77" i="1"/>
  <c r="C72" i="1"/>
  <c r="D79" i="1"/>
  <c r="D76" i="1"/>
  <c r="D74" i="1"/>
  <c r="D82" i="1"/>
  <c r="D77" i="1"/>
  <c r="D72" i="1"/>
  <c r="D80" i="1"/>
  <c r="D73" i="1"/>
  <c r="D75" i="1"/>
  <c r="D81" i="1"/>
  <c r="D83" i="1"/>
  <c r="D71" i="1"/>
  <c r="D7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197C4B-EAB8-40EF-A1A4-987F0A84409E}" keepAlive="1" name="Query - TRAIN" description="Connection to the 'TRAIN' query in the workbook." type="5" refreshedVersion="8" background="1" saveData="1">
    <dbPr connection="Provider=Microsoft.Mashup.OleDb.1;Data Source=$Workbook$;Location=TRAIN;Extended Properties=&quot;&quot;" command="SELECT * FROM [TRAIN]"/>
  </connection>
</connections>
</file>

<file path=xl/sharedStrings.xml><?xml version="1.0" encoding="utf-8"?>
<sst xmlns="http://schemas.openxmlformats.org/spreadsheetml/2006/main" count="639" uniqueCount="38">
  <si>
    <t>Column1</t>
  </si>
  <si>
    <t>obj_ID</t>
  </si>
  <si>
    <t>alpha</t>
  </si>
  <si>
    <t>delta</t>
  </si>
  <si>
    <t>u</t>
  </si>
  <si>
    <t>g</t>
  </si>
  <si>
    <t>r</t>
  </si>
  <si>
    <t>i</t>
  </si>
  <si>
    <t>z</t>
  </si>
  <si>
    <t>run_ID</t>
  </si>
  <si>
    <t>rerun_ID</t>
  </si>
  <si>
    <t>cam_col</t>
  </si>
  <si>
    <t>field_ID</t>
  </si>
  <si>
    <t>spec_obj_ID</t>
  </si>
  <si>
    <t>class</t>
  </si>
  <si>
    <t>redshift</t>
  </si>
  <si>
    <t>plate</t>
  </si>
  <si>
    <t>MJD</t>
  </si>
  <si>
    <t>fiber_ID</t>
  </si>
  <si>
    <t>GALAXY</t>
  </si>
  <si>
    <t>STAR</t>
  </si>
  <si>
    <t>QSO</t>
  </si>
  <si>
    <t>AVERAGE</t>
  </si>
  <si>
    <t>Sum</t>
  </si>
  <si>
    <t>Average</t>
  </si>
  <si>
    <t>Running Total</t>
  </si>
  <si>
    <t>Count</t>
  </si>
  <si>
    <t>Característica</t>
  </si>
  <si>
    <t>Función de bonanza</t>
  </si>
  <si>
    <t>media</t>
  </si>
  <si>
    <t>desviación</t>
  </si>
  <si>
    <t>d(10,x)</t>
  </si>
  <si>
    <t>d(11,x)</t>
  </si>
  <si>
    <t>d(12,x)</t>
  </si>
  <si>
    <t>Dist. Corte</t>
  </si>
  <si>
    <t>Medida</t>
  </si>
  <si>
    <t>medida</t>
  </si>
  <si>
    <t>Dist.Corte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</si>
</sst>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theme="9" tint="0.59999389629810485"/>
      </patternFill>
    </fill>
  </fills>
  <borders count="20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 style="thin">
        <color theme="0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0"/>
      </right>
      <top/>
      <bottom style="thin">
        <color theme="9" tint="0.39997558519241921"/>
      </bottom>
      <diagonal/>
    </border>
    <border>
      <left style="thin">
        <color theme="0"/>
      </left>
      <right style="thin">
        <color theme="0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0"/>
      </left>
      <right style="thin">
        <color theme="0"/>
      </right>
      <top/>
      <bottom style="thin">
        <color theme="9" tint="0.39997558519241921"/>
      </bottom>
      <diagonal/>
    </border>
    <border>
      <left style="thin">
        <color theme="0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0"/>
      </left>
      <right/>
      <top/>
      <bottom style="thin">
        <color theme="9" tint="0.39997558519241921"/>
      </bottom>
      <diagonal/>
    </border>
    <border>
      <left/>
      <right style="thin">
        <color theme="0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0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0"/>
      </right>
      <top style="thin">
        <color theme="9" tint="0.39997558519241921"/>
      </top>
      <bottom/>
      <diagonal/>
    </border>
    <border>
      <left style="thin">
        <color theme="0"/>
      </left>
      <right style="thin">
        <color theme="0"/>
      </right>
      <top style="thin">
        <color theme="9" tint="0.39997558519241921"/>
      </top>
      <bottom/>
      <diagonal/>
    </border>
    <border>
      <left style="thin">
        <color theme="0"/>
      </left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NumberFormat="1"/>
    <xf numFmtId="11" fontId="0" fillId="0" borderId="0" xfId="0" applyNumberFormat="1"/>
    <xf numFmtId="0" fontId="0" fillId="3" borderId="2" xfId="0" applyNumberFormat="1" applyFont="1" applyFill="1" applyBorder="1"/>
    <xf numFmtId="0" fontId="0" fillId="0" borderId="2" xfId="0" applyNumberFormat="1" applyFont="1" applyBorder="1"/>
    <xf numFmtId="0" fontId="1" fillId="2" borderId="0" xfId="0" applyFont="1" applyFill="1" applyBorder="1"/>
    <xf numFmtId="0" fontId="0" fillId="3" borderId="1" xfId="0" applyFill="1" applyBorder="1"/>
    <xf numFmtId="0" fontId="0" fillId="0" borderId="1" xfId="0" applyBorder="1"/>
    <xf numFmtId="0" fontId="0" fillId="3" borderId="4" xfId="0" applyFill="1" applyBorder="1"/>
    <xf numFmtId="0" fontId="0" fillId="0" borderId="4" xfId="0" applyFill="1" applyBorder="1"/>
    <xf numFmtId="0" fontId="0" fillId="4" borderId="0" xfId="0" applyFill="1"/>
    <xf numFmtId="9" fontId="0" fillId="0" borderId="0" xfId="0" applyNumberFormat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0" fillId="3" borderId="0" xfId="0" applyFont="1" applyFill="1" applyBorder="1"/>
    <xf numFmtId="0" fontId="0" fillId="0" borderId="0" xfId="0" applyFont="1" applyBorder="1"/>
    <xf numFmtId="0" fontId="0" fillId="0" borderId="8" xfId="0" applyFont="1" applyBorder="1"/>
    <xf numFmtId="0" fontId="1" fillId="2" borderId="9" xfId="0" applyFont="1" applyFill="1" applyBorder="1"/>
    <xf numFmtId="0" fontId="1" fillId="2" borderId="11" xfId="0" applyFont="1" applyFill="1" applyBorder="1"/>
    <xf numFmtId="0" fontId="0" fillId="5" borderId="9" xfId="0" applyFont="1" applyFill="1" applyBorder="1"/>
    <xf numFmtId="0" fontId="0" fillId="5" borderId="11" xfId="0" applyFont="1" applyFill="1" applyBorder="1"/>
    <xf numFmtId="0" fontId="0" fillId="3" borderId="9" xfId="0" applyFont="1" applyFill="1" applyBorder="1"/>
    <xf numFmtId="0" fontId="0" fillId="3" borderId="11" xfId="0" applyFont="1" applyFill="1" applyBorder="1"/>
    <xf numFmtId="0" fontId="1" fillId="2" borderId="13" xfId="0" applyFont="1" applyFill="1" applyBorder="1"/>
    <xf numFmtId="0" fontId="0" fillId="5" borderId="13" xfId="0" applyFont="1" applyFill="1" applyBorder="1"/>
    <xf numFmtId="0" fontId="0" fillId="3" borderId="13" xfId="0" applyFont="1" applyFill="1" applyBorder="1"/>
    <xf numFmtId="0" fontId="0" fillId="3" borderId="15" xfId="0" applyFont="1" applyFill="1" applyBorder="1"/>
    <xf numFmtId="0" fontId="0" fillId="3" borderId="16" xfId="0" applyFont="1" applyFill="1" applyBorder="1"/>
    <xf numFmtId="0" fontId="1" fillId="2" borderId="10" xfId="0" applyFont="1" applyFill="1" applyBorder="1"/>
    <xf numFmtId="0" fontId="1" fillId="2" borderId="12" xfId="0" applyFont="1" applyFill="1" applyBorder="1"/>
    <xf numFmtId="0" fontId="1" fillId="2" borderId="14" xfId="0" applyFont="1" applyFill="1" applyBorder="1"/>
    <xf numFmtId="0" fontId="0" fillId="3" borderId="17" xfId="0" applyFont="1" applyFill="1" applyBorder="1"/>
    <xf numFmtId="0" fontId="0" fillId="3" borderId="18" xfId="0" applyFont="1" applyFill="1" applyBorder="1"/>
    <xf numFmtId="0" fontId="0" fillId="3" borderId="19" xfId="0" applyFont="1" applyFill="1" applyBorder="1"/>
  </cellXfs>
  <cellStyles count="1">
    <cellStyle name="Normal" xfId="0" builtinId="0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0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 style="thin">
          <color theme="0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  <border diagonalUp="0" diagonalDown="0" outline="0">
        <left style="thin">
          <color theme="9" tint="0.39997558519241921"/>
        </left>
        <right style="thin">
          <color theme="9" tint="0.39997558519241921"/>
        </right>
        <top/>
        <bottom/>
      </border>
    </dxf>
    <dxf>
      <border outline="0"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E515CE0-3247-4623-9921-D29253DCCE58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obj_ID" tableColumnId="2"/>
      <queryTableField id="3" name="alpha" tableColumnId="3"/>
      <queryTableField id="4" name="delta" tableColumnId="4"/>
      <queryTableField id="5" name="u" tableColumnId="5"/>
      <queryTableField id="6" name="g" tableColumnId="6"/>
      <queryTableField id="7" name="r" tableColumnId="7"/>
      <queryTableField id="8" name="i" tableColumnId="8"/>
      <queryTableField id="9" name="z" tableColumnId="9"/>
      <queryTableField id="10" name="run_ID" tableColumnId="10"/>
      <queryTableField id="11" name="rerun_ID" tableColumnId="11"/>
      <queryTableField id="12" name="cam_col" tableColumnId="12"/>
      <queryTableField id="13" name="field_ID" tableColumnId="13"/>
      <queryTableField id="14" name="spec_obj_ID" tableColumnId="14"/>
      <queryTableField id="15" name="class" tableColumnId="15"/>
      <queryTableField id="16" name="redshift" tableColumnId="16"/>
      <queryTableField id="17" name="plate" tableColumnId="17"/>
      <queryTableField id="18" name="MJD" tableColumnId="18"/>
      <queryTableField id="19" name="fiber_ID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811563-3C54-4724-9EE7-3E6E356578AD}" name="TRAIN" displayName="TRAIN" ref="A1:S14" tableType="queryTable" totalsRowShown="0">
  <autoFilter ref="A1:S14" xr:uid="{8A811563-3C54-4724-9EE7-3E6E356578AD}"/>
  <tableColumns count="19">
    <tableColumn id="1" xr3:uid="{50CAF346-0F3C-43FF-BFBE-6B725FB3E7DB}" uniqueName="1" name="Column1" queryTableFieldId="1"/>
    <tableColumn id="2" xr3:uid="{934FA92E-6789-451B-B9B1-E2CBC09907A1}" uniqueName="2" name="obj_ID" queryTableFieldId="2"/>
    <tableColumn id="3" xr3:uid="{8C2A52C9-E055-494D-A652-51F2155C96AD}" uniqueName="3" name="alpha" queryTableFieldId="3"/>
    <tableColumn id="4" xr3:uid="{BD76D466-6036-4F77-B186-735D84F4C040}" uniqueName="4" name="delta" queryTableFieldId="4"/>
    <tableColumn id="5" xr3:uid="{C0469953-975D-4B10-888C-48EFB0ED4466}" uniqueName="5" name="u" queryTableFieldId="5"/>
    <tableColumn id="6" xr3:uid="{95CC57C6-AC72-41AB-896D-585E85FEA343}" uniqueName="6" name="g" queryTableFieldId="6"/>
    <tableColumn id="7" xr3:uid="{0062B625-D26C-4985-B6FB-727CF7A78061}" uniqueName="7" name="r" queryTableFieldId="7"/>
    <tableColumn id="8" xr3:uid="{0719D9E3-7506-4C3D-B470-9FDC27A0A940}" uniqueName="8" name="i" queryTableFieldId="8"/>
    <tableColumn id="9" xr3:uid="{68E25105-EC8E-46D5-85BD-04E5C30A4304}" uniqueName="9" name="z" queryTableFieldId="9"/>
    <tableColumn id="10" xr3:uid="{40AD0F00-386B-4C20-B95C-3198769270C0}" uniqueName="10" name="run_ID" queryTableFieldId="10"/>
    <tableColumn id="11" xr3:uid="{0D6D1BCB-209F-42F7-ADF7-2B84AEC174C9}" uniqueName="11" name="rerun_ID" queryTableFieldId="11"/>
    <tableColumn id="12" xr3:uid="{AAEA2E03-BA62-4C24-A062-A856782B5CC7}" uniqueName="12" name="cam_col" queryTableFieldId="12"/>
    <tableColumn id="13" xr3:uid="{9891BEE8-601B-4A8E-8C21-DD247C6A52FC}" uniqueName="13" name="field_ID" queryTableFieldId="13"/>
    <tableColumn id="14" xr3:uid="{C2A94B44-E5EA-4D81-AFB7-326BD1B51D25}" uniqueName="14" name="spec_obj_ID" queryTableFieldId="14"/>
    <tableColumn id="15" xr3:uid="{69E15294-0CE1-4FC0-B356-85066170B1B2}" uniqueName="15" name="class" queryTableFieldId="15" dataDxfId="29"/>
    <tableColumn id="16" xr3:uid="{2691E47C-89CC-48E0-8C15-FF552253FEE7}" uniqueName="16" name="redshift" queryTableFieldId="16"/>
    <tableColumn id="17" xr3:uid="{34883011-FC5F-4EA6-AF5A-30BC6B5C1B91}" uniqueName="17" name="plate" queryTableFieldId="17"/>
    <tableColumn id="18" xr3:uid="{706A2F10-F463-43AE-B4EC-3B28E9FCEBD5}" uniqueName="18" name="MJD" queryTableFieldId="18"/>
    <tableColumn id="19" xr3:uid="{B9D33ADC-6B94-4FA6-AD7D-203EDC19070D}" uniqueName="19" name="fiber_ID" queryTableField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8FEA5C-B1BD-4038-9781-D8EA974E2F9C}" name="Table3" displayName="Table3" ref="A87:H97" totalsRowShown="0">
  <autoFilter ref="A87:H97" xr:uid="{E58FEA5C-B1BD-4038-9781-D8EA974E2F9C}"/>
  <tableColumns count="8">
    <tableColumn id="1" xr3:uid="{9C3F1B29-E016-4609-A980-F178DEF6A1E9}" name="Column1"/>
    <tableColumn id="2" xr3:uid="{29682FC5-D064-4D5E-8CA8-5A13D80B9C3A}" name="alpha"/>
    <tableColumn id="3" xr3:uid="{9821FFA2-2A93-4BF1-8D6A-06F7E3152047}" name="g"/>
    <tableColumn id="4" xr3:uid="{9A86D59B-EECC-45CF-A7A7-076253445B88}" name="i"/>
    <tableColumn id="5" xr3:uid="{89E7F0DE-9B11-4DC7-81FE-1E1983571A09}" name="field_ID"/>
    <tableColumn id="6" xr3:uid="{035E9FBE-407C-479B-AFE7-0E1E3C3CD065}" name="redshift"/>
    <tableColumn id="7" xr3:uid="{95B5081A-4122-4AB1-AB2E-8082BFACC5FA}" name="fiber_ID"/>
    <tableColumn id="8" xr3:uid="{E85BF24E-2989-4CD3-A348-187739FA0F62}" name="class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872A63-5C53-462C-8E6E-8EC1EBDA7352}" name="Table4" displayName="Table4" ref="A101:H104" totalsRowShown="0" headerRowDxfId="26" headerRowBorderDxfId="27" tableBorderDxfId="28">
  <autoFilter ref="A101:H104" xr:uid="{B0872A63-5C53-462C-8E6E-8EC1EBDA7352}"/>
  <tableColumns count="8">
    <tableColumn id="1" xr3:uid="{7056D519-E055-44A1-951E-53D01EA16F45}" name="Column1"/>
    <tableColumn id="2" xr3:uid="{34AE4D91-27E9-4EEF-BC1E-1E732B7AB3DE}" name="alpha"/>
    <tableColumn id="3" xr3:uid="{2A0D41AE-8F3D-4E22-AEBA-B8FEE5C92A57}" name="g"/>
    <tableColumn id="4" xr3:uid="{D051D5F6-23BB-4DD5-8F7D-6A11D1A76C89}" name="i"/>
    <tableColumn id="5" xr3:uid="{0B29C0BE-10CC-47F4-8FB8-35CC5B304789}" name="field_ID"/>
    <tableColumn id="6" xr3:uid="{796D6DB4-A06C-4052-B817-CE8DCAD5F7DB}" name="redshift"/>
    <tableColumn id="7" xr3:uid="{0B4E5540-BDA6-41DE-8C17-31F7FF4166C4}" name="fiber_ID"/>
    <tableColumn id="8" xr3:uid="{7CC594BE-9FC6-4A5F-8962-C281341460C3}" name="class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05D8714-1938-43AB-9D85-060DD1E4DE22}" name="Table37" displayName="Table37" ref="A110:H120" totalsRowShown="0">
  <autoFilter ref="A110:H120" xr:uid="{805D8714-1938-43AB-9D85-060DD1E4DE22}"/>
  <sortState xmlns:xlrd2="http://schemas.microsoft.com/office/spreadsheetml/2017/richdata2" ref="A111:H120">
    <sortCondition descending="1" ref="G110:G120"/>
  </sortState>
  <tableColumns count="8">
    <tableColumn id="1" xr3:uid="{D080F8F2-AF07-4970-BEEE-B6064F0D005A}" name="Column1"/>
    <tableColumn id="2" xr3:uid="{B1EDAE6D-11CF-44E2-A4D4-F526F0152F0D}" name="alpha"/>
    <tableColumn id="3" xr3:uid="{B7125653-98B6-4577-9305-2E7521E494F5}" name="g"/>
    <tableColumn id="4" xr3:uid="{D40EAA00-130E-4950-B951-7B0C6437ABB9}" name="i"/>
    <tableColumn id="5" xr3:uid="{CF9EA751-25B2-4652-AE25-4F82936EC50D}" name="field_ID"/>
    <tableColumn id="6" xr3:uid="{2DB4D030-38B1-47A7-9567-40F02972DEF8}" name="redshift"/>
    <tableColumn id="7" xr3:uid="{AC97125F-92DF-421D-A71F-2851B7EF53AF}" name="fiber_ID"/>
    <tableColumn id="8" xr3:uid="{00B32C53-E9DC-428A-9DB0-D5022FCD93FA}" name="class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DD363A-D48C-4625-A25F-053C42814CB0}" name="Table7" displayName="Table7" ref="A173:H179" totalsRowShown="0" headerRowDxfId="13" dataDxfId="14" headerRowBorderDxfId="24" tableBorderDxfId="25" totalsRowBorderDxfId="23">
  <autoFilter ref="A173:H179" xr:uid="{00DD363A-D48C-4625-A25F-053C42814CB0}"/>
  <sortState xmlns:xlrd2="http://schemas.microsoft.com/office/spreadsheetml/2017/richdata2" ref="A174:H179">
    <sortCondition descending="1" ref="G173:G179"/>
  </sortState>
  <tableColumns count="8">
    <tableColumn id="1" xr3:uid="{E8938F7D-5061-462C-839D-B8BC42312A45}" name="Column1" dataDxfId="22"/>
    <tableColumn id="2" xr3:uid="{3D8BC252-73CA-43DD-AA6B-E6500448E29E}" name="alpha" dataDxfId="21"/>
    <tableColumn id="3" xr3:uid="{82B692B3-B3FF-4054-9709-E73B1C15CC4D}" name="g" dataDxfId="20"/>
    <tableColumn id="4" xr3:uid="{A3C0D2DD-5E9F-411D-861C-4F652F3E88F3}" name="i" dataDxfId="19"/>
    <tableColumn id="5" xr3:uid="{526BAA8B-E695-4140-ADE2-D5D9DBB1C1D5}" name="field_ID" dataDxfId="18"/>
    <tableColumn id="6" xr3:uid="{850E346D-F729-4686-BEC5-5CED164194E3}" name="redshift" dataDxfId="17"/>
    <tableColumn id="7" xr3:uid="{B754210D-404C-4754-9FC5-CE24034371E1}" name="fiber_ID" dataDxfId="16"/>
    <tableColumn id="8" xr3:uid="{D023B62B-4628-46E3-A2C8-B6AF8EF9EE82}" name="class" dataDxfId="15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3877C27-FF03-4F8D-97DC-F478654B57A0}" name="Table8" displayName="Table8" ref="A199:H203" totalsRowShown="0" headerRowDxfId="0" dataDxfId="1" headerRowBorderDxfId="11" tableBorderDxfId="12" totalsRowBorderDxfId="10">
  <autoFilter ref="A199:H203" xr:uid="{83877C27-FF03-4F8D-97DC-F478654B57A0}"/>
  <sortState xmlns:xlrd2="http://schemas.microsoft.com/office/spreadsheetml/2017/richdata2" ref="A200:H203">
    <sortCondition descending="1" ref="B199:B203"/>
  </sortState>
  <tableColumns count="8">
    <tableColumn id="1" xr3:uid="{F53575DE-F5C1-4C73-A2E3-5C49ECAAAC04}" name="Column1" dataDxfId="9"/>
    <tableColumn id="2" xr3:uid="{0C57C71D-F159-4DBC-94B6-893E095234CA}" name="alpha" dataDxfId="8"/>
    <tableColumn id="3" xr3:uid="{C47800F3-88B6-45DB-AAB3-7EB4F7F20801}" name="g" dataDxfId="7"/>
    <tableColumn id="4" xr3:uid="{AF848D3D-A9F6-4E72-8094-5160B2903C1F}" name="i" dataDxfId="6"/>
    <tableColumn id="5" xr3:uid="{ECC8A45E-5AB1-407B-ADA0-69D061220DF8}" name="field_ID" dataDxfId="5"/>
    <tableColumn id="6" xr3:uid="{9B4F8552-C91D-42D3-8926-20172E67C229}" name="redshift" dataDxfId="4"/>
    <tableColumn id="7" xr3:uid="{2FE7E167-E4D3-4DD5-9AFB-B47ADAE1033E}" name="fiber_ID" dataDxfId="3"/>
    <tableColumn id="8" xr3:uid="{B1103366-4B3A-48E2-B4AC-6370D38D7E8B}" name="class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E9AF-2883-415C-A1BE-DED42A78E262}">
  <dimension ref="A1:AR211"/>
  <sheetViews>
    <sheetView tabSelected="1" topLeftCell="A181" zoomScaleNormal="100" workbookViewId="0">
      <selection activeCell="E207" sqref="E207"/>
    </sheetView>
  </sheetViews>
  <sheetFormatPr defaultRowHeight="15" x14ac:dyDescent="0.25"/>
  <cols>
    <col min="1" max="1" width="19.140625" bestFit="1" customWidth="1"/>
    <col min="2" max="3" width="12" bestFit="1" customWidth="1"/>
    <col min="5" max="5" width="10.140625" customWidth="1"/>
    <col min="6" max="7" width="10.28515625" customWidth="1"/>
    <col min="12" max="12" width="12" bestFit="1" customWidth="1"/>
    <col min="27" max="27" width="12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Y1" t="s">
        <v>19</v>
      </c>
      <c r="Z1" s="1" t="s">
        <v>0</v>
      </c>
      <c r="AA1" s="2" t="s">
        <v>1</v>
      </c>
      <c r="AB1" s="2" t="s">
        <v>2</v>
      </c>
      <c r="AC1" s="2" t="s">
        <v>3</v>
      </c>
      <c r="AD1" s="2" t="s">
        <v>4</v>
      </c>
      <c r="AE1" s="2" t="s">
        <v>5</v>
      </c>
      <c r="AF1" s="2" t="s">
        <v>6</v>
      </c>
      <c r="AG1" s="2" t="s">
        <v>7</v>
      </c>
      <c r="AH1" s="2" t="s">
        <v>8</v>
      </c>
      <c r="AI1" s="2" t="s">
        <v>9</v>
      </c>
      <c r="AJ1" s="2" t="s">
        <v>10</v>
      </c>
      <c r="AK1" s="2" t="s">
        <v>11</v>
      </c>
      <c r="AL1" s="2" t="s">
        <v>12</v>
      </c>
      <c r="AM1" s="2" t="s">
        <v>13</v>
      </c>
      <c r="AN1" s="2" t="s">
        <v>14</v>
      </c>
      <c r="AO1" s="2" t="s">
        <v>15</v>
      </c>
      <c r="AP1" s="2" t="s">
        <v>16</v>
      </c>
      <c r="AQ1" s="2" t="s">
        <v>17</v>
      </c>
      <c r="AR1" s="3" t="s">
        <v>18</v>
      </c>
    </row>
    <row r="2" spans="1:44" x14ac:dyDescent="0.25">
      <c r="A2">
        <v>0</v>
      </c>
      <c r="B2">
        <v>1.23766E+32</v>
      </c>
      <c r="C2">
        <v>186564000000000</v>
      </c>
      <c r="D2">
        <v>587214000000000</v>
      </c>
      <c r="E2">
        <v>2614481</v>
      </c>
      <c r="F2">
        <v>2456541</v>
      </c>
      <c r="G2">
        <v>2097581</v>
      </c>
      <c r="H2">
        <v>1958867</v>
      </c>
      <c r="I2">
        <v>1923176</v>
      </c>
      <c r="J2">
        <v>2826</v>
      </c>
      <c r="K2">
        <v>301</v>
      </c>
      <c r="L2">
        <v>6</v>
      </c>
      <c r="M2">
        <v>300</v>
      </c>
      <c r="N2">
        <v>7.8453599999999995E+32</v>
      </c>
      <c r="O2" t="s">
        <v>19</v>
      </c>
      <c r="P2">
        <v>6822903</v>
      </c>
      <c r="Q2">
        <v>6968</v>
      </c>
      <c r="R2">
        <v>56443</v>
      </c>
      <c r="S2">
        <v>323</v>
      </c>
      <c r="Z2" s="4">
        <v>0</v>
      </c>
      <c r="AA2">
        <f>ABS(TRAIN[[#This Row],[obj_ID]]-B$19)</f>
        <v>4.406979272522228E+26</v>
      </c>
      <c r="AB2">
        <f>ABS(TRAIN[[#This Row],[alpha]]-C$19)</f>
        <v>32017431883466.25</v>
      </c>
      <c r="AC2">
        <f>ABS(TRAIN[[#This Row],[delta]]-D$19)</f>
        <v>71721589944844.5</v>
      </c>
      <c r="AD2">
        <f>ABS(TRAIN[[#This Row],[u]]-E$19)</f>
        <v>411623.75</v>
      </c>
      <c r="AE2">
        <f>ABS(TRAIN[[#This Row],[g]]-F$19)</f>
        <v>807317.25</v>
      </c>
      <c r="AF2">
        <f>ABS(TRAIN[[#This Row],[r]]-G$19)</f>
        <v>213931.75</v>
      </c>
      <c r="AG2">
        <f>ABS(TRAIN[[#This Row],[i]]-H$19)</f>
        <v>584074.75</v>
      </c>
      <c r="AH2">
        <f>ABS(TRAIN[[#This Row],[z]]-I$19)</f>
        <v>152985.5</v>
      </c>
      <c r="AI2">
        <f>ABS(TRAIN[[#This Row],[run_ID]]-J$19)</f>
        <v>1128.75</v>
      </c>
      <c r="AJ2">
        <f>ABS(TRAIN[[#This Row],[rerun_ID]]-K$19)</f>
        <v>0</v>
      </c>
      <c r="AK2">
        <f>ABS(TRAIN[[#This Row],[cam_col]]-L$19)</f>
        <v>2.25</v>
      </c>
      <c r="AL2">
        <f>ABS(TRAIN[[#This Row],[field_ID]]-M$19)</f>
        <v>112.5</v>
      </c>
      <c r="AM2">
        <f>ABS(TRAIN[[#This Row],[spec_obj_ID]]-N$19)</f>
        <v>4.3797294200671914E+32</v>
      </c>
      <c r="AN2" s="5" t="s">
        <v>19</v>
      </c>
      <c r="AO2">
        <f>ABS(TRAIN[[#This Row],[redshift]]-P$19)</f>
        <v>1281851</v>
      </c>
      <c r="AP2">
        <f>ABS(TRAIN[[#This Row],[plate]]-Q$19)</f>
        <v>3691.5</v>
      </c>
      <c r="AQ2">
        <f>ABS(TRAIN[[#This Row],[MJD]]-R$19)</f>
        <v>1998</v>
      </c>
      <c r="AR2">
        <f>ABS(TRAIN[[#This Row],[fiber_ID]]-S$19)</f>
        <v>57.25</v>
      </c>
    </row>
    <row r="3" spans="1:44" x14ac:dyDescent="0.25">
      <c r="A3">
        <v>1</v>
      </c>
      <c r="B3">
        <v>1.2376699999999999E+32</v>
      </c>
      <c r="C3">
        <v>54284600000000</v>
      </c>
      <c r="D3">
        <v>770418000000000</v>
      </c>
      <c r="E3">
        <v>2323521</v>
      </c>
      <c r="F3">
        <v>2204661</v>
      </c>
      <c r="G3">
        <v>2021183</v>
      </c>
      <c r="H3">
        <v>192951</v>
      </c>
      <c r="I3">
        <v>1869015</v>
      </c>
      <c r="J3">
        <v>4849</v>
      </c>
      <c r="K3">
        <v>301</v>
      </c>
      <c r="L3">
        <v>5</v>
      </c>
      <c r="M3">
        <v>817</v>
      </c>
      <c r="N3">
        <v>2.9713400000000001E+32</v>
      </c>
      <c r="O3" t="s">
        <v>19</v>
      </c>
      <c r="P3">
        <v>4948072</v>
      </c>
      <c r="Q3">
        <v>2639</v>
      </c>
      <c r="R3">
        <v>54465</v>
      </c>
      <c r="S3">
        <v>337</v>
      </c>
      <c r="Z3" s="7">
        <v>1</v>
      </c>
      <c r="AA3">
        <f>ABS(TRAIN[[#This Row],[obj_ID]]-B$19)</f>
        <v>5.593020727431326E+26</v>
      </c>
      <c r="AB3">
        <f>ABS(TRAIN[[#This Row],[alpha]]-C$19)</f>
        <v>100261968116533.75</v>
      </c>
      <c r="AC3">
        <f>ABS(TRAIN[[#This Row],[delta]]-D$19)</f>
        <v>254925589944844.5</v>
      </c>
      <c r="AD3">
        <f>ABS(TRAIN[[#This Row],[u]]-E$19)</f>
        <v>120663.75</v>
      </c>
      <c r="AE3">
        <f>ABS(TRAIN[[#This Row],[g]]-F$19)</f>
        <v>555437.25</v>
      </c>
      <c r="AF3">
        <f>ABS(TRAIN[[#This Row],[r]]-G$19)</f>
        <v>137533.75</v>
      </c>
      <c r="AG3">
        <f>ABS(TRAIN[[#This Row],[i]]-H$19)</f>
        <v>1181841.25</v>
      </c>
      <c r="AH3">
        <f>ABS(TRAIN[[#This Row],[z]]-I$19)</f>
        <v>98824.5</v>
      </c>
      <c r="AI3">
        <f>ABS(TRAIN[[#This Row],[run_ID]]-J$19)</f>
        <v>894.25</v>
      </c>
      <c r="AJ3">
        <f>ABS(TRAIN[[#This Row],[rerun_ID]]-K$19)</f>
        <v>0</v>
      </c>
      <c r="AK3">
        <f>ABS(TRAIN[[#This Row],[cam_col]]-L$19)</f>
        <v>1.25</v>
      </c>
      <c r="AL3">
        <f>ABS(TRAIN[[#This Row],[field_ID]]-M$19)</f>
        <v>404.5</v>
      </c>
      <c r="AM3">
        <f>ABS(TRAIN[[#This Row],[spec_obj_ID]]-N$19)</f>
        <v>4.94290579932808E+31</v>
      </c>
      <c r="AN3" s="8" t="s">
        <v>19</v>
      </c>
      <c r="AO3">
        <f>ABS(TRAIN[[#This Row],[redshift]]-P$19)</f>
        <v>592980</v>
      </c>
      <c r="AP3">
        <f>ABS(TRAIN[[#This Row],[plate]]-Q$19)</f>
        <v>637.5</v>
      </c>
      <c r="AQ3">
        <f>ABS(TRAIN[[#This Row],[MJD]]-R$19)</f>
        <v>20</v>
      </c>
      <c r="AR3">
        <f>ABS(TRAIN[[#This Row],[fiber_ID]]-S$19)</f>
        <v>71.25</v>
      </c>
    </row>
    <row r="4" spans="1:44" x14ac:dyDescent="0.25">
      <c r="A4">
        <v>2</v>
      </c>
      <c r="B4">
        <v>1.2376699999999999E+32</v>
      </c>
      <c r="C4">
        <v>197800000000000</v>
      </c>
      <c r="D4">
        <v>192456000000000</v>
      </c>
      <c r="E4">
        <v>1913823</v>
      </c>
      <c r="F4">
        <v>180857</v>
      </c>
      <c r="G4">
        <v>1764759</v>
      </c>
      <c r="H4">
        <v>1737495</v>
      </c>
      <c r="I4">
        <v>1715765</v>
      </c>
      <c r="J4">
        <v>5314</v>
      </c>
      <c r="K4">
        <v>301</v>
      </c>
      <c r="L4">
        <v>3</v>
      </c>
      <c r="M4">
        <v>136</v>
      </c>
      <c r="N4">
        <v>2.94651E+32</v>
      </c>
      <c r="O4" t="s">
        <v>19</v>
      </c>
      <c r="P4">
        <v>9203831</v>
      </c>
      <c r="Q4">
        <v>2617</v>
      </c>
      <c r="R4">
        <v>54502</v>
      </c>
      <c r="S4">
        <v>114</v>
      </c>
      <c r="Z4" s="4">
        <v>2</v>
      </c>
      <c r="AA4">
        <f>ABS(TRAIN[[#This Row],[obj_ID]]-B$19)</f>
        <v>5.593020727431326E+26</v>
      </c>
      <c r="AB4">
        <f>ABS(TRAIN[[#This Row],[alpha]]-C$19)</f>
        <v>43253431883466.25</v>
      </c>
      <c r="AC4">
        <f>ABS(TRAIN[[#This Row],[delta]]-D$19)</f>
        <v>323036410055155.5</v>
      </c>
      <c r="AD4">
        <f>ABS(TRAIN[[#This Row],[u]]-E$19)</f>
        <v>289034.25</v>
      </c>
      <c r="AE4">
        <f>ABS(TRAIN[[#This Row],[g]]-F$19)</f>
        <v>1468366.75</v>
      </c>
      <c r="AF4">
        <f>ABS(TRAIN[[#This Row],[r]]-G$19)</f>
        <v>118890.25</v>
      </c>
      <c r="AG4">
        <f>ABS(TRAIN[[#This Row],[i]]-H$19)</f>
        <v>362702.75</v>
      </c>
      <c r="AH4">
        <f>ABS(TRAIN[[#This Row],[z]]-I$19)</f>
        <v>54425.5</v>
      </c>
      <c r="AI4">
        <f>ABS(TRAIN[[#This Row],[run_ID]]-J$19)</f>
        <v>1359.25</v>
      </c>
      <c r="AJ4">
        <f>ABS(TRAIN[[#This Row],[rerun_ID]]-K$19)</f>
        <v>0</v>
      </c>
      <c r="AK4">
        <f>ABS(TRAIN[[#This Row],[cam_col]]-L$19)</f>
        <v>0.75</v>
      </c>
      <c r="AL4">
        <f>ABS(TRAIN[[#This Row],[field_ID]]-M$19)</f>
        <v>276.5</v>
      </c>
      <c r="AM4">
        <f>ABS(TRAIN[[#This Row],[spec_obj_ID]]-N$19)</f>
        <v>5.1912057993280814E+31</v>
      </c>
      <c r="AN4" s="5" t="s">
        <v>19</v>
      </c>
      <c r="AO4">
        <f>ABS(TRAIN[[#This Row],[redshift]]-P$19)</f>
        <v>3662779</v>
      </c>
      <c r="AP4">
        <f>ABS(TRAIN[[#This Row],[plate]]-Q$19)</f>
        <v>659.5</v>
      </c>
      <c r="AQ4">
        <f>ABS(TRAIN[[#This Row],[MJD]]-R$19)</f>
        <v>57</v>
      </c>
      <c r="AR4">
        <f>ABS(TRAIN[[#This Row],[fiber_ID]]-S$19)</f>
        <v>151.75</v>
      </c>
    </row>
    <row r="5" spans="1:44" x14ac:dyDescent="0.25">
      <c r="A5">
        <v>3</v>
      </c>
      <c r="B5">
        <v>1.23766E+31</v>
      </c>
      <c r="C5">
        <v>353690000000000</v>
      </c>
      <c r="D5">
        <v>632674000000000</v>
      </c>
      <c r="E5">
        <v>2013128</v>
      </c>
      <c r="F5">
        <v>1892085</v>
      </c>
      <c r="G5">
        <v>1848558</v>
      </c>
      <c r="H5">
        <v>1827021</v>
      </c>
      <c r="I5">
        <v>1814316</v>
      </c>
      <c r="J5">
        <v>4188</v>
      </c>
      <c r="K5">
        <v>301</v>
      </c>
      <c r="L5">
        <v>5</v>
      </c>
      <c r="M5">
        <v>68</v>
      </c>
      <c r="N5">
        <v>4.74251E+32</v>
      </c>
      <c r="O5" t="s">
        <v>20</v>
      </c>
      <c r="P5">
        <v>-7793586</v>
      </c>
      <c r="Q5">
        <v>4212</v>
      </c>
      <c r="R5">
        <v>55447</v>
      </c>
      <c r="S5">
        <v>802</v>
      </c>
      <c r="Z5" s="7">
        <v>3</v>
      </c>
      <c r="AA5">
        <f>ABS(TRAIN[[#This Row],[obj_ID]]-B$19)</f>
        <v>1.1138984069792724E+32</v>
      </c>
      <c r="AB5">
        <f>ABS(TRAIN[[#This Row],[alpha]]-C$19)</f>
        <v>199143431883466.25</v>
      </c>
      <c r="AC5">
        <f>ABS(TRAIN[[#This Row],[delta]]-D$19)</f>
        <v>117181589944844.5</v>
      </c>
      <c r="AD5">
        <f>ABS(TRAIN[[#This Row],[u]]-E$19)</f>
        <v>189729.25</v>
      </c>
      <c r="AE5">
        <f>ABS(TRAIN[[#This Row],[g]]-F$19)</f>
        <v>242861.25</v>
      </c>
      <c r="AF5">
        <f>ABS(TRAIN[[#This Row],[r]]-G$19)</f>
        <v>35091.25</v>
      </c>
      <c r="AG5">
        <f>ABS(TRAIN[[#This Row],[i]]-H$19)</f>
        <v>452228.75</v>
      </c>
      <c r="AH5">
        <f>ABS(TRAIN[[#This Row],[z]]-I$19)</f>
        <v>44125.5</v>
      </c>
      <c r="AI5">
        <f>ABS(TRAIN[[#This Row],[run_ID]]-J$19)</f>
        <v>233.25</v>
      </c>
      <c r="AJ5">
        <f>ABS(TRAIN[[#This Row],[rerun_ID]]-K$19)</f>
        <v>0</v>
      </c>
      <c r="AK5">
        <f>ABS(TRAIN[[#This Row],[cam_col]]-L$19)</f>
        <v>1.25</v>
      </c>
      <c r="AL5">
        <f>ABS(TRAIN[[#This Row],[field_ID]]-M$19)</f>
        <v>344.5</v>
      </c>
      <c r="AM5">
        <f>ABS(TRAIN[[#This Row],[spec_obj_ID]]-N$19)</f>
        <v>1.2768794200671919E+32</v>
      </c>
      <c r="AN5" s="8" t="s">
        <v>20</v>
      </c>
      <c r="AO5">
        <f>ABS(TRAIN[[#This Row],[redshift]]-P$19)</f>
        <v>13334638</v>
      </c>
      <c r="AP5">
        <f>ABS(TRAIN[[#This Row],[plate]]-Q$19)</f>
        <v>935.5</v>
      </c>
      <c r="AQ5">
        <f>ABS(TRAIN[[#This Row],[MJD]]-R$19)</f>
        <v>1002</v>
      </c>
      <c r="AR5">
        <f>ABS(TRAIN[[#This Row],[fiber_ID]]-S$19)</f>
        <v>536.25</v>
      </c>
    </row>
    <row r="6" spans="1:44" x14ac:dyDescent="0.25">
      <c r="A6">
        <v>4</v>
      </c>
      <c r="B6">
        <v>1.23766E+32</v>
      </c>
      <c r="C6">
        <v>356735000000000</v>
      </c>
      <c r="D6">
        <v>-840064000000000</v>
      </c>
      <c r="E6">
        <v>1773818</v>
      </c>
      <c r="F6">
        <v>1691551</v>
      </c>
      <c r="G6">
        <v>1662435</v>
      </c>
      <c r="H6">
        <v>1652587</v>
      </c>
      <c r="I6">
        <v>1651668</v>
      </c>
      <c r="J6">
        <v>4263</v>
      </c>
      <c r="K6">
        <v>301</v>
      </c>
      <c r="L6">
        <v>2</v>
      </c>
      <c r="M6">
        <v>94</v>
      </c>
      <c r="N6">
        <v>9.8707699999999996E+32</v>
      </c>
      <c r="O6" t="s">
        <v>20</v>
      </c>
      <c r="P6">
        <v>-3497355</v>
      </c>
      <c r="Q6">
        <v>8767</v>
      </c>
      <c r="R6">
        <v>57310</v>
      </c>
      <c r="S6">
        <v>6</v>
      </c>
      <c r="Z6" s="4">
        <v>4</v>
      </c>
      <c r="AA6">
        <f>ABS(TRAIN[[#This Row],[obj_ID]]-B$19)</f>
        <v>4.406979272522228E+26</v>
      </c>
      <c r="AB6">
        <f>ABS(TRAIN[[#This Row],[alpha]]-C$19)</f>
        <v>202188431883466.25</v>
      </c>
      <c r="AC6">
        <f>ABS(TRAIN[[#This Row],[delta]]-D$19)</f>
        <v>1355556410055155.5</v>
      </c>
      <c r="AD6">
        <f>ABS(TRAIN[[#This Row],[u]]-E$19)</f>
        <v>429039.25</v>
      </c>
      <c r="AE6">
        <f>ABS(TRAIN[[#This Row],[g]]-F$19)</f>
        <v>42327.25</v>
      </c>
      <c r="AF6">
        <f>ABS(TRAIN[[#This Row],[r]]-G$19)</f>
        <v>221214.25</v>
      </c>
      <c r="AG6">
        <f>ABS(TRAIN[[#This Row],[i]]-H$19)</f>
        <v>277794.75</v>
      </c>
      <c r="AH6">
        <f>ABS(TRAIN[[#This Row],[z]]-I$19)</f>
        <v>118522.5</v>
      </c>
      <c r="AI6">
        <f>ABS(TRAIN[[#This Row],[run_ID]]-J$19)</f>
        <v>308.25</v>
      </c>
      <c r="AJ6">
        <f>ABS(TRAIN[[#This Row],[rerun_ID]]-K$19)</f>
        <v>0</v>
      </c>
      <c r="AK6">
        <f>ABS(TRAIN[[#This Row],[cam_col]]-L$19)</f>
        <v>1.75</v>
      </c>
      <c r="AL6">
        <f>ABS(TRAIN[[#This Row],[field_ID]]-M$19)</f>
        <v>318.5</v>
      </c>
      <c r="AM6">
        <f>ABS(TRAIN[[#This Row],[spec_obj_ID]]-N$19)</f>
        <v>6.4051394200671915E+32</v>
      </c>
      <c r="AN6" s="5" t="s">
        <v>20</v>
      </c>
      <c r="AO6">
        <f>ABS(TRAIN[[#This Row],[redshift]]-P$19)</f>
        <v>9038407</v>
      </c>
      <c r="AP6">
        <f>ABS(TRAIN[[#This Row],[plate]]-Q$19)</f>
        <v>5490.5</v>
      </c>
      <c r="AQ6">
        <f>ABS(TRAIN[[#This Row],[MJD]]-R$19)</f>
        <v>2865</v>
      </c>
      <c r="AR6">
        <f>ABS(TRAIN[[#This Row],[fiber_ID]]-S$19)</f>
        <v>259.75</v>
      </c>
    </row>
    <row r="7" spans="1:44" x14ac:dyDescent="0.25">
      <c r="A7">
        <v>5</v>
      </c>
      <c r="B7">
        <v>1.23768E+32</v>
      </c>
      <c r="C7">
        <v>881360000000000</v>
      </c>
      <c r="D7">
        <v>281903000000000</v>
      </c>
      <c r="E7">
        <v>2220962</v>
      </c>
      <c r="F7">
        <v>2024953</v>
      </c>
      <c r="G7">
        <v>1870976</v>
      </c>
      <c r="H7">
        <v>1727218</v>
      </c>
      <c r="I7">
        <v>1645631</v>
      </c>
      <c r="J7">
        <v>7712</v>
      </c>
      <c r="K7">
        <v>301</v>
      </c>
      <c r="L7">
        <v>4</v>
      </c>
      <c r="M7">
        <v>388</v>
      </c>
      <c r="N7">
        <v>8.84419E+32</v>
      </c>
      <c r="O7" t="s">
        <v>20</v>
      </c>
      <c r="P7">
        <v>78.258889999999994</v>
      </c>
      <c r="Q7">
        <v>7855</v>
      </c>
      <c r="R7">
        <v>57011</v>
      </c>
      <c r="S7">
        <v>908</v>
      </c>
      <c r="Z7" s="7">
        <v>5</v>
      </c>
      <c r="AA7">
        <f>ABS(TRAIN[[#This Row],[obj_ID]]-B$19)</f>
        <v>1.5593020727565024E+27</v>
      </c>
      <c r="AB7">
        <f>ABS(TRAIN[[#This Row],[alpha]]-C$19)</f>
        <v>726813431883466.25</v>
      </c>
      <c r="AC7">
        <f>ABS(TRAIN[[#This Row],[delta]]-D$19)</f>
        <v>233589410055155.5</v>
      </c>
      <c r="AD7">
        <f>ABS(TRAIN[[#This Row],[u]]-E$19)</f>
        <v>18104.75</v>
      </c>
      <c r="AE7">
        <f>ABS(TRAIN[[#This Row],[g]]-F$19)</f>
        <v>375729.25</v>
      </c>
      <c r="AF7">
        <f>ABS(TRAIN[[#This Row],[r]]-G$19)</f>
        <v>12673.25</v>
      </c>
      <c r="AG7">
        <f>ABS(TRAIN[[#This Row],[i]]-H$19)</f>
        <v>352425.75</v>
      </c>
      <c r="AH7">
        <f>ABS(TRAIN[[#This Row],[z]]-I$19)</f>
        <v>124559.5</v>
      </c>
      <c r="AI7">
        <f>ABS(TRAIN[[#This Row],[run_ID]]-J$19)</f>
        <v>3757.25</v>
      </c>
      <c r="AJ7">
        <f>ABS(TRAIN[[#This Row],[rerun_ID]]-K$19)</f>
        <v>0</v>
      </c>
      <c r="AK7">
        <f>ABS(TRAIN[[#This Row],[cam_col]]-L$19)</f>
        <v>0.25</v>
      </c>
      <c r="AL7">
        <f>ABS(TRAIN[[#This Row],[field_ID]]-M$19)</f>
        <v>24.5</v>
      </c>
      <c r="AM7">
        <f>ABS(TRAIN[[#This Row],[spec_obj_ID]]-N$19)</f>
        <v>5.3785594200671918E+32</v>
      </c>
      <c r="AN7" s="8" t="s">
        <v>20</v>
      </c>
      <c r="AO7">
        <f>ABS(TRAIN[[#This Row],[redshift]]-P$19)</f>
        <v>5540973.7411099998</v>
      </c>
      <c r="AP7">
        <f>ABS(TRAIN[[#This Row],[plate]]-Q$19)</f>
        <v>4578.5</v>
      </c>
      <c r="AQ7">
        <f>ABS(TRAIN[[#This Row],[MJD]]-R$19)</f>
        <v>2566</v>
      </c>
      <c r="AR7">
        <f>ABS(TRAIN[[#This Row],[fiber_ID]]-S$19)</f>
        <v>642.25</v>
      </c>
    </row>
    <row r="8" spans="1:44" x14ac:dyDescent="0.25">
      <c r="A8">
        <v>6</v>
      </c>
      <c r="B8">
        <v>1.23765E+32</v>
      </c>
      <c r="C8">
        <v>120203000000000</v>
      </c>
      <c r="D8">
        <v>411671000000000</v>
      </c>
      <c r="E8">
        <v>2283221</v>
      </c>
      <c r="F8">
        <v>2174318</v>
      </c>
      <c r="G8">
        <v>2119896</v>
      </c>
      <c r="H8">
        <v>2083009</v>
      </c>
      <c r="I8">
        <v>205248</v>
      </c>
      <c r="J8">
        <v>2076</v>
      </c>
      <c r="K8">
        <v>301</v>
      </c>
      <c r="L8">
        <v>6</v>
      </c>
      <c r="M8">
        <v>113</v>
      </c>
      <c r="N8">
        <v>4.1433300000000001E+31</v>
      </c>
      <c r="O8" t="s">
        <v>20</v>
      </c>
      <c r="P8">
        <v>32.99982</v>
      </c>
      <c r="Q8">
        <v>3680</v>
      </c>
      <c r="R8">
        <v>55210</v>
      </c>
      <c r="S8">
        <v>74</v>
      </c>
      <c r="Z8" s="4">
        <v>6</v>
      </c>
      <c r="AA8">
        <f>ABS(TRAIN[[#This Row],[obj_ID]]-B$19)</f>
        <v>1.4406979272475782E+27</v>
      </c>
      <c r="AB8">
        <f>ABS(TRAIN[[#This Row],[alpha]]-C$19)</f>
        <v>34343568116533.75</v>
      </c>
      <c r="AC8">
        <f>ABS(TRAIN[[#This Row],[delta]]-D$19)</f>
        <v>103821410055155.5</v>
      </c>
      <c r="AD8">
        <f>ABS(TRAIN[[#This Row],[u]]-E$19)</f>
        <v>80363.75</v>
      </c>
      <c r="AE8">
        <f>ABS(TRAIN[[#This Row],[g]]-F$19)</f>
        <v>525094.25</v>
      </c>
      <c r="AF8">
        <f>ABS(TRAIN[[#This Row],[r]]-G$19)</f>
        <v>236246.75</v>
      </c>
      <c r="AG8">
        <f>ABS(TRAIN[[#This Row],[i]]-H$19)</f>
        <v>708216.75</v>
      </c>
      <c r="AH8">
        <f>ABS(TRAIN[[#This Row],[z]]-I$19)</f>
        <v>1564942.5</v>
      </c>
      <c r="AI8">
        <f>ABS(TRAIN[[#This Row],[run_ID]]-J$19)</f>
        <v>1878.75</v>
      </c>
      <c r="AJ8">
        <f>ABS(TRAIN[[#This Row],[rerun_ID]]-K$19)</f>
        <v>0</v>
      </c>
      <c r="AK8">
        <f>ABS(TRAIN[[#This Row],[cam_col]]-L$19)</f>
        <v>2.25</v>
      </c>
      <c r="AL8">
        <f>ABS(TRAIN[[#This Row],[field_ID]]-M$19)</f>
        <v>299.5</v>
      </c>
      <c r="AM8">
        <f>ABS(TRAIN[[#This Row],[spec_obj_ID]]-N$19)</f>
        <v>3.051297579932808E+32</v>
      </c>
      <c r="AN8" s="5" t="s">
        <v>20</v>
      </c>
      <c r="AO8">
        <f>ABS(TRAIN[[#This Row],[redshift]]-P$19)</f>
        <v>5541019.0001800004</v>
      </c>
      <c r="AP8">
        <f>ABS(TRAIN[[#This Row],[plate]]-Q$19)</f>
        <v>403.5</v>
      </c>
      <c r="AQ8">
        <f>ABS(TRAIN[[#This Row],[MJD]]-R$19)</f>
        <v>765</v>
      </c>
      <c r="AR8">
        <f>ABS(TRAIN[[#This Row],[fiber_ID]]-S$19)</f>
        <v>191.75</v>
      </c>
    </row>
    <row r="9" spans="1:44" x14ac:dyDescent="0.25">
      <c r="A9">
        <v>7</v>
      </c>
      <c r="B9">
        <v>1.23766E+32</v>
      </c>
      <c r="C9">
        <v>191727000000000</v>
      </c>
      <c r="D9">
        <v>419108000000000</v>
      </c>
      <c r="E9">
        <v>2162058</v>
      </c>
      <c r="F9">
        <v>210798</v>
      </c>
      <c r="G9">
        <v>206557</v>
      </c>
      <c r="H9">
        <v>2042108</v>
      </c>
      <c r="I9">
        <v>2003778</v>
      </c>
      <c r="J9">
        <v>3840</v>
      </c>
      <c r="K9">
        <v>301</v>
      </c>
      <c r="L9">
        <v>3</v>
      </c>
      <c r="M9">
        <v>208</v>
      </c>
      <c r="N9">
        <v>9.4419400000000006E+32</v>
      </c>
      <c r="O9" t="s">
        <v>21</v>
      </c>
      <c r="P9">
        <v>8466634</v>
      </c>
      <c r="Q9">
        <v>8386</v>
      </c>
      <c r="R9">
        <v>57518</v>
      </c>
      <c r="S9">
        <v>511</v>
      </c>
      <c r="Z9" s="7">
        <v>7</v>
      </c>
      <c r="AA9">
        <f>ABS(TRAIN[[#This Row],[obj_ID]]-B$19)</f>
        <v>4.406979272522228E+26</v>
      </c>
      <c r="AB9">
        <f>ABS(TRAIN[[#This Row],[alpha]]-C$19)</f>
        <v>37180431883466.25</v>
      </c>
      <c r="AC9">
        <f>ABS(TRAIN[[#This Row],[delta]]-D$19)</f>
        <v>96384410055155.5</v>
      </c>
      <c r="AD9">
        <f>ABS(TRAIN[[#This Row],[u]]-E$19)</f>
        <v>40799.25</v>
      </c>
      <c r="AE9">
        <f>ABS(TRAIN[[#This Row],[g]]-F$19)</f>
        <v>1438425.75</v>
      </c>
      <c r="AF9">
        <f>ABS(TRAIN[[#This Row],[r]]-G$19)</f>
        <v>1677092.25</v>
      </c>
      <c r="AG9">
        <f>ABS(TRAIN[[#This Row],[i]]-H$19)</f>
        <v>667315.75</v>
      </c>
      <c r="AH9">
        <f>ABS(TRAIN[[#This Row],[z]]-I$19)</f>
        <v>233587.5</v>
      </c>
      <c r="AI9">
        <f>ABS(TRAIN[[#This Row],[run_ID]]-J$19)</f>
        <v>114.75</v>
      </c>
      <c r="AJ9">
        <f>ABS(TRAIN[[#This Row],[rerun_ID]]-K$19)</f>
        <v>0</v>
      </c>
      <c r="AK9">
        <f>ABS(TRAIN[[#This Row],[cam_col]]-L$19)</f>
        <v>0.75</v>
      </c>
      <c r="AL9">
        <f>ABS(TRAIN[[#This Row],[field_ID]]-M$19)</f>
        <v>204.5</v>
      </c>
      <c r="AM9">
        <f>ABS(TRAIN[[#This Row],[spec_obj_ID]]-N$19)</f>
        <v>5.9763094200671924E+32</v>
      </c>
      <c r="AN9" s="8" t="s">
        <v>21</v>
      </c>
      <c r="AO9">
        <f>ABS(TRAIN[[#This Row],[redshift]]-P$19)</f>
        <v>2925582</v>
      </c>
      <c r="AP9">
        <f>ABS(TRAIN[[#This Row],[plate]]-Q$19)</f>
        <v>5109.5</v>
      </c>
      <c r="AQ9">
        <f>ABS(TRAIN[[#This Row],[MJD]]-R$19)</f>
        <v>3073</v>
      </c>
      <c r="AR9">
        <f>ABS(TRAIN[[#This Row],[fiber_ID]]-S$19)</f>
        <v>245.25</v>
      </c>
    </row>
    <row r="10" spans="1:44" x14ac:dyDescent="0.25">
      <c r="A10">
        <v>8</v>
      </c>
      <c r="B10">
        <v>1.23766E+31</v>
      </c>
      <c r="C10">
        <v>190410000000000</v>
      </c>
      <c r="D10">
        <v>46288100000000</v>
      </c>
      <c r="E10">
        <v>1978255</v>
      </c>
      <c r="F10">
        <v>1861807</v>
      </c>
      <c r="G10">
        <v>1851826</v>
      </c>
      <c r="H10">
        <v>1851242</v>
      </c>
      <c r="I10">
        <v>1830961</v>
      </c>
      <c r="J10">
        <v>3698</v>
      </c>
      <c r="K10">
        <v>301</v>
      </c>
      <c r="L10">
        <v>1</v>
      </c>
      <c r="M10">
        <v>194</v>
      </c>
      <c r="N10">
        <v>7.4705100000000002E+32</v>
      </c>
      <c r="O10" t="s">
        <v>21</v>
      </c>
      <c r="P10">
        <v>2766249</v>
      </c>
      <c r="Q10">
        <v>6635</v>
      </c>
      <c r="R10">
        <v>56370</v>
      </c>
      <c r="S10">
        <v>602</v>
      </c>
      <c r="Z10" s="4">
        <v>8</v>
      </c>
      <c r="AA10">
        <f>ABS(TRAIN[[#This Row],[obj_ID]]-B$19)</f>
        <v>1.1138984069792724E+32</v>
      </c>
      <c r="AB10">
        <f>ABS(TRAIN[[#This Row],[alpha]]-C$19)</f>
        <v>35863431883466.25</v>
      </c>
      <c r="AC10">
        <f>ABS(TRAIN[[#This Row],[delta]]-D$19)</f>
        <v>469204310055155.5</v>
      </c>
      <c r="AD10">
        <f>ABS(TRAIN[[#This Row],[u]]-E$19)</f>
        <v>224602.25</v>
      </c>
      <c r="AE10">
        <f>ABS(TRAIN[[#This Row],[g]]-F$19)</f>
        <v>212583.25</v>
      </c>
      <c r="AF10">
        <f>ABS(TRAIN[[#This Row],[r]]-G$19)</f>
        <v>31823.25</v>
      </c>
      <c r="AG10">
        <f>ABS(TRAIN[[#This Row],[i]]-H$19)</f>
        <v>476449.75</v>
      </c>
      <c r="AH10">
        <f>ABS(TRAIN[[#This Row],[z]]-I$19)</f>
        <v>60770.5</v>
      </c>
      <c r="AI10">
        <f>ABS(TRAIN[[#This Row],[run_ID]]-J$19)</f>
        <v>256.75</v>
      </c>
      <c r="AJ10">
        <f>ABS(TRAIN[[#This Row],[rerun_ID]]-K$19)</f>
        <v>0</v>
      </c>
      <c r="AK10">
        <f>ABS(TRAIN[[#This Row],[cam_col]]-L$19)</f>
        <v>2.75</v>
      </c>
      <c r="AL10">
        <f>ABS(TRAIN[[#This Row],[field_ID]]-M$19)</f>
        <v>218.5</v>
      </c>
      <c r="AM10">
        <f>ABS(TRAIN[[#This Row],[spec_obj_ID]]-N$19)</f>
        <v>4.004879420067192E+32</v>
      </c>
      <c r="AN10" s="5" t="s">
        <v>21</v>
      </c>
      <c r="AO10">
        <f>ABS(TRAIN[[#This Row],[redshift]]-P$19)</f>
        <v>2774803</v>
      </c>
      <c r="AP10">
        <f>ABS(TRAIN[[#This Row],[plate]]-Q$19)</f>
        <v>3358.5</v>
      </c>
      <c r="AQ10">
        <f>ABS(TRAIN[[#This Row],[MJD]]-R$19)</f>
        <v>1925</v>
      </c>
      <c r="AR10">
        <f>ABS(TRAIN[[#This Row],[fiber_ID]]-S$19)</f>
        <v>336.25</v>
      </c>
    </row>
    <row r="11" spans="1:44" x14ac:dyDescent="0.25">
      <c r="A11">
        <v>9</v>
      </c>
      <c r="B11">
        <v>1.2376699999999999E+32</v>
      </c>
      <c r="C11">
        <v>129339000000000</v>
      </c>
      <c r="D11">
        <v>14249100000000</v>
      </c>
      <c r="E11">
        <v>2334927</v>
      </c>
      <c r="F11">
        <v>2156899</v>
      </c>
      <c r="G11">
        <v>2167272</v>
      </c>
      <c r="H11">
        <v>2174917</v>
      </c>
      <c r="I11">
        <v>2159274</v>
      </c>
      <c r="J11">
        <v>5194</v>
      </c>
      <c r="K11">
        <v>301</v>
      </c>
      <c r="L11">
        <v>6</v>
      </c>
      <c r="M11">
        <v>108</v>
      </c>
      <c r="N11">
        <v>5.0666299999999999E+32</v>
      </c>
      <c r="O11" t="s">
        <v>21</v>
      </c>
      <c r="P11">
        <v>2263579</v>
      </c>
      <c r="Q11">
        <v>4500</v>
      </c>
      <c r="R11">
        <v>55543</v>
      </c>
      <c r="S11">
        <v>304</v>
      </c>
      <c r="Z11" s="7">
        <v>9</v>
      </c>
      <c r="AA11">
        <f>ABS(TRAIN[[#This Row],[obj_ID]]-B$19)</f>
        <v>5.593020727431326E+26</v>
      </c>
      <c r="AB11">
        <f>ABS(TRAIN[[#This Row],[alpha]]-C$19)</f>
        <v>25207568116533.75</v>
      </c>
      <c r="AC11">
        <f>ABS(TRAIN[[#This Row],[delta]]-D$19)</f>
        <v>501243310055155.5</v>
      </c>
      <c r="AD11">
        <f>ABS(TRAIN[[#This Row],[u]]-E$19)</f>
        <v>132069.75</v>
      </c>
      <c r="AE11">
        <f>ABS(TRAIN[[#This Row],[g]]-F$19)</f>
        <v>507675.25</v>
      </c>
      <c r="AF11">
        <f>ABS(TRAIN[[#This Row],[r]]-G$19)</f>
        <v>283622.75</v>
      </c>
      <c r="AG11">
        <f>ABS(TRAIN[[#This Row],[i]]-H$19)</f>
        <v>800124.75</v>
      </c>
      <c r="AH11">
        <f>ABS(TRAIN[[#This Row],[z]]-I$19)</f>
        <v>389083.5</v>
      </c>
      <c r="AI11">
        <f>ABS(TRAIN[[#This Row],[run_ID]]-J$19)</f>
        <v>1239.25</v>
      </c>
      <c r="AJ11">
        <f>ABS(TRAIN[[#This Row],[rerun_ID]]-K$19)</f>
        <v>0</v>
      </c>
      <c r="AK11">
        <f>ABS(TRAIN[[#This Row],[cam_col]]-L$19)</f>
        <v>2.25</v>
      </c>
      <c r="AL11">
        <f>ABS(TRAIN[[#This Row],[field_ID]]-M$19)</f>
        <v>304.5</v>
      </c>
      <c r="AM11">
        <f>ABS(TRAIN[[#This Row],[spec_obj_ID]]-N$19)</f>
        <v>1.6009994200671918E+32</v>
      </c>
      <c r="AN11" s="8" t="s">
        <v>21</v>
      </c>
      <c r="AO11">
        <f>ABS(TRAIN[[#This Row],[redshift]]-P$19)</f>
        <v>3277473</v>
      </c>
      <c r="AP11">
        <f>ABS(TRAIN[[#This Row],[plate]]-Q$19)</f>
        <v>1223.5</v>
      </c>
      <c r="AQ11">
        <f>ABS(TRAIN[[#This Row],[MJD]]-R$19)</f>
        <v>1098</v>
      </c>
      <c r="AR11">
        <f>ABS(TRAIN[[#This Row],[fiber_ID]]-S$19)</f>
        <v>38.25</v>
      </c>
    </row>
    <row r="12" spans="1:44" x14ac:dyDescent="0.25">
      <c r="A12">
        <v>10</v>
      </c>
      <c r="B12">
        <v>1.23765290074453E+32</v>
      </c>
      <c r="C12">
        <v>351661972447163</v>
      </c>
      <c r="D12">
        <v>-966064502642327</v>
      </c>
      <c r="E12">
        <v>2003712</v>
      </c>
      <c r="F12">
        <v>1904514</v>
      </c>
      <c r="G12">
        <v>1877032</v>
      </c>
      <c r="H12">
        <v>1865098</v>
      </c>
      <c r="I12">
        <v>187190</v>
      </c>
      <c r="J12">
        <v>1729</v>
      </c>
      <c r="K12">
        <v>301</v>
      </c>
      <c r="L12">
        <v>4</v>
      </c>
      <c r="M12">
        <v>28</v>
      </c>
      <c r="N12">
        <v>3.5410319785036098E+32</v>
      </c>
      <c r="O12" s="10" t="s">
        <v>20</v>
      </c>
      <c r="P12">
        <v>1687093</v>
      </c>
      <c r="Q12">
        <v>3145</v>
      </c>
      <c r="R12">
        <v>54801</v>
      </c>
      <c r="S12">
        <v>279</v>
      </c>
      <c r="Z12" s="4">
        <v>10</v>
      </c>
      <c r="AA12">
        <f>ABS(TRAIN[[#This Row],[obj_ID]]-B$19)</f>
        <v>1.1506234742441085E+27</v>
      </c>
      <c r="AB12">
        <f>ABS(TRAIN[[#This Row],[alpha]]-C$19)</f>
        <v>197115404330629.25</v>
      </c>
      <c r="AC12">
        <f>ABS(TRAIN[[#This Row],[delta]]-D$19)</f>
        <v>1481556912697482.5</v>
      </c>
      <c r="AD12">
        <f>ABS(TRAIN[[#This Row],[u]]-E$19)</f>
        <v>199145.25</v>
      </c>
      <c r="AE12">
        <f>ABS(TRAIN[[#This Row],[g]]-F$19)</f>
        <v>255290.25</v>
      </c>
      <c r="AF12">
        <f>ABS(TRAIN[[#This Row],[r]]-G$19)</f>
        <v>6617.25</v>
      </c>
      <c r="AG12">
        <f>ABS(TRAIN[[#This Row],[i]]-H$19)</f>
        <v>490305.75</v>
      </c>
      <c r="AH12">
        <f>ABS(TRAIN[[#This Row],[z]]-I$19)</f>
        <v>1583000.5</v>
      </c>
      <c r="AI12">
        <f>ABS(TRAIN[[#This Row],[run_ID]]-J$19)</f>
        <v>2225.75</v>
      </c>
      <c r="AJ12">
        <f>ABS(TRAIN[[#This Row],[rerun_ID]]-K$19)</f>
        <v>0</v>
      </c>
      <c r="AK12">
        <f>ABS(TRAIN[[#This Row],[cam_col]]-L$19)</f>
        <v>0.25</v>
      </c>
      <c r="AL12">
        <f>ABS(TRAIN[[#This Row],[field_ID]]-M$19)</f>
        <v>384.5</v>
      </c>
      <c r="AM12">
        <f>ABS(TRAIN[[#This Row],[spec_obj_ID]]-N$19)</f>
        <v>7.5401398570801683E+30</v>
      </c>
      <c r="AN12" s="12" t="s">
        <v>20</v>
      </c>
      <c r="AO12">
        <f>ABS(TRAIN[[#This Row],[redshift]]-P$19)</f>
        <v>3853959</v>
      </c>
      <c r="AP12">
        <f>ABS(TRAIN[[#This Row],[plate]]-Q$19)</f>
        <v>131.5</v>
      </c>
      <c r="AQ12">
        <f>ABS(TRAIN[[#This Row],[MJD]]-R$19)</f>
        <v>356</v>
      </c>
      <c r="AR12">
        <f>ABS(TRAIN[[#This Row],[fiber_ID]]-S$19)</f>
        <v>13.25</v>
      </c>
    </row>
    <row r="13" spans="1:44" x14ac:dyDescent="0.25">
      <c r="A13">
        <v>11</v>
      </c>
      <c r="B13">
        <v>1.23765762791709E+32</v>
      </c>
      <c r="C13">
        <v>179537672466135</v>
      </c>
      <c r="D13">
        <v>511881640220622</v>
      </c>
      <c r="E13">
        <v>1959604</v>
      </c>
      <c r="F13">
        <v>1754836</v>
      </c>
      <c r="G13">
        <v>1651074</v>
      </c>
      <c r="H13">
        <v>1609856</v>
      </c>
      <c r="I13">
        <v>1572806</v>
      </c>
      <c r="J13">
        <v>2830</v>
      </c>
      <c r="K13">
        <v>301</v>
      </c>
      <c r="L13">
        <v>1</v>
      </c>
      <c r="M13">
        <v>397</v>
      </c>
      <c r="N13">
        <v>9.9312319731232998E+30</v>
      </c>
      <c r="O13" s="10" t="s">
        <v>19</v>
      </c>
      <c r="P13">
        <v>1189402</v>
      </c>
      <c r="Q13">
        <v>882</v>
      </c>
      <c r="R13">
        <v>52370</v>
      </c>
      <c r="S13">
        <v>289</v>
      </c>
      <c r="Z13" s="7">
        <v>11</v>
      </c>
      <c r="AA13">
        <f>ABS(TRAIN[[#This Row],[obj_ID]]-B$19)</f>
        <v>6.779062182520568E+26</v>
      </c>
      <c r="AB13">
        <f>ABS(TRAIN[[#This Row],[alpha]]-C$19)</f>
        <v>24991104349601.25</v>
      </c>
      <c r="AC13">
        <f>ABS(TRAIN[[#This Row],[delta]]-D$19)</f>
        <v>3610769834533.5</v>
      </c>
      <c r="AD13">
        <f>ABS(TRAIN[[#This Row],[u]]-E$19)</f>
        <v>243253.25</v>
      </c>
      <c r="AE13">
        <f>ABS(TRAIN[[#This Row],[g]]-F$19)</f>
        <v>105612.25</v>
      </c>
      <c r="AF13">
        <f>ABS(TRAIN[[#This Row],[r]]-G$19)</f>
        <v>232575.25</v>
      </c>
      <c r="AG13">
        <f>ABS(TRAIN[[#This Row],[i]]-H$19)</f>
        <v>235063.75</v>
      </c>
      <c r="AH13">
        <f>ABS(TRAIN[[#This Row],[z]]-I$19)</f>
        <v>197384.5</v>
      </c>
      <c r="AI13">
        <f>ABS(TRAIN[[#This Row],[run_ID]]-J$19)</f>
        <v>1124.75</v>
      </c>
      <c r="AJ13">
        <f>ABS(TRAIN[[#This Row],[rerun_ID]]-K$19)</f>
        <v>0</v>
      </c>
      <c r="AK13">
        <f>ABS(TRAIN[[#This Row],[cam_col]]-L$19)</f>
        <v>2.75</v>
      </c>
      <c r="AL13">
        <f>ABS(TRAIN[[#This Row],[field_ID]]-M$19)</f>
        <v>15.5</v>
      </c>
      <c r="AM13">
        <f>ABS(TRAIN[[#This Row],[spec_obj_ID]]-N$19)</f>
        <v>3.3663182602015749E+32</v>
      </c>
      <c r="AN13" s="13" t="s">
        <v>19</v>
      </c>
      <c r="AO13">
        <f>ABS(TRAIN[[#This Row],[redshift]]-P$19)</f>
        <v>4351650</v>
      </c>
      <c r="AP13">
        <f>ABS(TRAIN[[#This Row],[plate]]-Q$19)</f>
        <v>2394.5</v>
      </c>
      <c r="AQ13">
        <f>ABS(TRAIN[[#This Row],[MJD]]-R$19)</f>
        <v>2075</v>
      </c>
      <c r="AR13">
        <f>ABS(TRAIN[[#This Row],[fiber_ID]]-S$19)</f>
        <v>23.25</v>
      </c>
    </row>
    <row r="14" spans="1:44" x14ac:dyDescent="0.25">
      <c r="A14">
        <v>12</v>
      </c>
      <c r="B14">
        <v>1.2376582061212999E+31</v>
      </c>
      <c r="C14">
        <v>182035979972587</v>
      </c>
      <c r="D14">
        <v>510465459956166</v>
      </c>
      <c r="E14">
        <v>1970178</v>
      </c>
      <c r="F14">
        <v>192986</v>
      </c>
      <c r="G14">
        <v>1896274</v>
      </c>
      <c r="H14">
        <v>1866815</v>
      </c>
      <c r="I14">
        <v>1855648</v>
      </c>
      <c r="J14">
        <v>2964</v>
      </c>
      <c r="K14">
        <v>301</v>
      </c>
      <c r="L14">
        <v>6</v>
      </c>
      <c r="M14">
        <v>309</v>
      </c>
      <c r="N14" s="11">
        <v>1.0911529064737299E+32</v>
      </c>
      <c r="O14" s="10" t="s">
        <v>21</v>
      </c>
      <c r="P14">
        <v>1655222</v>
      </c>
      <c r="Q14">
        <v>969</v>
      </c>
      <c r="R14">
        <v>52442</v>
      </c>
      <c r="S14">
        <v>567</v>
      </c>
      <c r="Z14" s="4">
        <v>12</v>
      </c>
      <c r="AA14">
        <f>ABS(TRAIN[[#This Row],[obj_ID]]-B$19)</f>
        <v>1.1138985863671426E+32</v>
      </c>
      <c r="AB14">
        <f>ABS(TRAIN[[#This Row],[alpha]]-C$19)</f>
        <v>27489411856053.25</v>
      </c>
      <c r="AC14">
        <f>ABS(TRAIN[[#This Row],[delta]]-D$19)</f>
        <v>5026950098989.5</v>
      </c>
      <c r="AD14">
        <f>ABS(TRAIN[[#This Row],[u]]-E$19)</f>
        <v>232679.25</v>
      </c>
      <c r="AE14">
        <f>ABS(TRAIN[[#This Row],[g]]-F$19)</f>
        <v>1456237.75</v>
      </c>
      <c r="AF14">
        <f>ABS(TRAIN[[#This Row],[r]]-G$19)</f>
        <v>12624.75</v>
      </c>
      <c r="AG14">
        <f>ABS(TRAIN[[#This Row],[i]]-H$19)</f>
        <v>492022.75</v>
      </c>
      <c r="AH14">
        <f>ABS(TRAIN[[#This Row],[z]]-I$19)</f>
        <v>85457.5</v>
      </c>
      <c r="AI14">
        <f>ABS(TRAIN[[#This Row],[run_ID]]-J$19)</f>
        <v>990.75</v>
      </c>
      <c r="AJ14">
        <f>ABS(TRAIN[[#This Row],[rerun_ID]]-K$19)</f>
        <v>0</v>
      </c>
      <c r="AK14">
        <f>ABS(TRAIN[[#This Row],[cam_col]]-L$19)</f>
        <v>2.25</v>
      </c>
      <c r="AL14">
        <f>ABS(TRAIN[[#This Row],[field_ID]]-M$19)</f>
        <v>103.5</v>
      </c>
      <c r="AM14">
        <f>ABS(TRAIN[[#This Row],[spec_obj_ID]]-N$19)</f>
        <v>2.374477673459078E+32</v>
      </c>
      <c r="AN14" s="12" t="s">
        <v>21</v>
      </c>
      <c r="AO14">
        <f>ABS(TRAIN[[#This Row],[redshift]]-P$19)</f>
        <v>3885830</v>
      </c>
      <c r="AP14">
        <f>ABS(TRAIN[[#This Row],[plate]]-Q$19)</f>
        <v>2307.5</v>
      </c>
      <c r="AQ14">
        <f>ABS(TRAIN[[#This Row],[MJD]]-R$19)</f>
        <v>2003</v>
      </c>
      <c r="AR14">
        <f>ABS(TRAIN[[#This Row],[fiber_ID]]-S$19)</f>
        <v>301.25</v>
      </c>
    </row>
    <row r="17" spans="1:44" x14ac:dyDescent="0.25">
      <c r="A17" t="s">
        <v>22</v>
      </c>
    </row>
    <row r="18" spans="1:44" x14ac:dyDescent="0.25">
      <c r="A18" s="1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  <c r="K18" s="2" t="s">
        <v>10</v>
      </c>
      <c r="L18" s="2" t="s">
        <v>11</v>
      </c>
      <c r="M18" s="2" t="s">
        <v>12</v>
      </c>
      <c r="N18" s="2" t="s">
        <v>13</v>
      </c>
      <c r="O18" s="2" t="s">
        <v>14</v>
      </c>
      <c r="P18" s="2" t="s">
        <v>15</v>
      </c>
      <c r="Q18" s="2" t="s">
        <v>16</v>
      </c>
      <c r="R18" s="2" t="s">
        <v>17</v>
      </c>
      <c r="S18" s="3" t="s">
        <v>18</v>
      </c>
      <c r="T18" s="14"/>
      <c r="U18" s="14"/>
      <c r="V18" s="14"/>
      <c r="W18" s="14"/>
      <c r="Y18" s="14" t="s">
        <v>20</v>
      </c>
      <c r="Z18" s="1" t="s">
        <v>0</v>
      </c>
      <c r="AA18" s="2" t="s">
        <v>1</v>
      </c>
      <c r="AB18" s="2" t="s">
        <v>2</v>
      </c>
      <c r="AC18" s="2" t="s">
        <v>3</v>
      </c>
      <c r="AD18" s="2" t="s">
        <v>4</v>
      </c>
      <c r="AE18" s="2" t="s">
        <v>5</v>
      </c>
      <c r="AF18" s="2" t="s">
        <v>6</v>
      </c>
      <c r="AG18" s="2" t="s">
        <v>7</v>
      </c>
      <c r="AH18" s="2" t="s">
        <v>8</v>
      </c>
      <c r="AI18" s="2" t="s">
        <v>9</v>
      </c>
      <c r="AJ18" s="2" t="s">
        <v>10</v>
      </c>
      <c r="AK18" s="2" t="s">
        <v>11</v>
      </c>
      <c r="AL18" s="2" t="s">
        <v>12</v>
      </c>
      <c r="AM18" s="2" t="s">
        <v>13</v>
      </c>
      <c r="AN18" s="2" t="s">
        <v>14</v>
      </c>
      <c r="AO18" s="2" t="s">
        <v>15</v>
      </c>
      <c r="AP18" s="2" t="s">
        <v>16</v>
      </c>
      <c r="AQ18" s="2" t="s">
        <v>17</v>
      </c>
      <c r="AR18" s="3" t="s">
        <v>18</v>
      </c>
    </row>
    <row r="19" spans="1:44" x14ac:dyDescent="0.25">
      <c r="B19">
        <f>AVERAGE(B2:B4,B13)</f>
        <v>1.2376644069792725E+32</v>
      </c>
      <c r="C19">
        <f t="shared" ref="C19:S19" si="0">AVERAGE(C2:C4,C13)</f>
        <v>154546568116533.75</v>
      </c>
      <c r="D19">
        <f t="shared" si="0"/>
        <v>515492410055155.5</v>
      </c>
      <c r="E19">
        <f t="shared" si="0"/>
        <v>2202857.25</v>
      </c>
      <c r="F19">
        <f t="shared" si="0"/>
        <v>1649223.75</v>
      </c>
      <c r="G19">
        <f t="shared" si="0"/>
        <v>1883649.25</v>
      </c>
      <c r="H19">
        <f t="shared" si="0"/>
        <v>1374792.25</v>
      </c>
      <c r="I19">
        <f t="shared" si="0"/>
        <v>1770190.5</v>
      </c>
      <c r="J19">
        <f t="shared" si="0"/>
        <v>3954.75</v>
      </c>
      <c r="K19">
        <f t="shared" si="0"/>
        <v>301</v>
      </c>
      <c r="L19">
        <f t="shared" si="0"/>
        <v>3.75</v>
      </c>
      <c r="M19">
        <f t="shared" si="0"/>
        <v>412.5</v>
      </c>
      <c r="N19">
        <f t="shared" si="0"/>
        <v>3.4656305799328081E+32</v>
      </c>
      <c r="O19" t="s">
        <v>19</v>
      </c>
      <c r="P19">
        <f t="shared" si="0"/>
        <v>5541052</v>
      </c>
      <c r="Q19">
        <f t="shared" si="0"/>
        <v>3276.5</v>
      </c>
      <c r="R19">
        <f t="shared" si="0"/>
        <v>54445</v>
      </c>
      <c r="S19">
        <f t="shared" si="0"/>
        <v>265.75</v>
      </c>
      <c r="Z19" s="4">
        <v>0</v>
      </c>
      <c r="AA19">
        <f>ABS(B2-B$20)</f>
        <v>2.2277821985109394E+31</v>
      </c>
      <c r="AB19">
        <f>ABS(C2-C$20)</f>
        <v>226165994489432.63</v>
      </c>
      <c r="AC19">
        <f>ABS(D2-D$20)</f>
        <v>683190100528465.38</v>
      </c>
      <c r="AD19">
        <f>ABS(E2-E$20)</f>
        <v>555512.80000000005</v>
      </c>
      <c r="AE19">
        <f>ABS(F2-F$20)</f>
        <v>519056.80000000005</v>
      </c>
      <c r="AF19">
        <f>ABS(G2-G$20)</f>
        <v>221801.60000000009</v>
      </c>
      <c r="AG19">
        <f>ABS(H2-H$20)</f>
        <v>127880.39999999991</v>
      </c>
      <c r="AH19">
        <f>ABS(I2-I$20)</f>
        <v>822365.39999999991</v>
      </c>
      <c r="AI19">
        <f>ABS(J2-J$20)</f>
        <v>1167.5999999999999</v>
      </c>
      <c r="AJ19">
        <f>ABS(K2-K$20)</f>
        <v>0</v>
      </c>
      <c r="AK19">
        <f>ABS(L2-L$20)</f>
        <v>1.7999999999999998</v>
      </c>
      <c r="AL19">
        <f>ABS(M2-M$20)</f>
        <v>161.80000000000001</v>
      </c>
      <c r="AM19">
        <f>ABS(N2-N$20)</f>
        <v>2.3627930042992779E+32</v>
      </c>
      <c r="AN19" s="5" t="s">
        <v>19</v>
      </c>
      <c r="AO19">
        <f>ABS(P2-P$20)</f>
        <v>8743650.3482579999</v>
      </c>
      <c r="AP19">
        <f>ABS(Q2-Q$20)</f>
        <v>1436.1999999999998</v>
      </c>
      <c r="AQ19">
        <f>ABS(R2-R$20)</f>
        <v>487.19999999999709</v>
      </c>
      <c r="AR19">
        <f>ABS(S2-S$20)</f>
        <v>90.800000000000011</v>
      </c>
    </row>
    <row r="20" spans="1:44" x14ac:dyDescent="0.25">
      <c r="B20">
        <f>AVERAGE(B5:B8,B12)</f>
        <v>1.014881780148906E+32</v>
      </c>
      <c r="C20">
        <f t="shared" ref="C20:S20" si="1">AVERAGE(C5:C8,C12)</f>
        <v>412729994489432.63</v>
      </c>
      <c r="D20">
        <f t="shared" si="1"/>
        <v>-95976100528465.406</v>
      </c>
      <c r="E20">
        <f t="shared" si="1"/>
        <v>2058968.2</v>
      </c>
      <c r="F20">
        <f t="shared" si="1"/>
        <v>1937484.2</v>
      </c>
      <c r="G20">
        <f t="shared" si="1"/>
        <v>1875779.4</v>
      </c>
      <c r="H20">
        <f t="shared" si="1"/>
        <v>1830986.6</v>
      </c>
      <c r="I20">
        <f t="shared" si="1"/>
        <v>1100810.6000000001</v>
      </c>
      <c r="J20">
        <f t="shared" si="1"/>
        <v>3993.6</v>
      </c>
      <c r="K20">
        <f t="shared" si="1"/>
        <v>301</v>
      </c>
      <c r="L20">
        <f t="shared" si="1"/>
        <v>4.2</v>
      </c>
      <c r="M20">
        <f t="shared" si="1"/>
        <v>138.19999999999999</v>
      </c>
      <c r="N20">
        <f t="shared" si="1"/>
        <v>5.4825669957007216E+32</v>
      </c>
      <c r="O20" t="s">
        <v>20</v>
      </c>
      <c r="P20">
        <f t="shared" si="1"/>
        <v>-1920747.3482580003</v>
      </c>
      <c r="Q20">
        <f t="shared" si="1"/>
        <v>5531.8</v>
      </c>
      <c r="R20">
        <f t="shared" si="1"/>
        <v>55955.8</v>
      </c>
      <c r="S20">
        <f t="shared" si="1"/>
        <v>413.8</v>
      </c>
      <c r="Z20" s="7">
        <v>1</v>
      </c>
      <c r="AA20">
        <f t="shared" ref="AA20:AA31" si="2">ABS(B3-B$20)</f>
        <v>2.2278821985109389E+31</v>
      </c>
      <c r="AB20">
        <f>ABS(C3-C$20)</f>
        <v>358445394489432.63</v>
      </c>
      <c r="AC20">
        <f>ABS(D3-D$20)</f>
        <v>866394100528465.38</v>
      </c>
      <c r="AD20">
        <f>ABS(E3-E$20)</f>
        <v>264552.80000000005</v>
      </c>
      <c r="AE20">
        <f>ABS(F3-F$20)</f>
        <v>267176.80000000005</v>
      </c>
      <c r="AF20">
        <f>ABS(G3-G$20)</f>
        <v>145403.60000000009</v>
      </c>
      <c r="AG20">
        <f>ABS(H3-H$20)</f>
        <v>1638035.6</v>
      </c>
      <c r="AH20">
        <f>ABS(I3-I$20)</f>
        <v>768204.39999999991</v>
      </c>
      <c r="AI20">
        <f>ABS(J3-J$20)</f>
        <v>855.40000000000009</v>
      </c>
      <c r="AJ20">
        <f>ABS(K3-K$20)</f>
        <v>0</v>
      </c>
      <c r="AK20">
        <f>ABS(L3-L$20)</f>
        <v>0.79999999999999982</v>
      </c>
      <c r="AL20">
        <f>ABS(M3-M$20)</f>
        <v>678.8</v>
      </c>
      <c r="AM20">
        <f>ABS(N3-N$20)</f>
        <v>2.5112269957007215E+32</v>
      </c>
      <c r="AN20" s="8" t="s">
        <v>19</v>
      </c>
      <c r="AO20">
        <f>ABS(P3-P$20)</f>
        <v>6868819.3482579999</v>
      </c>
      <c r="AP20">
        <f>ABS(Q3-Q$20)</f>
        <v>2892.8</v>
      </c>
      <c r="AQ20">
        <f>ABS(R3-R$20)</f>
        <v>1490.8000000000029</v>
      </c>
      <c r="AR20">
        <f>ABS(S3-S$20)</f>
        <v>76.800000000000011</v>
      </c>
    </row>
    <row r="21" spans="1:44" x14ac:dyDescent="0.25">
      <c r="B21" s="11">
        <f t="shared" ref="B21:M21" si="3">AVERAGE(B14,B9:B11)</f>
        <v>6.8071545515303246E+31</v>
      </c>
      <c r="C21" s="11">
        <f t="shared" si="3"/>
        <v>173377994993146.75</v>
      </c>
      <c r="D21" s="11">
        <f t="shared" si="3"/>
        <v>247527664989041.5</v>
      </c>
      <c r="E21" s="11">
        <f t="shared" si="3"/>
        <v>2111354.5</v>
      </c>
      <c r="F21" s="11">
        <f t="shared" si="3"/>
        <v>1105622.5</v>
      </c>
      <c r="G21" s="11">
        <f t="shared" si="3"/>
        <v>1530482.25</v>
      </c>
      <c r="H21" s="11">
        <f t="shared" si="3"/>
        <v>1983770.5</v>
      </c>
      <c r="I21" s="11">
        <f t="shared" si="3"/>
        <v>1962415.25</v>
      </c>
      <c r="J21" s="11">
        <f t="shared" si="3"/>
        <v>3924</v>
      </c>
      <c r="K21" s="11">
        <f t="shared" si="3"/>
        <v>301</v>
      </c>
      <c r="L21" s="11">
        <f t="shared" si="3"/>
        <v>4</v>
      </c>
      <c r="M21" s="11">
        <f t="shared" si="3"/>
        <v>204.75</v>
      </c>
      <c r="N21" s="11">
        <f>AVERAGE(N14,N9:N11)</f>
        <v>5.7675582266184331E+32</v>
      </c>
      <c r="O21" s="11" t="s">
        <v>21</v>
      </c>
      <c r="P21" s="11">
        <f t="shared" ref="P21:S21" si="4">AVERAGE(P14,P9:P11)</f>
        <v>3787921</v>
      </c>
      <c r="Q21" s="11">
        <f t="shared" si="4"/>
        <v>5122.5</v>
      </c>
      <c r="R21" s="11">
        <f t="shared" si="4"/>
        <v>55468.25</v>
      </c>
      <c r="S21" s="11">
        <f t="shared" si="4"/>
        <v>496</v>
      </c>
      <c r="T21" s="11"/>
      <c r="U21" s="11"/>
      <c r="V21" s="11"/>
      <c r="W21" s="11"/>
      <c r="Z21" s="4">
        <v>2</v>
      </c>
      <c r="AA21">
        <f t="shared" ref="AA21:AA31" si="5">ABS(B4-B$20)</f>
        <v>2.2278821985109389E+31</v>
      </c>
      <c r="AB21">
        <f t="shared" ref="AB21:AB31" si="6">ABS(C4-C$20)</f>
        <v>214929994489432.63</v>
      </c>
      <c r="AC21">
        <f t="shared" ref="AC21:AC31" si="7">ABS(D4-D$20)</f>
        <v>288432100528465.38</v>
      </c>
      <c r="AD21">
        <f t="shared" ref="AD21:AD31" si="8">ABS(E4-E$20)</f>
        <v>145145.19999999995</v>
      </c>
      <c r="AE21">
        <f t="shared" ref="AE21:AE31" si="9">ABS(F4-F$20)</f>
        <v>1756627.2</v>
      </c>
      <c r="AF21">
        <f t="shared" ref="AF21:AF31" si="10">ABS(G4-G$20)</f>
        <v>111020.39999999991</v>
      </c>
      <c r="AG21">
        <f t="shared" ref="AG21:AG31" si="11">ABS(H4-H$20)</f>
        <v>93491.600000000093</v>
      </c>
      <c r="AH21">
        <f t="shared" ref="AH21:AH31" si="12">ABS(I4-I$20)</f>
        <v>614954.39999999991</v>
      </c>
      <c r="AI21">
        <f t="shared" ref="AI21:AI31" si="13">ABS(J4-J$20)</f>
        <v>1320.4</v>
      </c>
      <c r="AJ21">
        <f t="shared" ref="AJ21:AJ31" si="14">ABS(K4-K$20)</f>
        <v>0</v>
      </c>
      <c r="AK21">
        <f t="shared" ref="AK21:AK31" si="15">ABS(L4-L$20)</f>
        <v>1.2000000000000002</v>
      </c>
      <c r="AL21">
        <f t="shared" ref="AL21:AL31" si="16">ABS(M4-M$20)</f>
        <v>2.1999999999999886</v>
      </c>
      <c r="AM21">
        <f t="shared" ref="AM21:AM31" si="17">ABS(N4-N$20)</f>
        <v>2.5360569957007216E+32</v>
      </c>
      <c r="AN21" s="5" t="s">
        <v>19</v>
      </c>
      <c r="AO21">
        <f t="shared" ref="AO21:AO31" si="18">ABS(P4-P$20)</f>
        <v>11124578.348258</v>
      </c>
      <c r="AP21">
        <f t="shared" ref="AP21:AP31" si="19">ABS(Q4-Q$20)</f>
        <v>2914.8</v>
      </c>
      <c r="AQ21">
        <f t="shared" ref="AQ21:AQ31" si="20">ABS(R4-R$20)</f>
        <v>1453.8000000000029</v>
      </c>
      <c r="AR21">
        <f t="shared" ref="AR21:AR31" si="21">ABS(S4-S$20)</f>
        <v>299.8</v>
      </c>
    </row>
    <row r="22" spans="1:44" x14ac:dyDescent="0.25">
      <c r="Z22" s="7">
        <v>3</v>
      </c>
      <c r="AA22">
        <f t="shared" si="5"/>
        <v>8.9111578014890596E+31</v>
      </c>
      <c r="AB22">
        <f t="shared" si="6"/>
        <v>59039994489432.625</v>
      </c>
      <c r="AC22">
        <f t="shared" si="7"/>
        <v>728650100528465.38</v>
      </c>
      <c r="AD22">
        <f t="shared" si="8"/>
        <v>45840.199999999953</v>
      </c>
      <c r="AE22">
        <f t="shared" si="9"/>
        <v>45399.199999999953</v>
      </c>
      <c r="AF22">
        <f t="shared" si="10"/>
        <v>27221.399999999907</v>
      </c>
      <c r="AG22">
        <f t="shared" si="11"/>
        <v>3965.6000000000931</v>
      </c>
      <c r="AH22">
        <f t="shared" si="12"/>
        <v>713505.39999999991</v>
      </c>
      <c r="AI22">
        <f t="shared" si="13"/>
        <v>194.40000000000009</v>
      </c>
      <c r="AJ22">
        <f t="shared" si="14"/>
        <v>0</v>
      </c>
      <c r="AK22">
        <f t="shared" si="15"/>
        <v>0.79999999999999982</v>
      </c>
      <c r="AL22">
        <f t="shared" si="16"/>
        <v>70.199999999999989</v>
      </c>
      <c r="AM22">
        <f t="shared" si="17"/>
        <v>7.400569957007216E+31</v>
      </c>
      <c r="AN22" s="8" t="s">
        <v>20</v>
      </c>
      <c r="AO22">
        <f t="shared" si="18"/>
        <v>5872838.6517420001</v>
      </c>
      <c r="AP22">
        <f t="shared" si="19"/>
        <v>1319.8000000000002</v>
      </c>
      <c r="AQ22">
        <f t="shared" si="20"/>
        <v>508.80000000000291</v>
      </c>
      <c r="AR22">
        <f t="shared" si="21"/>
        <v>388.2</v>
      </c>
    </row>
    <row r="23" spans="1:44" x14ac:dyDescent="0.25">
      <c r="Z23" s="4">
        <v>4</v>
      </c>
      <c r="AA23">
        <f t="shared" si="5"/>
        <v>2.2277821985109394E+31</v>
      </c>
      <c r="AB23">
        <f t="shared" si="6"/>
        <v>55994994489432.625</v>
      </c>
      <c r="AC23">
        <f t="shared" si="7"/>
        <v>744087899471534.63</v>
      </c>
      <c r="AD23">
        <f t="shared" si="8"/>
        <v>285150.19999999995</v>
      </c>
      <c r="AE23">
        <f t="shared" si="9"/>
        <v>245933.19999999995</v>
      </c>
      <c r="AF23">
        <f t="shared" si="10"/>
        <v>213344.39999999991</v>
      </c>
      <c r="AG23">
        <f t="shared" si="11"/>
        <v>178399.60000000009</v>
      </c>
      <c r="AH23">
        <f t="shared" si="12"/>
        <v>550857.39999999991</v>
      </c>
      <c r="AI23">
        <f t="shared" si="13"/>
        <v>269.40000000000009</v>
      </c>
      <c r="AJ23">
        <f t="shared" si="14"/>
        <v>0</v>
      </c>
      <c r="AK23">
        <f t="shared" si="15"/>
        <v>2.2000000000000002</v>
      </c>
      <c r="AL23">
        <f t="shared" si="16"/>
        <v>44.199999999999989</v>
      </c>
      <c r="AM23">
        <f t="shared" si="17"/>
        <v>4.388203004299278E+32</v>
      </c>
      <c r="AN23" s="5" t="s">
        <v>20</v>
      </c>
      <c r="AO23">
        <f t="shared" si="18"/>
        <v>1576607.6517419997</v>
      </c>
      <c r="AP23">
        <f t="shared" si="19"/>
        <v>3235.2</v>
      </c>
      <c r="AQ23">
        <f t="shared" si="20"/>
        <v>1354.1999999999971</v>
      </c>
      <c r="AR23">
        <f t="shared" si="21"/>
        <v>407.8</v>
      </c>
    </row>
    <row r="24" spans="1:44" x14ac:dyDescent="0.25">
      <c r="Z24" s="7">
        <v>5</v>
      </c>
      <c r="AA24">
        <f t="shared" si="5"/>
        <v>2.2279821985109402E+31</v>
      </c>
      <c r="AB24">
        <f t="shared" si="6"/>
        <v>468630005510567.38</v>
      </c>
      <c r="AC24">
        <f t="shared" si="7"/>
        <v>377879100528465.38</v>
      </c>
      <c r="AD24">
        <f t="shared" si="8"/>
        <v>161993.80000000005</v>
      </c>
      <c r="AE24">
        <f t="shared" si="9"/>
        <v>87468.800000000047</v>
      </c>
      <c r="AF24">
        <f t="shared" si="10"/>
        <v>4803.3999999999069</v>
      </c>
      <c r="AG24">
        <f t="shared" si="11"/>
        <v>103768.60000000009</v>
      </c>
      <c r="AH24">
        <f t="shared" si="12"/>
        <v>544820.39999999991</v>
      </c>
      <c r="AI24">
        <f t="shared" si="13"/>
        <v>3718.4</v>
      </c>
      <c r="AJ24">
        <f t="shared" si="14"/>
        <v>0</v>
      </c>
      <c r="AK24">
        <f t="shared" si="15"/>
        <v>0.20000000000000018</v>
      </c>
      <c r="AL24">
        <f t="shared" si="16"/>
        <v>249.8</v>
      </c>
      <c r="AM24">
        <f t="shared" si="17"/>
        <v>3.3616230042992783E+32</v>
      </c>
      <c r="AN24" s="8" t="s">
        <v>20</v>
      </c>
      <c r="AO24">
        <f t="shared" si="18"/>
        <v>1920825.6071480003</v>
      </c>
      <c r="AP24">
        <f t="shared" si="19"/>
        <v>2323.1999999999998</v>
      </c>
      <c r="AQ24">
        <f t="shared" si="20"/>
        <v>1055.1999999999971</v>
      </c>
      <c r="AR24">
        <f t="shared" si="21"/>
        <v>494.2</v>
      </c>
    </row>
    <row r="25" spans="1:44" x14ac:dyDescent="0.25">
      <c r="Z25" s="4">
        <v>6</v>
      </c>
      <c r="AA25">
        <f t="shared" si="5"/>
        <v>2.2276821985109398E+31</v>
      </c>
      <c r="AB25">
        <f t="shared" si="6"/>
        <v>292526994489432.63</v>
      </c>
      <c r="AC25">
        <f t="shared" si="7"/>
        <v>507647100528465.38</v>
      </c>
      <c r="AD25">
        <f t="shared" si="8"/>
        <v>224252.80000000005</v>
      </c>
      <c r="AE25">
        <f t="shared" si="9"/>
        <v>236833.80000000005</v>
      </c>
      <c r="AF25">
        <f t="shared" si="10"/>
        <v>244116.60000000009</v>
      </c>
      <c r="AG25">
        <f t="shared" si="11"/>
        <v>252022.39999999991</v>
      </c>
      <c r="AH25">
        <f t="shared" si="12"/>
        <v>895562.60000000009</v>
      </c>
      <c r="AI25">
        <f t="shared" si="13"/>
        <v>1917.6</v>
      </c>
      <c r="AJ25">
        <f t="shared" si="14"/>
        <v>0</v>
      </c>
      <c r="AK25">
        <f>ABS(L8-L$20)</f>
        <v>1.7999999999999998</v>
      </c>
      <c r="AL25">
        <f t="shared" si="16"/>
        <v>25.199999999999989</v>
      </c>
      <c r="AM25">
        <f t="shared" si="17"/>
        <v>5.0682339957007215E+32</v>
      </c>
      <c r="AN25" s="5" t="s">
        <v>20</v>
      </c>
      <c r="AO25">
        <f t="shared" si="18"/>
        <v>1920780.3480780004</v>
      </c>
      <c r="AP25">
        <f t="shared" si="19"/>
        <v>1851.8000000000002</v>
      </c>
      <c r="AQ25">
        <f t="shared" si="20"/>
        <v>745.80000000000291</v>
      </c>
      <c r="AR25">
        <f t="shared" si="21"/>
        <v>339.8</v>
      </c>
    </row>
    <row r="26" spans="1:44" x14ac:dyDescent="0.25">
      <c r="A26" s="1" t="s">
        <v>0</v>
      </c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2" t="s">
        <v>7</v>
      </c>
      <c r="I26" s="2" t="s">
        <v>8</v>
      </c>
      <c r="J26" s="2" t="s">
        <v>9</v>
      </c>
      <c r="K26" s="2" t="s">
        <v>10</v>
      </c>
      <c r="L26" s="2" t="s">
        <v>11</v>
      </c>
      <c r="M26" s="2" t="s">
        <v>12</v>
      </c>
      <c r="N26" s="2" t="s">
        <v>13</v>
      </c>
      <c r="O26" s="2" t="s">
        <v>14</v>
      </c>
      <c r="P26" s="2" t="s">
        <v>15</v>
      </c>
      <c r="Q26" s="2" t="s">
        <v>16</v>
      </c>
      <c r="R26" s="2" t="s">
        <v>17</v>
      </c>
      <c r="S26" s="3" t="s">
        <v>18</v>
      </c>
      <c r="T26" s="14"/>
      <c r="U26" s="14"/>
      <c r="V26" s="14"/>
      <c r="W26" s="14"/>
      <c r="Z26" s="7">
        <v>7</v>
      </c>
      <c r="AA26">
        <f t="shared" si="5"/>
        <v>2.2277821985109394E+31</v>
      </c>
      <c r="AB26">
        <f t="shared" si="6"/>
        <v>221002994489432.63</v>
      </c>
      <c r="AC26">
        <f t="shared" si="7"/>
        <v>515084100528465.38</v>
      </c>
      <c r="AD26">
        <f t="shared" si="8"/>
        <v>103089.80000000005</v>
      </c>
      <c r="AE26">
        <f t="shared" si="9"/>
        <v>1726686.2</v>
      </c>
      <c r="AF26">
        <f t="shared" si="10"/>
        <v>1669222.3999999999</v>
      </c>
      <c r="AG26">
        <f t="shared" si="11"/>
        <v>211121.39999999991</v>
      </c>
      <c r="AH26">
        <f t="shared" si="12"/>
        <v>902967.39999999991</v>
      </c>
      <c r="AI26">
        <f t="shared" si="13"/>
        <v>153.59999999999991</v>
      </c>
      <c r="AJ26">
        <f t="shared" si="14"/>
        <v>0</v>
      </c>
      <c r="AK26">
        <f t="shared" si="15"/>
        <v>1.2000000000000002</v>
      </c>
      <c r="AL26">
        <f t="shared" si="16"/>
        <v>69.800000000000011</v>
      </c>
      <c r="AM26">
        <f t="shared" si="17"/>
        <v>3.9593730042992789E+32</v>
      </c>
      <c r="AN26" s="8" t="s">
        <v>21</v>
      </c>
      <c r="AO26">
        <f t="shared" si="18"/>
        <v>10387381.348258</v>
      </c>
      <c r="AP26">
        <f t="shared" si="19"/>
        <v>2854.2</v>
      </c>
      <c r="AQ26">
        <f t="shared" si="20"/>
        <v>1562.1999999999971</v>
      </c>
      <c r="AR26">
        <f t="shared" si="21"/>
        <v>97.199999999999989</v>
      </c>
    </row>
    <row r="27" spans="1:44" x14ac:dyDescent="0.25">
      <c r="A27" s="15">
        <v>0</v>
      </c>
      <c r="B27">
        <f>IF(MIN(AA2,AA19,AA35) = AA2,0,IF(MIN(AA2,AA19,AA35) =AA19,1,2))</f>
        <v>0</v>
      </c>
      <c r="C27">
        <f t="shared" ref="C27:S27" si="22">IF(MIN(AB2,AB19,AB35) = AB2,0,IF(MIN(AB2,AB19,AB35) =AB19,1,2))</f>
        <v>2</v>
      </c>
      <c r="D27">
        <f t="shared" si="22"/>
        <v>0</v>
      </c>
      <c r="E27">
        <f t="shared" si="22"/>
        <v>0</v>
      </c>
      <c r="F27">
        <f t="shared" si="22"/>
        <v>1</v>
      </c>
      <c r="G27">
        <f t="shared" si="22"/>
        <v>0</v>
      </c>
      <c r="H27">
        <f t="shared" si="22"/>
        <v>2</v>
      </c>
      <c r="I27">
        <f t="shared" si="22"/>
        <v>2</v>
      </c>
      <c r="J27">
        <f t="shared" si="22"/>
        <v>2</v>
      </c>
      <c r="K27">
        <f t="shared" si="22"/>
        <v>0</v>
      </c>
      <c r="L27">
        <f t="shared" si="22"/>
        <v>1</v>
      </c>
      <c r="M27">
        <f t="shared" si="22"/>
        <v>2</v>
      </c>
      <c r="N27">
        <f t="shared" si="22"/>
        <v>2</v>
      </c>
      <c r="O27" s="19">
        <v>0</v>
      </c>
      <c r="P27">
        <f t="shared" si="22"/>
        <v>0</v>
      </c>
      <c r="Q27">
        <f t="shared" si="22"/>
        <v>1</v>
      </c>
      <c r="R27">
        <f t="shared" si="22"/>
        <v>1</v>
      </c>
      <c r="S27">
        <f t="shared" si="22"/>
        <v>0</v>
      </c>
      <c r="Z27" s="4">
        <v>8</v>
      </c>
      <c r="AA27">
        <f t="shared" si="5"/>
        <v>8.9111578014890596E+31</v>
      </c>
      <c r="AB27">
        <f t="shared" si="6"/>
        <v>222319994489432.63</v>
      </c>
      <c r="AC27">
        <f t="shared" si="7"/>
        <v>142264200528465.41</v>
      </c>
      <c r="AD27">
        <f t="shared" si="8"/>
        <v>80713.199999999953</v>
      </c>
      <c r="AE27">
        <f t="shared" si="9"/>
        <v>75677.199999999953</v>
      </c>
      <c r="AF27">
        <f t="shared" si="10"/>
        <v>23953.399999999907</v>
      </c>
      <c r="AG27">
        <f t="shared" si="11"/>
        <v>20255.399999999907</v>
      </c>
      <c r="AH27">
        <f t="shared" si="12"/>
        <v>730150.39999999991</v>
      </c>
      <c r="AI27">
        <f t="shared" si="13"/>
        <v>295.59999999999991</v>
      </c>
      <c r="AJ27">
        <f t="shared" si="14"/>
        <v>0</v>
      </c>
      <c r="AK27">
        <f t="shared" si="15"/>
        <v>3.2</v>
      </c>
      <c r="AL27">
        <f t="shared" si="16"/>
        <v>55.800000000000011</v>
      </c>
      <c r="AM27">
        <f t="shared" si="17"/>
        <v>1.9879430042992785E+32</v>
      </c>
      <c r="AN27" s="5" t="s">
        <v>21</v>
      </c>
      <c r="AO27">
        <f t="shared" si="18"/>
        <v>4686996.3482579999</v>
      </c>
      <c r="AP27">
        <f t="shared" si="19"/>
        <v>1103.1999999999998</v>
      </c>
      <c r="AQ27">
        <f t="shared" si="20"/>
        <v>414.19999999999709</v>
      </c>
      <c r="AR27">
        <f t="shared" si="21"/>
        <v>188.2</v>
      </c>
    </row>
    <row r="28" spans="1:44" x14ac:dyDescent="0.25">
      <c r="A28" s="16">
        <v>1</v>
      </c>
      <c r="B28">
        <f t="shared" ref="B28:B39" si="23">IF(MIN(AA3,AA20,AA36) = AA3,0,IF(MIN(AA3,AA20,AA36) =AA20,1,2))</f>
        <v>0</v>
      </c>
      <c r="C28">
        <f t="shared" ref="C28:C39" si="24">IF(MIN(AB3,AB20,AB36) = AB3,0,IF(MIN(AB3,AB20,AB36) =AB20,1,2))</f>
        <v>0</v>
      </c>
      <c r="D28">
        <f t="shared" ref="D28:D39" si="25">IF(MIN(AC3,AC20,AC36) = AC3,0,IF(MIN(AC3,AC20,AC36) =AC20,1,2))</f>
        <v>0</v>
      </c>
      <c r="E28">
        <f t="shared" ref="E28:E39" si="26">IF(MIN(AD3,AD20,AD36) = AD3,0,IF(MIN(AD3,AD20,AD36) =AD20,1,2))</f>
        <v>0</v>
      </c>
      <c r="F28">
        <f t="shared" ref="F28:F39" si="27">IF(MIN(AE3,AE20,AE36) = AE3,0,IF(MIN(AE3,AE20,AE36) =AE20,1,2))</f>
        <v>1</v>
      </c>
      <c r="G28">
        <f t="shared" ref="G28:G39" si="28">IF(MIN(AF3,AF20,AF36) = AF3,0,IF(MIN(AF3,AF20,AF36) =AF20,1,2))</f>
        <v>0</v>
      </c>
      <c r="H28">
        <f t="shared" ref="H28:H39" si="29">IF(MIN(AG3,AG20,AG36) = AG3,0,IF(MIN(AG3,AG20,AG36) =AG20,1,2))</f>
        <v>0</v>
      </c>
      <c r="I28">
        <f t="shared" ref="I28:I39" si="30">IF(MIN(AH3,AH20,AH36) = AH3,0,IF(MIN(AH3,AH20,AH36) =AH20,1,2))</f>
        <v>2</v>
      </c>
      <c r="J28">
        <f t="shared" ref="J28:J39" si="31">IF(MIN(AI3,AI20,AI36) = AI3,0,IF(MIN(AI3,AI20,AI36) =AI20,1,2))</f>
        <v>1</v>
      </c>
      <c r="K28">
        <f t="shared" ref="K28:K39" si="32">IF(MIN(AJ3,AJ20,AJ36) = AJ3,0,IF(MIN(AJ3,AJ20,AJ36) =AJ20,1,2))</f>
        <v>0</v>
      </c>
      <c r="L28">
        <f t="shared" ref="L28:L39" si="33">IF(MIN(AK3,AK20,AK36) = AK3,0,IF(MIN(AK3,AK20,AK36) =AK20,1,2))</f>
        <v>1</v>
      </c>
      <c r="M28">
        <f t="shared" ref="M28:M39" si="34">IF(MIN(AL3,AL20,AL36) = AL3,0,IF(MIN(AL3,AL20,AL36) =AL20,1,2))</f>
        <v>0</v>
      </c>
      <c r="N28">
        <f t="shared" ref="N28:N39" si="35">IF(MIN(AM3,AM20,AM36) = AM3,0,IF(MIN(AM3,AM20,AM36) =AM20,1,2))</f>
        <v>0</v>
      </c>
      <c r="O28" s="19">
        <v>0</v>
      </c>
      <c r="P28">
        <f t="shared" ref="P28:P39" si="36">IF(MIN(AO3,AO20,AO36) = AO3,0,IF(MIN(AO3,AO20,AO36) =AO20,1,2))</f>
        <v>0</v>
      </c>
      <c r="Q28">
        <f t="shared" ref="Q28:Q39" si="37">IF(MIN(AP3,AP20,AP36) = AP3,0,IF(MIN(AP3,AP20,AP36) =AP20,1,2))</f>
        <v>0</v>
      </c>
      <c r="R28">
        <f t="shared" ref="R28:R39" si="38">IF(MIN(AQ3,AQ20,AQ36) = AQ3,0,IF(MIN(AQ3,AQ20,AQ36) =AQ20,1,2))</f>
        <v>0</v>
      </c>
      <c r="S28">
        <f t="shared" ref="S28:S39" si="39">IF(MIN(AR3,AR20,AR36) = AR3,0,IF(MIN(AR3,AR20,AR36) =AR20,1,2))</f>
        <v>0</v>
      </c>
      <c r="Z28" s="7">
        <v>9</v>
      </c>
      <c r="AA28">
        <f t="shared" si="5"/>
        <v>2.2278821985109389E+31</v>
      </c>
      <c r="AB28">
        <f t="shared" si="6"/>
        <v>283390994489432.63</v>
      </c>
      <c r="AC28">
        <f t="shared" si="7"/>
        <v>110225200528465.41</v>
      </c>
      <c r="AD28">
        <f t="shared" si="8"/>
        <v>275958.80000000005</v>
      </c>
      <c r="AE28">
        <f t="shared" si="9"/>
        <v>219414.80000000005</v>
      </c>
      <c r="AF28">
        <f t="shared" si="10"/>
        <v>291492.60000000009</v>
      </c>
      <c r="AG28">
        <f t="shared" si="11"/>
        <v>343930.39999999991</v>
      </c>
      <c r="AH28">
        <f t="shared" si="12"/>
        <v>1058463.3999999999</v>
      </c>
      <c r="AI28">
        <f t="shared" si="13"/>
        <v>1200.4000000000001</v>
      </c>
      <c r="AJ28">
        <f t="shared" si="14"/>
        <v>0</v>
      </c>
      <c r="AK28">
        <f t="shared" si="15"/>
        <v>1.7999999999999998</v>
      </c>
      <c r="AL28">
        <f t="shared" si="16"/>
        <v>30.199999999999989</v>
      </c>
      <c r="AM28">
        <f t="shared" si="17"/>
        <v>4.1593699570072172E+31</v>
      </c>
      <c r="AN28" s="8" t="s">
        <v>21</v>
      </c>
      <c r="AO28">
        <f t="shared" si="18"/>
        <v>4184326.3482580003</v>
      </c>
      <c r="AP28">
        <f t="shared" si="19"/>
        <v>1031.8000000000002</v>
      </c>
      <c r="AQ28">
        <f t="shared" si="20"/>
        <v>412.80000000000291</v>
      </c>
      <c r="AR28">
        <f t="shared" si="21"/>
        <v>109.80000000000001</v>
      </c>
    </row>
    <row r="29" spans="1:44" x14ac:dyDescent="0.25">
      <c r="A29" s="15">
        <v>2</v>
      </c>
      <c r="B29">
        <f t="shared" si="23"/>
        <v>0</v>
      </c>
      <c r="C29">
        <f t="shared" si="24"/>
        <v>2</v>
      </c>
      <c r="D29">
        <f t="shared" si="25"/>
        <v>2</v>
      </c>
      <c r="E29">
        <f t="shared" si="26"/>
        <v>1</v>
      </c>
      <c r="F29">
        <f t="shared" si="27"/>
        <v>2</v>
      </c>
      <c r="G29">
        <f t="shared" si="28"/>
        <v>1</v>
      </c>
      <c r="H29">
        <f t="shared" si="29"/>
        <v>1</v>
      </c>
      <c r="I29">
        <f t="shared" si="30"/>
        <v>0</v>
      </c>
      <c r="J29">
        <f t="shared" si="31"/>
        <v>1</v>
      </c>
      <c r="K29">
        <f t="shared" si="32"/>
        <v>0</v>
      </c>
      <c r="L29">
        <f t="shared" si="33"/>
        <v>0</v>
      </c>
      <c r="M29">
        <f t="shared" si="34"/>
        <v>1</v>
      </c>
      <c r="N29">
        <f t="shared" si="35"/>
        <v>0</v>
      </c>
      <c r="O29" s="19">
        <v>0</v>
      </c>
      <c r="P29">
        <f t="shared" si="36"/>
        <v>0</v>
      </c>
      <c r="Q29">
        <f t="shared" si="37"/>
        <v>0</v>
      </c>
      <c r="R29">
        <f t="shared" si="38"/>
        <v>0</v>
      </c>
      <c r="S29">
        <f t="shared" si="39"/>
        <v>0</v>
      </c>
      <c r="Z29" s="4">
        <v>10</v>
      </c>
      <c r="AA29">
        <f t="shared" si="5"/>
        <v>2.2277112059562402E+31</v>
      </c>
      <c r="AB29">
        <f t="shared" si="6"/>
        <v>61068022042269.625</v>
      </c>
      <c r="AC29">
        <f t="shared" si="7"/>
        <v>870088402113861.63</v>
      </c>
      <c r="AD29">
        <f t="shared" si="8"/>
        <v>55256.199999999953</v>
      </c>
      <c r="AE29">
        <f t="shared" si="9"/>
        <v>32970.199999999953</v>
      </c>
      <c r="AF29">
        <f t="shared" si="10"/>
        <v>1252.6000000000931</v>
      </c>
      <c r="AG29">
        <f t="shared" si="11"/>
        <v>34111.399999999907</v>
      </c>
      <c r="AH29">
        <f t="shared" si="12"/>
        <v>913620.60000000009</v>
      </c>
      <c r="AI29">
        <f t="shared" si="13"/>
        <v>2264.6</v>
      </c>
      <c r="AJ29">
        <f t="shared" si="14"/>
        <v>0</v>
      </c>
      <c r="AK29">
        <f t="shared" si="15"/>
        <v>0.20000000000000018</v>
      </c>
      <c r="AL29">
        <f t="shared" si="16"/>
        <v>110.19999999999999</v>
      </c>
      <c r="AM29">
        <f t="shared" si="17"/>
        <v>1.9415350171971118E+32</v>
      </c>
      <c r="AN29" s="12" t="s">
        <v>20</v>
      </c>
      <c r="AO29">
        <f t="shared" si="18"/>
        <v>3607840.3482580003</v>
      </c>
      <c r="AP29">
        <f t="shared" si="19"/>
        <v>2386.8000000000002</v>
      </c>
      <c r="AQ29">
        <f t="shared" si="20"/>
        <v>1154.8000000000029</v>
      </c>
      <c r="AR29">
        <f t="shared" si="21"/>
        <v>134.80000000000001</v>
      </c>
    </row>
    <row r="30" spans="1:44" x14ac:dyDescent="0.25">
      <c r="A30" s="16">
        <v>3</v>
      </c>
      <c r="B30">
        <f t="shared" si="23"/>
        <v>2</v>
      </c>
      <c r="C30">
        <f t="shared" si="24"/>
        <v>1</v>
      </c>
      <c r="D30">
        <f t="shared" si="25"/>
        <v>0</v>
      </c>
      <c r="E30">
        <f t="shared" si="26"/>
        <v>1</v>
      </c>
      <c r="F30">
        <f t="shared" si="27"/>
        <v>1</v>
      </c>
      <c r="G30">
        <f t="shared" si="28"/>
        <v>1</v>
      </c>
      <c r="H30">
        <f t="shared" si="29"/>
        <v>1</v>
      </c>
      <c r="I30">
        <f t="shared" si="30"/>
        <v>0</v>
      </c>
      <c r="J30">
        <f t="shared" si="31"/>
        <v>1</v>
      </c>
      <c r="K30">
        <f t="shared" si="32"/>
        <v>0</v>
      </c>
      <c r="L30">
        <f t="shared" si="33"/>
        <v>1</v>
      </c>
      <c r="M30">
        <f t="shared" si="34"/>
        <v>1</v>
      </c>
      <c r="N30">
        <f t="shared" si="35"/>
        <v>1</v>
      </c>
      <c r="O30" s="19">
        <v>1</v>
      </c>
      <c r="P30">
        <f t="shared" si="36"/>
        <v>1</v>
      </c>
      <c r="Q30">
        <f t="shared" si="37"/>
        <v>2</v>
      </c>
      <c r="R30">
        <f t="shared" si="38"/>
        <v>2</v>
      </c>
      <c r="S30">
        <f t="shared" si="39"/>
        <v>2</v>
      </c>
      <c r="Z30" s="7">
        <v>11</v>
      </c>
      <c r="AA30">
        <f t="shared" si="5"/>
        <v>2.2277584776818394E+31</v>
      </c>
      <c r="AB30">
        <f t="shared" si="6"/>
        <v>233192322023297.63</v>
      </c>
      <c r="AC30">
        <f t="shared" si="7"/>
        <v>607857740749087.38</v>
      </c>
      <c r="AD30">
        <f t="shared" si="8"/>
        <v>99364.199999999953</v>
      </c>
      <c r="AE30">
        <f t="shared" si="9"/>
        <v>182648.19999999995</v>
      </c>
      <c r="AF30">
        <f t="shared" si="10"/>
        <v>224705.39999999991</v>
      </c>
      <c r="AG30">
        <f t="shared" si="11"/>
        <v>221130.60000000009</v>
      </c>
      <c r="AH30">
        <f t="shared" si="12"/>
        <v>471995.39999999991</v>
      </c>
      <c r="AI30">
        <f t="shared" si="13"/>
        <v>1163.5999999999999</v>
      </c>
      <c r="AJ30">
        <f t="shared" si="14"/>
        <v>0</v>
      </c>
      <c r="AK30">
        <f t="shared" si="15"/>
        <v>3.2</v>
      </c>
      <c r="AL30">
        <f t="shared" si="16"/>
        <v>258.8</v>
      </c>
      <c r="AM30">
        <f t="shared" si="17"/>
        <v>5.3832546759694884E+32</v>
      </c>
      <c r="AN30" s="13" t="s">
        <v>19</v>
      </c>
      <c r="AO30">
        <f t="shared" si="18"/>
        <v>3110149.3482580003</v>
      </c>
      <c r="AP30">
        <f t="shared" si="19"/>
        <v>4649.8</v>
      </c>
      <c r="AQ30">
        <f t="shared" si="20"/>
        <v>3585.8000000000029</v>
      </c>
      <c r="AR30">
        <f t="shared" si="21"/>
        <v>124.80000000000001</v>
      </c>
    </row>
    <row r="31" spans="1:44" x14ac:dyDescent="0.25">
      <c r="A31" s="15">
        <v>4</v>
      </c>
      <c r="B31">
        <f t="shared" si="23"/>
        <v>0</v>
      </c>
      <c r="C31">
        <f t="shared" si="24"/>
        <v>1</v>
      </c>
      <c r="D31">
        <f t="shared" si="25"/>
        <v>1</v>
      </c>
      <c r="E31">
        <f t="shared" si="26"/>
        <v>1</v>
      </c>
      <c r="F31">
        <f t="shared" si="27"/>
        <v>0</v>
      </c>
      <c r="G31">
        <f t="shared" si="28"/>
        <v>2</v>
      </c>
      <c r="H31">
        <f t="shared" si="29"/>
        <v>1</v>
      </c>
      <c r="I31">
        <f t="shared" si="30"/>
        <v>0</v>
      </c>
      <c r="J31">
        <f t="shared" si="31"/>
        <v>1</v>
      </c>
      <c r="K31">
        <f t="shared" si="32"/>
        <v>0</v>
      </c>
      <c r="L31">
        <f t="shared" si="33"/>
        <v>0</v>
      </c>
      <c r="M31">
        <f t="shared" si="34"/>
        <v>1</v>
      </c>
      <c r="N31">
        <f t="shared" si="35"/>
        <v>2</v>
      </c>
      <c r="O31" s="19">
        <v>1</v>
      </c>
      <c r="P31">
        <f t="shared" si="36"/>
        <v>1</v>
      </c>
      <c r="Q31">
        <f t="shared" si="37"/>
        <v>1</v>
      </c>
      <c r="R31">
        <f t="shared" si="38"/>
        <v>1</v>
      </c>
      <c r="S31">
        <f t="shared" si="39"/>
        <v>0</v>
      </c>
      <c r="Z31" s="4">
        <v>12</v>
      </c>
      <c r="AA31">
        <f t="shared" si="5"/>
        <v>8.9111595953677595E+31</v>
      </c>
      <c r="AB31">
        <f t="shared" si="6"/>
        <v>230694014516845.63</v>
      </c>
      <c r="AC31">
        <f t="shared" si="7"/>
        <v>606441560484631.38</v>
      </c>
      <c r="AD31">
        <f t="shared" si="8"/>
        <v>88790.199999999953</v>
      </c>
      <c r="AE31">
        <f t="shared" si="9"/>
        <v>1744498.2</v>
      </c>
      <c r="AF31">
        <f t="shared" si="10"/>
        <v>20494.600000000093</v>
      </c>
      <c r="AG31">
        <f t="shared" si="11"/>
        <v>35828.399999999907</v>
      </c>
      <c r="AH31">
        <f t="shared" si="12"/>
        <v>754837.39999999991</v>
      </c>
      <c r="AI31">
        <f t="shared" si="13"/>
        <v>1029.5999999999999</v>
      </c>
      <c r="AJ31">
        <f t="shared" si="14"/>
        <v>0</v>
      </c>
      <c r="AK31">
        <f t="shared" si="15"/>
        <v>1.7999999999999998</v>
      </c>
      <c r="AL31">
        <f t="shared" si="16"/>
        <v>170.8</v>
      </c>
      <c r="AM31">
        <f t="shared" si="17"/>
        <v>4.3914140892269915E+32</v>
      </c>
      <c r="AN31" s="12" t="s">
        <v>21</v>
      </c>
      <c r="AO31">
        <f t="shared" si="18"/>
        <v>3575969.3482580003</v>
      </c>
      <c r="AP31">
        <f t="shared" si="19"/>
        <v>4562.8</v>
      </c>
      <c r="AQ31">
        <f t="shared" si="20"/>
        <v>3513.8000000000029</v>
      </c>
      <c r="AR31">
        <f t="shared" si="21"/>
        <v>153.19999999999999</v>
      </c>
    </row>
    <row r="32" spans="1:44" x14ac:dyDescent="0.25">
      <c r="A32" s="16">
        <v>5</v>
      </c>
      <c r="B32">
        <f t="shared" si="23"/>
        <v>0</v>
      </c>
      <c r="C32">
        <f t="shared" si="24"/>
        <v>1</v>
      </c>
      <c r="D32">
        <f t="shared" si="25"/>
        <v>2</v>
      </c>
      <c r="E32">
        <f t="shared" si="26"/>
        <v>0</v>
      </c>
      <c r="F32">
        <f t="shared" si="27"/>
        <v>1</v>
      </c>
      <c r="G32">
        <f t="shared" si="28"/>
        <v>1</v>
      </c>
      <c r="H32">
        <f t="shared" si="29"/>
        <v>1</v>
      </c>
      <c r="I32">
        <f t="shared" si="30"/>
        <v>0</v>
      </c>
      <c r="J32">
        <f t="shared" si="31"/>
        <v>1</v>
      </c>
      <c r="K32">
        <f t="shared" si="32"/>
        <v>0</v>
      </c>
      <c r="L32">
        <f t="shared" si="33"/>
        <v>2</v>
      </c>
      <c r="M32">
        <f t="shared" si="34"/>
        <v>0</v>
      </c>
      <c r="N32">
        <f t="shared" si="35"/>
        <v>2</v>
      </c>
      <c r="O32" s="19">
        <v>1</v>
      </c>
      <c r="P32">
        <f t="shared" si="36"/>
        <v>1</v>
      </c>
      <c r="Q32">
        <f t="shared" si="37"/>
        <v>1</v>
      </c>
      <c r="R32">
        <f t="shared" si="38"/>
        <v>1</v>
      </c>
      <c r="S32">
        <f t="shared" si="39"/>
        <v>2</v>
      </c>
    </row>
    <row r="33" spans="1:44" x14ac:dyDescent="0.25">
      <c r="A33" s="15">
        <v>6</v>
      </c>
      <c r="B33">
        <f t="shared" si="23"/>
        <v>0</v>
      </c>
      <c r="C33">
        <f t="shared" si="24"/>
        <v>0</v>
      </c>
      <c r="D33">
        <f t="shared" si="25"/>
        <v>0</v>
      </c>
      <c r="E33">
        <f t="shared" si="26"/>
        <v>0</v>
      </c>
      <c r="F33">
        <f t="shared" si="27"/>
        <v>1</v>
      </c>
      <c r="G33">
        <f t="shared" si="28"/>
        <v>0</v>
      </c>
      <c r="H33">
        <f t="shared" si="29"/>
        <v>2</v>
      </c>
      <c r="I33">
        <f t="shared" si="30"/>
        <v>1</v>
      </c>
      <c r="J33">
        <f t="shared" si="31"/>
        <v>2</v>
      </c>
      <c r="K33">
        <f t="shared" si="32"/>
        <v>0</v>
      </c>
      <c r="L33">
        <f t="shared" si="33"/>
        <v>1</v>
      </c>
      <c r="M33">
        <f t="shared" si="34"/>
        <v>1</v>
      </c>
      <c r="N33">
        <f t="shared" si="35"/>
        <v>0</v>
      </c>
      <c r="O33" s="19">
        <v>1</v>
      </c>
      <c r="P33">
        <f t="shared" si="36"/>
        <v>1</v>
      </c>
      <c r="Q33">
        <f t="shared" si="37"/>
        <v>0</v>
      </c>
      <c r="R33">
        <f t="shared" si="38"/>
        <v>2</v>
      </c>
      <c r="S33">
        <f t="shared" si="39"/>
        <v>0</v>
      </c>
    </row>
    <row r="34" spans="1:44" x14ac:dyDescent="0.25">
      <c r="A34" s="16">
        <v>7</v>
      </c>
      <c r="B34">
        <f t="shared" si="23"/>
        <v>0</v>
      </c>
      <c r="C34">
        <f t="shared" si="24"/>
        <v>2</v>
      </c>
      <c r="D34">
        <f t="shared" si="25"/>
        <v>0</v>
      </c>
      <c r="E34">
        <f t="shared" si="26"/>
        <v>0</v>
      </c>
      <c r="F34">
        <f t="shared" si="27"/>
        <v>2</v>
      </c>
      <c r="G34">
        <f t="shared" si="28"/>
        <v>2</v>
      </c>
      <c r="H34">
        <f t="shared" si="29"/>
        <v>2</v>
      </c>
      <c r="I34">
        <f t="shared" si="30"/>
        <v>2</v>
      </c>
      <c r="J34">
        <f t="shared" si="31"/>
        <v>2</v>
      </c>
      <c r="K34">
        <f t="shared" si="32"/>
        <v>0</v>
      </c>
      <c r="L34">
        <f t="shared" si="33"/>
        <v>0</v>
      </c>
      <c r="M34">
        <f t="shared" si="34"/>
        <v>2</v>
      </c>
      <c r="N34">
        <f t="shared" si="35"/>
        <v>2</v>
      </c>
      <c r="O34" s="19">
        <f t="shared" ref="O28:O39" si="40">IF(MIN(AN9,AN26,AN42) = AN9,0,IF(MIN(AN9,AN26,AN42) =AN26,1,2))</f>
        <v>2</v>
      </c>
      <c r="P34">
        <f t="shared" si="36"/>
        <v>0</v>
      </c>
      <c r="Q34">
        <f t="shared" si="37"/>
        <v>1</v>
      </c>
      <c r="R34">
        <f t="shared" si="38"/>
        <v>1</v>
      </c>
      <c r="S34">
        <f t="shared" si="39"/>
        <v>2</v>
      </c>
      <c r="Y34" t="s">
        <v>21</v>
      </c>
      <c r="Z34" s="1" t="s">
        <v>0</v>
      </c>
      <c r="AA34" s="2" t="s">
        <v>1</v>
      </c>
      <c r="AB34" s="2" t="s">
        <v>2</v>
      </c>
      <c r="AC34" s="2" t="s">
        <v>3</v>
      </c>
      <c r="AD34" s="2" t="s">
        <v>4</v>
      </c>
      <c r="AE34" s="2" t="s">
        <v>5</v>
      </c>
      <c r="AF34" s="2" t="s">
        <v>6</v>
      </c>
      <c r="AG34" s="2" t="s">
        <v>7</v>
      </c>
      <c r="AH34" s="2" t="s">
        <v>8</v>
      </c>
      <c r="AI34" s="2" t="s">
        <v>9</v>
      </c>
      <c r="AJ34" s="2" t="s">
        <v>10</v>
      </c>
      <c r="AK34" s="2" t="s">
        <v>11</v>
      </c>
      <c r="AL34" s="2" t="s">
        <v>12</v>
      </c>
      <c r="AM34" s="2" t="s">
        <v>13</v>
      </c>
      <c r="AN34" s="2" t="s">
        <v>14</v>
      </c>
      <c r="AO34" s="2" t="s">
        <v>15</v>
      </c>
      <c r="AP34" s="2" t="s">
        <v>16</v>
      </c>
      <c r="AQ34" s="2" t="s">
        <v>17</v>
      </c>
      <c r="AR34" s="3" t="s">
        <v>18</v>
      </c>
    </row>
    <row r="35" spans="1:44" x14ac:dyDescent="0.25">
      <c r="A35" s="15">
        <v>8</v>
      </c>
      <c r="B35">
        <f t="shared" si="23"/>
        <v>2</v>
      </c>
      <c r="C35">
        <f t="shared" si="24"/>
        <v>2</v>
      </c>
      <c r="D35">
        <f t="shared" si="25"/>
        <v>1</v>
      </c>
      <c r="E35">
        <f t="shared" si="26"/>
        <v>1</v>
      </c>
      <c r="F35">
        <f t="shared" si="27"/>
        <v>1</v>
      </c>
      <c r="G35">
        <f t="shared" si="28"/>
        <v>1</v>
      </c>
      <c r="H35">
        <f t="shared" si="29"/>
        <v>1</v>
      </c>
      <c r="I35">
        <f t="shared" si="30"/>
        <v>0</v>
      </c>
      <c r="J35">
        <f t="shared" si="31"/>
        <v>2</v>
      </c>
      <c r="K35">
        <f t="shared" si="32"/>
        <v>0</v>
      </c>
      <c r="L35">
        <f t="shared" si="33"/>
        <v>0</v>
      </c>
      <c r="M35">
        <f t="shared" si="34"/>
        <v>2</v>
      </c>
      <c r="N35">
        <f t="shared" si="35"/>
        <v>2</v>
      </c>
      <c r="O35" s="19">
        <f t="shared" si="40"/>
        <v>2</v>
      </c>
      <c r="P35">
        <f t="shared" si="36"/>
        <v>2</v>
      </c>
      <c r="Q35">
        <f t="shared" si="37"/>
        <v>1</v>
      </c>
      <c r="R35">
        <f t="shared" si="38"/>
        <v>1</v>
      </c>
      <c r="S35">
        <f t="shared" si="39"/>
        <v>2</v>
      </c>
      <c r="Z35" s="4">
        <v>0</v>
      </c>
      <c r="AA35">
        <f>ABS(B2-B$21)</f>
        <v>5.569445448469675E+31</v>
      </c>
      <c r="AB35">
        <f>ABS(C2-C$21)</f>
        <v>13186005006853.25</v>
      </c>
      <c r="AC35">
        <f>ABS(D2-D$21)</f>
        <v>339686335010958.5</v>
      </c>
      <c r="AD35">
        <f>ABS(E2-E$21)</f>
        <v>503126.5</v>
      </c>
      <c r="AE35">
        <f>ABS(F2-F$21)</f>
        <v>1350918.5</v>
      </c>
      <c r="AF35">
        <f>ABS(G2-G$21)</f>
        <v>567098.75</v>
      </c>
      <c r="AG35">
        <f>ABS(H2-H$21)</f>
        <v>24903.5</v>
      </c>
      <c r="AH35">
        <f>ABS(I2-I$21)</f>
        <v>39239.25</v>
      </c>
      <c r="AI35">
        <f>ABS(J2-J$21)</f>
        <v>1098</v>
      </c>
      <c r="AJ35">
        <f>ABS(K2-K$21)</f>
        <v>0</v>
      </c>
      <c r="AK35">
        <f>ABS(L2-L$21)</f>
        <v>2</v>
      </c>
      <c r="AL35">
        <f>ABS(M2-M$21)</f>
        <v>95.25</v>
      </c>
      <c r="AM35">
        <f>ABS(N2-N$21)</f>
        <v>2.0778017733815665E+32</v>
      </c>
      <c r="AN35" s="5" t="s">
        <v>19</v>
      </c>
      <c r="AO35">
        <f>ABS(P2-P$21)</f>
        <v>3034982</v>
      </c>
      <c r="AP35">
        <f>ABS(Q2-Q$21)</f>
        <v>1845.5</v>
      </c>
      <c r="AQ35">
        <f>ABS(R2-R$21)</f>
        <v>974.75</v>
      </c>
      <c r="AR35">
        <f>ABS(S2-S$21)</f>
        <v>173</v>
      </c>
    </row>
    <row r="36" spans="1:44" x14ac:dyDescent="0.25">
      <c r="A36" s="16">
        <v>9</v>
      </c>
      <c r="B36">
        <f t="shared" si="23"/>
        <v>0</v>
      </c>
      <c r="C36">
        <f t="shared" si="24"/>
        <v>0</v>
      </c>
      <c r="D36">
        <f t="shared" si="25"/>
        <v>1</v>
      </c>
      <c r="E36">
        <f t="shared" si="26"/>
        <v>0</v>
      </c>
      <c r="F36">
        <f t="shared" si="27"/>
        <v>1</v>
      </c>
      <c r="G36">
        <f t="shared" si="28"/>
        <v>0</v>
      </c>
      <c r="H36">
        <f t="shared" si="29"/>
        <v>2</v>
      </c>
      <c r="I36">
        <f t="shared" si="30"/>
        <v>2</v>
      </c>
      <c r="J36">
        <f t="shared" si="31"/>
        <v>1</v>
      </c>
      <c r="K36">
        <f t="shared" si="32"/>
        <v>0</v>
      </c>
      <c r="L36">
        <f t="shared" si="33"/>
        <v>1</v>
      </c>
      <c r="M36">
        <f t="shared" si="34"/>
        <v>1</v>
      </c>
      <c r="N36">
        <f t="shared" si="35"/>
        <v>1</v>
      </c>
      <c r="O36" s="19">
        <f t="shared" si="40"/>
        <v>2</v>
      </c>
      <c r="P36">
        <f t="shared" si="36"/>
        <v>2</v>
      </c>
      <c r="Q36">
        <f t="shared" si="37"/>
        <v>2</v>
      </c>
      <c r="R36">
        <f t="shared" si="38"/>
        <v>2</v>
      </c>
      <c r="S36">
        <f t="shared" si="39"/>
        <v>0</v>
      </c>
      <c r="Z36" s="7">
        <v>1</v>
      </c>
      <c r="AA36">
        <f t="shared" ref="AA36:AA47" si="41">ABS(B3-B$21)</f>
        <v>5.5695454484696745E+31</v>
      </c>
      <c r="AB36">
        <f t="shared" ref="AB36:AB47" si="42">ABS(C3-C$21)</f>
        <v>119093394993146.75</v>
      </c>
      <c r="AC36">
        <f t="shared" ref="AC36:AC47" si="43">ABS(D3-D$21)</f>
        <v>522890335010958.5</v>
      </c>
      <c r="AD36">
        <f t="shared" ref="AD36:AD47" si="44">ABS(E3-E$21)</f>
        <v>212166.5</v>
      </c>
      <c r="AE36">
        <f t="shared" ref="AE36:AE47" si="45">ABS(F3-F$21)</f>
        <v>1099038.5</v>
      </c>
      <c r="AF36">
        <f t="shared" ref="AF36:AF47" si="46">ABS(G3-G$21)</f>
        <v>490700.75</v>
      </c>
      <c r="AG36">
        <f t="shared" ref="AG36:AG47" si="47">ABS(H3-H$21)</f>
        <v>1790819.5</v>
      </c>
      <c r="AH36">
        <f t="shared" ref="AH36:AH47" si="48">ABS(I3-I$21)</f>
        <v>93400.25</v>
      </c>
      <c r="AI36">
        <f t="shared" ref="AI36:AI47" si="49">ABS(J3-J$21)</f>
        <v>925</v>
      </c>
      <c r="AJ36">
        <f t="shared" ref="AJ36:AJ47" si="50">ABS(K3-K$21)</f>
        <v>0</v>
      </c>
      <c r="AK36">
        <f t="shared" ref="AK36:AK47" si="51">ABS(L3-L$21)</f>
        <v>1</v>
      </c>
      <c r="AL36">
        <f t="shared" ref="AL36:AL47" si="52">ABS(M3-M$21)</f>
        <v>612.25</v>
      </c>
      <c r="AM36">
        <f t="shared" ref="AM36:AM47" si="53">ABS(N3-N$21)</f>
        <v>2.7962182266184329E+32</v>
      </c>
      <c r="AN36" s="8" t="s">
        <v>19</v>
      </c>
      <c r="AO36">
        <f t="shared" ref="AO36:AO47" si="54">ABS(P3-P$21)</f>
        <v>1160151</v>
      </c>
      <c r="AP36">
        <f t="shared" ref="AP36:AP47" si="55">ABS(Q3-Q$21)</f>
        <v>2483.5</v>
      </c>
      <c r="AQ36">
        <f t="shared" ref="AQ36:AQ47" si="56">ABS(R3-R$21)</f>
        <v>1003.25</v>
      </c>
      <c r="AR36">
        <f t="shared" ref="AR36:AR47" si="57">ABS(S3-S$21)</f>
        <v>159</v>
      </c>
    </row>
    <row r="37" spans="1:44" x14ac:dyDescent="0.25">
      <c r="A37" s="17">
        <v>10</v>
      </c>
      <c r="B37">
        <f t="shared" si="23"/>
        <v>0</v>
      </c>
      <c r="C37">
        <f t="shared" si="24"/>
        <v>1</v>
      </c>
      <c r="D37">
        <f t="shared" si="25"/>
        <v>1</v>
      </c>
      <c r="E37">
        <f t="shared" si="26"/>
        <v>1</v>
      </c>
      <c r="F37">
        <f t="shared" si="27"/>
        <v>1</v>
      </c>
      <c r="G37">
        <f t="shared" si="28"/>
        <v>1</v>
      </c>
      <c r="H37">
        <f t="shared" si="29"/>
        <v>1</v>
      </c>
      <c r="I37">
        <f t="shared" si="30"/>
        <v>1</v>
      </c>
      <c r="J37">
        <f t="shared" si="31"/>
        <v>2</v>
      </c>
      <c r="K37">
        <f t="shared" si="32"/>
        <v>0</v>
      </c>
      <c r="L37">
        <f t="shared" si="33"/>
        <v>2</v>
      </c>
      <c r="M37">
        <f t="shared" si="34"/>
        <v>1</v>
      </c>
      <c r="N37">
        <f t="shared" si="35"/>
        <v>0</v>
      </c>
      <c r="O37" s="19">
        <v>1</v>
      </c>
      <c r="P37">
        <f t="shared" si="36"/>
        <v>2</v>
      </c>
      <c r="Q37">
        <f t="shared" si="37"/>
        <v>0</v>
      </c>
      <c r="R37">
        <f t="shared" si="38"/>
        <v>0</v>
      </c>
      <c r="S37">
        <f t="shared" si="39"/>
        <v>0</v>
      </c>
      <c r="Z37" s="4">
        <v>2</v>
      </c>
      <c r="AA37">
        <f t="shared" si="41"/>
        <v>5.5695454484696745E+31</v>
      </c>
      <c r="AB37">
        <f t="shared" si="42"/>
        <v>24422005006853.25</v>
      </c>
      <c r="AC37">
        <f t="shared" si="43"/>
        <v>55071664989041.5</v>
      </c>
      <c r="AD37">
        <f t="shared" si="44"/>
        <v>197531.5</v>
      </c>
      <c r="AE37">
        <f t="shared" si="45"/>
        <v>924765.5</v>
      </c>
      <c r="AF37">
        <f t="shared" si="46"/>
        <v>234276.75</v>
      </c>
      <c r="AG37">
        <f t="shared" si="47"/>
        <v>246275.5</v>
      </c>
      <c r="AH37">
        <f t="shared" si="48"/>
        <v>246650.25</v>
      </c>
      <c r="AI37">
        <f t="shared" si="49"/>
        <v>1390</v>
      </c>
      <c r="AJ37">
        <f t="shared" si="50"/>
        <v>0</v>
      </c>
      <c r="AK37">
        <f t="shared" si="51"/>
        <v>1</v>
      </c>
      <c r="AL37">
        <f t="shared" si="52"/>
        <v>68.75</v>
      </c>
      <c r="AM37">
        <f t="shared" si="53"/>
        <v>2.8210482266184331E+32</v>
      </c>
      <c r="AN37" s="5" t="s">
        <v>19</v>
      </c>
      <c r="AO37">
        <f t="shared" si="54"/>
        <v>5415910</v>
      </c>
      <c r="AP37">
        <f t="shared" si="55"/>
        <v>2505.5</v>
      </c>
      <c r="AQ37">
        <f t="shared" si="56"/>
        <v>966.25</v>
      </c>
      <c r="AR37">
        <f t="shared" si="57"/>
        <v>382</v>
      </c>
    </row>
    <row r="38" spans="1:44" x14ac:dyDescent="0.25">
      <c r="A38" s="18">
        <v>11</v>
      </c>
      <c r="B38">
        <f t="shared" si="23"/>
        <v>0</v>
      </c>
      <c r="C38">
        <f t="shared" si="24"/>
        <v>2</v>
      </c>
      <c r="D38">
        <f t="shared" si="25"/>
        <v>0</v>
      </c>
      <c r="E38">
        <f t="shared" si="26"/>
        <v>1</v>
      </c>
      <c r="F38">
        <f t="shared" si="27"/>
        <v>0</v>
      </c>
      <c r="G38">
        <f t="shared" si="28"/>
        <v>2</v>
      </c>
      <c r="H38">
        <f t="shared" si="29"/>
        <v>1</v>
      </c>
      <c r="I38">
        <f t="shared" si="30"/>
        <v>0</v>
      </c>
      <c r="J38">
        <f t="shared" si="31"/>
        <v>2</v>
      </c>
      <c r="K38">
        <f t="shared" si="32"/>
        <v>0</v>
      </c>
      <c r="L38">
        <f t="shared" si="33"/>
        <v>0</v>
      </c>
      <c r="M38">
        <f t="shared" si="34"/>
        <v>0</v>
      </c>
      <c r="N38">
        <f t="shared" si="35"/>
        <v>0</v>
      </c>
      <c r="O38" s="19">
        <v>0</v>
      </c>
      <c r="P38">
        <f t="shared" si="36"/>
        <v>2</v>
      </c>
      <c r="Q38">
        <f t="shared" si="37"/>
        <v>0</v>
      </c>
      <c r="R38">
        <f t="shared" si="38"/>
        <v>0</v>
      </c>
      <c r="S38">
        <f t="shared" si="39"/>
        <v>0</v>
      </c>
      <c r="Z38" s="7">
        <v>3</v>
      </c>
      <c r="AA38">
        <f t="shared" si="41"/>
        <v>5.5694945515303248E+31</v>
      </c>
      <c r="AB38">
        <f t="shared" si="42"/>
        <v>180312005006853.25</v>
      </c>
      <c r="AC38">
        <f t="shared" si="43"/>
        <v>385146335010958.5</v>
      </c>
      <c r="AD38">
        <f t="shared" si="44"/>
        <v>98226.5</v>
      </c>
      <c r="AE38">
        <f t="shared" si="45"/>
        <v>786462.5</v>
      </c>
      <c r="AF38">
        <f t="shared" si="46"/>
        <v>318075.75</v>
      </c>
      <c r="AG38">
        <f t="shared" si="47"/>
        <v>156749.5</v>
      </c>
      <c r="AH38">
        <f t="shared" si="48"/>
        <v>148099.25</v>
      </c>
      <c r="AI38">
        <f t="shared" si="49"/>
        <v>264</v>
      </c>
      <c r="AJ38">
        <f t="shared" si="50"/>
        <v>0</v>
      </c>
      <c r="AK38">
        <f t="shared" si="51"/>
        <v>1</v>
      </c>
      <c r="AL38">
        <f t="shared" si="52"/>
        <v>136.75</v>
      </c>
      <c r="AM38">
        <f t="shared" si="53"/>
        <v>1.025048226618433E+32</v>
      </c>
      <c r="AN38" s="8" t="s">
        <v>20</v>
      </c>
      <c r="AO38">
        <f t="shared" si="54"/>
        <v>11581507</v>
      </c>
      <c r="AP38">
        <f t="shared" si="55"/>
        <v>910.5</v>
      </c>
      <c r="AQ38">
        <f t="shared" si="56"/>
        <v>21.25</v>
      </c>
      <c r="AR38">
        <f t="shared" si="57"/>
        <v>306</v>
      </c>
    </row>
    <row r="39" spans="1:44" x14ac:dyDescent="0.25">
      <c r="A39" s="17">
        <v>12</v>
      </c>
      <c r="B39">
        <f t="shared" si="23"/>
        <v>2</v>
      </c>
      <c r="C39">
        <f t="shared" si="24"/>
        <v>2</v>
      </c>
      <c r="D39">
        <f t="shared" si="25"/>
        <v>0</v>
      </c>
      <c r="E39">
        <f t="shared" si="26"/>
        <v>1</v>
      </c>
      <c r="F39">
        <f t="shared" si="27"/>
        <v>2</v>
      </c>
      <c r="G39">
        <f t="shared" si="28"/>
        <v>0</v>
      </c>
      <c r="H39">
        <f t="shared" si="29"/>
        <v>1</v>
      </c>
      <c r="I39">
        <f t="shared" si="30"/>
        <v>0</v>
      </c>
      <c r="J39">
        <f t="shared" si="31"/>
        <v>2</v>
      </c>
      <c r="K39">
        <f t="shared" si="32"/>
        <v>0</v>
      </c>
      <c r="L39">
        <f t="shared" si="33"/>
        <v>1</v>
      </c>
      <c r="M39">
        <f t="shared" si="34"/>
        <v>0</v>
      </c>
      <c r="N39">
        <f t="shared" si="35"/>
        <v>0</v>
      </c>
      <c r="O39" s="19">
        <f t="shared" si="40"/>
        <v>2</v>
      </c>
      <c r="P39">
        <f t="shared" si="36"/>
        <v>2</v>
      </c>
      <c r="Q39">
        <f t="shared" si="37"/>
        <v>0</v>
      </c>
      <c r="R39">
        <f t="shared" si="38"/>
        <v>0</v>
      </c>
      <c r="S39">
        <f t="shared" si="39"/>
        <v>2</v>
      </c>
      <c r="Z39" s="4">
        <v>4</v>
      </c>
      <c r="AA39">
        <f t="shared" si="41"/>
        <v>5.569445448469675E+31</v>
      </c>
      <c r="AB39">
        <f t="shared" si="42"/>
        <v>183357005006853.25</v>
      </c>
      <c r="AC39">
        <f t="shared" si="43"/>
        <v>1087591664989041.5</v>
      </c>
      <c r="AD39">
        <f t="shared" si="44"/>
        <v>337536.5</v>
      </c>
      <c r="AE39">
        <f t="shared" si="45"/>
        <v>585928.5</v>
      </c>
      <c r="AF39">
        <f t="shared" si="46"/>
        <v>131952.75</v>
      </c>
      <c r="AG39">
        <f t="shared" si="47"/>
        <v>331183.5</v>
      </c>
      <c r="AH39">
        <f t="shared" si="48"/>
        <v>310747.25</v>
      </c>
      <c r="AI39">
        <f t="shared" si="49"/>
        <v>339</v>
      </c>
      <c r="AJ39">
        <f t="shared" si="50"/>
        <v>0</v>
      </c>
      <c r="AK39">
        <f t="shared" si="51"/>
        <v>2</v>
      </c>
      <c r="AL39">
        <f t="shared" si="52"/>
        <v>110.75</v>
      </c>
      <c r="AM39">
        <f t="shared" si="53"/>
        <v>4.1032117733815666E+32</v>
      </c>
      <c r="AN39" s="5" t="s">
        <v>20</v>
      </c>
      <c r="AO39">
        <f t="shared" si="54"/>
        <v>7285276</v>
      </c>
      <c r="AP39">
        <f t="shared" si="55"/>
        <v>3644.5</v>
      </c>
      <c r="AQ39">
        <f t="shared" si="56"/>
        <v>1841.75</v>
      </c>
      <c r="AR39">
        <f t="shared" si="57"/>
        <v>490</v>
      </c>
    </row>
    <row r="40" spans="1:44" x14ac:dyDescent="0.25">
      <c r="Z40" s="7">
        <v>5</v>
      </c>
      <c r="AA40">
        <f t="shared" si="41"/>
        <v>5.5696454484696759E+31</v>
      </c>
      <c r="AB40">
        <f t="shared" si="42"/>
        <v>707982005006853.25</v>
      </c>
      <c r="AC40">
        <f t="shared" si="43"/>
        <v>34375335010958.5</v>
      </c>
      <c r="AD40">
        <f t="shared" si="44"/>
        <v>109607.5</v>
      </c>
      <c r="AE40">
        <f t="shared" si="45"/>
        <v>919330.5</v>
      </c>
      <c r="AF40">
        <f t="shared" si="46"/>
        <v>340493.75</v>
      </c>
      <c r="AG40">
        <f t="shared" si="47"/>
        <v>256552.5</v>
      </c>
      <c r="AH40">
        <f t="shared" si="48"/>
        <v>316784.25</v>
      </c>
      <c r="AI40">
        <f t="shared" si="49"/>
        <v>3788</v>
      </c>
      <c r="AJ40">
        <f t="shared" si="50"/>
        <v>0</v>
      </c>
      <c r="AK40">
        <f t="shared" si="51"/>
        <v>0</v>
      </c>
      <c r="AL40">
        <f t="shared" si="52"/>
        <v>183.25</v>
      </c>
      <c r="AM40">
        <f t="shared" si="53"/>
        <v>3.0766317733815669E+32</v>
      </c>
      <c r="AN40" s="8" t="s">
        <v>20</v>
      </c>
      <c r="AO40">
        <f t="shared" si="54"/>
        <v>3787842.7411099998</v>
      </c>
      <c r="AP40">
        <f t="shared" si="55"/>
        <v>2732.5</v>
      </c>
      <c r="AQ40">
        <f t="shared" si="56"/>
        <v>1542.75</v>
      </c>
      <c r="AR40">
        <f t="shared" si="57"/>
        <v>412</v>
      </c>
    </row>
    <row r="41" spans="1:44" x14ac:dyDescent="0.25">
      <c r="Z41" s="4">
        <v>6</v>
      </c>
      <c r="AA41">
        <f t="shared" si="41"/>
        <v>5.5693454484696755E+31</v>
      </c>
      <c r="AB41">
        <f t="shared" si="42"/>
        <v>53174994993146.75</v>
      </c>
      <c r="AC41">
        <f t="shared" si="43"/>
        <v>164143335010958.5</v>
      </c>
      <c r="AD41">
        <f t="shared" si="44"/>
        <v>171866.5</v>
      </c>
      <c r="AE41">
        <f t="shared" si="45"/>
        <v>1068695.5</v>
      </c>
      <c r="AF41">
        <f t="shared" si="46"/>
        <v>589413.75</v>
      </c>
      <c r="AG41">
        <f t="shared" si="47"/>
        <v>99238.5</v>
      </c>
      <c r="AH41">
        <f t="shared" si="48"/>
        <v>1757167.25</v>
      </c>
      <c r="AI41">
        <f t="shared" si="49"/>
        <v>1848</v>
      </c>
      <c r="AJ41">
        <f t="shared" si="50"/>
        <v>0</v>
      </c>
      <c r="AK41">
        <f t="shared" si="51"/>
        <v>2</v>
      </c>
      <c r="AL41">
        <f t="shared" si="52"/>
        <v>91.75</v>
      </c>
      <c r="AM41">
        <f t="shared" si="53"/>
        <v>5.3532252266184329E+32</v>
      </c>
      <c r="AN41" s="5" t="s">
        <v>20</v>
      </c>
      <c r="AO41">
        <f t="shared" si="54"/>
        <v>3787888.00018</v>
      </c>
      <c r="AP41">
        <f t="shared" si="55"/>
        <v>1442.5</v>
      </c>
      <c r="AQ41">
        <f t="shared" si="56"/>
        <v>258.25</v>
      </c>
      <c r="AR41">
        <f t="shared" si="57"/>
        <v>422</v>
      </c>
    </row>
    <row r="42" spans="1:44" x14ac:dyDescent="0.25">
      <c r="Z42" s="7">
        <v>7</v>
      </c>
      <c r="AA42">
        <f t="shared" si="41"/>
        <v>5.569445448469675E+31</v>
      </c>
      <c r="AB42">
        <f t="shared" si="42"/>
        <v>18349005006853.25</v>
      </c>
      <c r="AC42">
        <f t="shared" si="43"/>
        <v>171580335010958.5</v>
      </c>
      <c r="AD42">
        <f t="shared" si="44"/>
        <v>50703.5</v>
      </c>
      <c r="AE42">
        <f t="shared" si="45"/>
        <v>894824.5</v>
      </c>
      <c r="AF42">
        <f t="shared" si="46"/>
        <v>1323925.25</v>
      </c>
      <c r="AG42">
        <f t="shared" si="47"/>
        <v>58337.5</v>
      </c>
      <c r="AH42">
        <f t="shared" si="48"/>
        <v>41362.75</v>
      </c>
      <c r="AI42">
        <f t="shared" si="49"/>
        <v>84</v>
      </c>
      <c r="AJ42">
        <f t="shared" si="50"/>
        <v>0</v>
      </c>
      <c r="AK42">
        <f t="shared" si="51"/>
        <v>1</v>
      </c>
      <c r="AL42">
        <f t="shared" si="52"/>
        <v>3.25</v>
      </c>
      <c r="AM42">
        <f t="shared" si="53"/>
        <v>3.6743817733815675E+32</v>
      </c>
      <c r="AN42" s="8" t="s">
        <v>21</v>
      </c>
      <c r="AO42">
        <f t="shared" si="54"/>
        <v>4678713</v>
      </c>
      <c r="AP42">
        <f t="shared" si="55"/>
        <v>3263.5</v>
      </c>
      <c r="AQ42">
        <f t="shared" si="56"/>
        <v>2049.75</v>
      </c>
      <c r="AR42">
        <f t="shared" si="57"/>
        <v>15</v>
      </c>
    </row>
    <row r="43" spans="1:44" x14ac:dyDescent="0.25">
      <c r="A43" t="s">
        <v>27</v>
      </c>
      <c r="B43" s="2" t="s">
        <v>1</v>
      </c>
      <c r="C43" s="2" t="s">
        <v>2</v>
      </c>
      <c r="D43" s="2" t="s">
        <v>3</v>
      </c>
      <c r="E43" s="2" t="s">
        <v>4</v>
      </c>
      <c r="F43" s="2" t="s">
        <v>5</v>
      </c>
      <c r="G43" s="2" t="s">
        <v>6</v>
      </c>
      <c r="H43" s="2" t="s">
        <v>7</v>
      </c>
      <c r="I43" s="2" t="s">
        <v>8</v>
      </c>
      <c r="J43" s="2" t="s">
        <v>9</v>
      </c>
      <c r="K43" s="2" t="s">
        <v>10</v>
      </c>
      <c r="L43" s="2" t="s">
        <v>11</v>
      </c>
      <c r="M43" s="2" t="s">
        <v>12</v>
      </c>
      <c r="N43" s="2" t="s">
        <v>13</v>
      </c>
      <c r="O43" s="2" t="s">
        <v>15</v>
      </c>
      <c r="P43" s="2" t="s">
        <v>16</v>
      </c>
      <c r="Q43" s="2" t="s">
        <v>17</v>
      </c>
      <c r="R43" s="3" t="s">
        <v>18</v>
      </c>
      <c r="Z43" s="4">
        <v>8</v>
      </c>
      <c r="AA43">
        <f t="shared" si="41"/>
        <v>5.5694945515303248E+31</v>
      </c>
      <c r="AB43">
        <f t="shared" si="42"/>
        <v>17032005006853.25</v>
      </c>
      <c r="AC43">
        <f t="shared" si="43"/>
        <v>201239564989041.5</v>
      </c>
      <c r="AD43">
        <f t="shared" si="44"/>
        <v>133099.5</v>
      </c>
      <c r="AE43">
        <f t="shared" si="45"/>
        <v>756184.5</v>
      </c>
      <c r="AF43">
        <f t="shared" si="46"/>
        <v>321343.75</v>
      </c>
      <c r="AG43">
        <f t="shared" si="47"/>
        <v>132528.5</v>
      </c>
      <c r="AH43">
        <f t="shared" si="48"/>
        <v>131454.25</v>
      </c>
      <c r="AI43">
        <f t="shared" si="49"/>
        <v>226</v>
      </c>
      <c r="AJ43">
        <f t="shared" si="50"/>
        <v>0</v>
      </c>
      <c r="AK43">
        <f t="shared" si="51"/>
        <v>3</v>
      </c>
      <c r="AL43">
        <f t="shared" si="52"/>
        <v>10.75</v>
      </c>
      <c r="AM43">
        <f t="shared" si="53"/>
        <v>1.7029517733815671E+32</v>
      </c>
      <c r="AN43" s="5" t="s">
        <v>21</v>
      </c>
      <c r="AO43">
        <f t="shared" si="54"/>
        <v>1021672</v>
      </c>
      <c r="AP43">
        <f t="shared" si="55"/>
        <v>1512.5</v>
      </c>
      <c r="AQ43">
        <f t="shared" si="56"/>
        <v>901.75</v>
      </c>
      <c r="AR43">
        <f t="shared" si="57"/>
        <v>106</v>
      </c>
    </row>
    <row r="44" spans="1:44" x14ac:dyDescent="0.25">
      <c r="A44" t="s">
        <v>28</v>
      </c>
      <c r="B44" s="20">
        <f>6/13</f>
        <v>0.46153846153846156</v>
      </c>
      <c r="C44" s="20">
        <f>8/13</f>
        <v>0.61538461538461542</v>
      </c>
      <c r="D44" s="20">
        <f>5/13</f>
        <v>0.38461538461538464</v>
      </c>
      <c r="E44" s="20">
        <f>5/13</f>
        <v>0.38461538461538464</v>
      </c>
      <c r="F44" s="20">
        <f>7/13</f>
        <v>0.53846153846153844</v>
      </c>
      <c r="G44" s="20">
        <f>6/13</f>
        <v>0.46153846153846156</v>
      </c>
      <c r="H44" s="20">
        <f>7/13</f>
        <v>0.53846153846153844</v>
      </c>
      <c r="I44" s="20">
        <f>6/13</f>
        <v>0.46153846153846156</v>
      </c>
      <c r="J44" s="20">
        <f>6/13</f>
        <v>0.46153846153846156</v>
      </c>
      <c r="K44" s="20">
        <f>4/13</f>
        <v>0.30769230769230771</v>
      </c>
      <c r="L44" s="20">
        <f>4/13</f>
        <v>0.30769230769230771</v>
      </c>
      <c r="M44" s="20">
        <f>8/13</f>
        <v>0.61538461538461542</v>
      </c>
      <c r="N44" s="20">
        <f>6/13</f>
        <v>0.46153846153846156</v>
      </c>
      <c r="O44" s="20">
        <f>10/13</f>
        <v>0.76923076923076927</v>
      </c>
      <c r="P44" s="20">
        <f>6/13</f>
        <v>0.46153846153846156</v>
      </c>
      <c r="Q44" s="20">
        <f>6/13</f>
        <v>0.46153846153846156</v>
      </c>
      <c r="R44" s="20">
        <f>7/13</f>
        <v>0.53846153846153844</v>
      </c>
      <c r="Z44" s="7">
        <v>9</v>
      </c>
      <c r="AA44">
        <f t="shared" si="41"/>
        <v>5.5695454484696745E+31</v>
      </c>
      <c r="AB44">
        <f t="shared" si="42"/>
        <v>44038994993146.75</v>
      </c>
      <c r="AC44">
        <f t="shared" si="43"/>
        <v>233278564989041.5</v>
      </c>
      <c r="AD44">
        <f t="shared" si="44"/>
        <v>223572.5</v>
      </c>
      <c r="AE44">
        <f t="shared" si="45"/>
        <v>1051276.5</v>
      </c>
      <c r="AF44">
        <f t="shared" si="46"/>
        <v>636789.75</v>
      </c>
      <c r="AG44">
        <f t="shared" si="47"/>
        <v>191146.5</v>
      </c>
      <c r="AH44">
        <f t="shared" si="48"/>
        <v>196858.75</v>
      </c>
      <c r="AI44">
        <f t="shared" si="49"/>
        <v>1270</v>
      </c>
      <c r="AJ44">
        <f t="shared" si="50"/>
        <v>0</v>
      </c>
      <c r="AK44">
        <f t="shared" si="51"/>
        <v>2</v>
      </c>
      <c r="AL44">
        <f t="shared" si="52"/>
        <v>96.75</v>
      </c>
      <c r="AM44">
        <f t="shared" si="53"/>
        <v>7.0092822661843314E+31</v>
      </c>
      <c r="AN44" s="8" t="s">
        <v>21</v>
      </c>
      <c r="AO44">
        <f t="shared" si="54"/>
        <v>1524342</v>
      </c>
      <c r="AP44">
        <f t="shared" si="55"/>
        <v>622.5</v>
      </c>
      <c r="AQ44">
        <f t="shared" si="56"/>
        <v>74.75</v>
      </c>
      <c r="AR44">
        <f t="shared" si="57"/>
        <v>192</v>
      </c>
    </row>
    <row r="45" spans="1:44" x14ac:dyDescent="0.25">
      <c r="Z45" s="4">
        <v>10</v>
      </c>
      <c r="AA45">
        <f t="shared" si="41"/>
        <v>5.5693744559149758E+31</v>
      </c>
      <c r="AB45">
        <f t="shared" si="42"/>
        <v>178283977454016.25</v>
      </c>
      <c r="AC45">
        <f t="shared" si="43"/>
        <v>1213592167631368.5</v>
      </c>
      <c r="AD45">
        <f t="shared" si="44"/>
        <v>107642.5</v>
      </c>
      <c r="AE45">
        <f t="shared" si="45"/>
        <v>798891.5</v>
      </c>
      <c r="AF45">
        <f t="shared" si="46"/>
        <v>346549.75</v>
      </c>
      <c r="AG45">
        <f t="shared" si="47"/>
        <v>118672.5</v>
      </c>
      <c r="AH45">
        <f t="shared" si="48"/>
        <v>1775225.25</v>
      </c>
      <c r="AI45">
        <f t="shared" si="49"/>
        <v>2195</v>
      </c>
      <c r="AJ45">
        <f t="shared" si="50"/>
        <v>0</v>
      </c>
      <c r="AK45">
        <f t="shared" si="51"/>
        <v>0</v>
      </c>
      <c r="AL45">
        <f t="shared" si="52"/>
        <v>176.75</v>
      </c>
      <c r="AM45">
        <f t="shared" si="53"/>
        <v>2.2265262481148232E+32</v>
      </c>
      <c r="AN45" s="12" t="s">
        <v>20</v>
      </c>
      <c r="AO45">
        <f t="shared" si="54"/>
        <v>2100828</v>
      </c>
      <c r="AP45">
        <f t="shared" si="55"/>
        <v>1977.5</v>
      </c>
      <c r="AQ45">
        <f t="shared" si="56"/>
        <v>667.25</v>
      </c>
      <c r="AR45">
        <f t="shared" si="57"/>
        <v>217</v>
      </c>
    </row>
    <row r="46" spans="1:44" x14ac:dyDescent="0.25">
      <c r="Z46" s="7">
        <v>11</v>
      </c>
      <c r="AA46">
        <f t="shared" si="41"/>
        <v>5.569421727640575E+31</v>
      </c>
      <c r="AB46">
        <f t="shared" si="42"/>
        <v>6159677472988.25</v>
      </c>
      <c r="AC46">
        <f t="shared" si="43"/>
        <v>264353975231580.5</v>
      </c>
      <c r="AD46">
        <f t="shared" si="44"/>
        <v>151750.5</v>
      </c>
      <c r="AE46">
        <f t="shared" si="45"/>
        <v>649213.5</v>
      </c>
      <c r="AF46">
        <f t="shared" si="46"/>
        <v>120591.75</v>
      </c>
      <c r="AG46">
        <f t="shared" si="47"/>
        <v>373914.5</v>
      </c>
      <c r="AH46">
        <f t="shared" si="48"/>
        <v>389609.25</v>
      </c>
      <c r="AI46">
        <f t="shared" si="49"/>
        <v>1094</v>
      </c>
      <c r="AJ46">
        <f t="shared" si="50"/>
        <v>0</v>
      </c>
      <c r="AK46">
        <f t="shared" si="51"/>
        <v>3</v>
      </c>
      <c r="AL46">
        <f t="shared" si="52"/>
        <v>192.25</v>
      </c>
      <c r="AM46">
        <f t="shared" si="53"/>
        <v>5.6682459068871998E+32</v>
      </c>
      <c r="AN46" s="13" t="s">
        <v>19</v>
      </c>
      <c r="AO46">
        <f t="shared" si="54"/>
        <v>2598519</v>
      </c>
      <c r="AP46">
        <f t="shared" si="55"/>
        <v>4240.5</v>
      </c>
      <c r="AQ46">
        <f t="shared" si="56"/>
        <v>3098.25</v>
      </c>
      <c r="AR46">
        <f t="shared" si="57"/>
        <v>207</v>
      </c>
    </row>
    <row r="47" spans="1:44" x14ac:dyDescent="0.25">
      <c r="Z47" s="4">
        <v>12</v>
      </c>
      <c r="AA47">
        <f t="shared" si="41"/>
        <v>5.5694963454090247E+31</v>
      </c>
      <c r="AB47">
        <f t="shared" si="42"/>
        <v>8657984979440.25</v>
      </c>
      <c r="AC47">
        <f t="shared" si="43"/>
        <v>262937794967124.5</v>
      </c>
      <c r="AD47">
        <f t="shared" si="44"/>
        <v>141176.5</v>
      </c>
      <c r="AE47">
        <f t="shared" si="45"/>
        <v>912636.5</v>
      </c>
      <c r="AF47">
        <f t="shared" si="46"/>
        <v>365791.75</v>
      </c>
      <c r="AG47">
        <f t="shared" si="47"/>
        <v>116955.5</v>
      </c>
      <c r="AH47">
        <f t="shared" si="48"/>
        <v>106767.25</v>
      </c>
      <c r="AI47">
        <f t="shared" si="49"/>
        <v>960</v>
      </c>
      <c r="AJ47">
        <f t="shared" si="50"/>
        <v>0</v>
      </c>
      <c r="AK47">
        <f t="shared" si="51"/>
        <v>2</v>
      </c>
      <c r="AL47">
        <f t="shared" si="52"/>
        <v>104.25</v>
      </c>
      <c r="AM47">
        <f t="shared" si="53"/>
        <v>4.676405320144703E+32</v>
      </c>
      <c r="AN47" s="12" t="s">
        <v>21</v>
      </c>
      <c r="AO47">
        <f t="shared" si="54"/>
        <v>2132699</v>
      </c>
      <c r="AP47">
        <f t="shared" si="55"/>
        <v>4153.5</v>
      </c>
      <c r="AQ47">
        <f t="shared" si="56"/>
        <v>3026.25</v>
      </c>
      <c r="AR47">
        <f t="shared" si="57"/>
        <v>71</v>
      </c>
    </row>
    <row r="49" spans="1:18" x14ac:dyDescent="0.25">
      <c r="A49" s="1" t="s">
        <v>0</v>
      </c>
      <c r="B49" s="2" t="s">
        <v>2</v>
      </c>
      <c r="C49" s="2" t="s">
        <v>5</v>
      </c>
      <c r="D49" s="2" t="s">
        <v>7</v>
      </c>
      <c r="E49" s="2" t="s">
        <v>12</v>
      </c>
      <c r="F49" s="2" t="s">
        <v>15</v>
      </c>
      <c r="G49" s="3" t="s">
        <v>18</v>
      </c>
      <c r="H49" s="2" t="s">
        <v>14</v>
      </c>
      <c r="K49" s="1" t="s">
        <v>0</v>
      </c>
      <c r="L49" s="2" t="s">
        <v>2</v>
      </c>
      <c r="M49" s="2" t="s">
        <v>5</v>
      </c>
      <c r="N49" s="2" t="s">
        <v>7</v>
      </c>
      <c r="O49" s="2" t="s">
        <v>12</v>
      </c>
      <c r="P49" s="2" t="s">
        <v>15</v>
      </c>
      <c r="Q49" s="3" t="s">
        <v>18</v>
      </c>
      <c r="R49" s="2" t="s">
        <v>14</v>
      </c>
    </row>
    <row r="50" spans="1:18" x14ac:dyDescent="0.25">
      <c r="A50" s="4">
        <v>0</v>
      </c>
      <c r="B50" s="5">
        <v>186564000000000</v>
      </c>
      <c r="C50" s="5">
        <v>2456541</v>
      </c>
      <c r="D50" s="5">
        <v>1958867</v>
      </c>
      <c r="E50" s="5">
        <v>300</v>
      </c>
      <c r="F50" s="5">
        <v>6822903</v>
      </c>
      <c r="G50" s="6">
        <v>323</v>
      </c>
      <c r="H50" s="5" t="s">
        <v>19</v>
      </c>
      <c r="K50" s="4">
        <v>0</v>
      </c>
      <c r="L50" s="5">
        <f>POWER(B50-B$65,2)</f>
        <v>5.3404190979078583E+27</v>
      </c>
      <c r="M50" s="5">
        <f t="shared" ref="M50:Q50" si="58">POWER(C50-C$65,2)</f>
        <v>745994565464.6687</v>
      </c>
      <c r="N50" s="5">
        <f t="shared" si="58"/>
        <v>48946014387.982231</v>
      </c>
      <c r="O50" s="5">
        <f t="shared" si="58"/>
        <v>3240.2366863905336</v>
      </c>
      <c r="P50" s="5">
        <f t="shared" si="58"/>
        <v>22007345705715.355</v>
      </c>
      <c r="Q50" s="5">
        <f t="shared" si="58"/>
        <v>4975.6745562130191</v>
      </c>
      <c r="R50" s="5" t="s">
        <v>19</v>
      </c>
    </row>
    <row r="51" spans="1:18" x14ac:dyDescent="0.25">
      <c r="A51" s="7">
        <v>1</v>
      </c>
      <c r="B51" s="8">
        <v>54284600000000</v>
      </c>
      <c r="C51" s="8">
        <v>2204661</v>
      </c>
      <c r="D51" s="8">
        <v>192951</v>
      </c>
      <c r="E51" s="8">
        <v>817</v>
      </c>
      <c r="F51" s="8">
        <v>4948072</v>
      </c>
      <c r="G51" s="9">
        <v>337</v>
      </c>
      <c r="H51" s="8" t="s">
        <v>19</v>
      </c>
      <c r="K51" s="7">
        <v>1</v>
      </c>
      <c r="L51" s="5">
        <f t="shared" ref="L51:L62" si="59">POWER(B51-B$65,2)</f>
        <v>4.2171732026601692E+28</v>
      </c>
      <c r="M51" s="5">
        <f t="shared" ref="M51:M62" si="60">POWER(C51-C$65,2)</f>
        <v>374335666516.97638</v>
      </c>
      <c r="N51" s="5">
        <f t="shared" ref="N51:N62" si="61">POWER(D51-D$65,2)</f>
        <v>2386031787183.6748</v>
      </c>
      <c r="O51" s="5">
        <f t="shared" ref="O51:O62" si="62">POWER(E51-E$65,2)</f>
        <v>329387.69822485204</v>
      </c>
      <c r="P51" s="5">
        <f t="shared" ref="P51:P62" si="63">POWER(F51-F$65,2)</f>
        <v>7931927299466.1299</v>
      </c>
      <c r="Q51" s="5">
        <f t="shared" ref="Q51:Q62" si="64">POWER(G51-G$65,2)</f>
        <v>3196.5976331360957</v>
      </c>
      <c r="R51" s="8" t="s">
        <v>19</v>
      </c>
    </row>
    <row r="52" spans="1:18" x14ac:dyDescent="0.25">
      <c r="A52" s="4">
        <v>2</v>
      </c>
      <c r="B52" s="5">
        <v>197800000000000</v>
      </c>
      <c r="C52" s="5">
        <v>180857</v>
      </c>
      <c r="D52" s="5">
        <v>1737495</v>
      </c>
      <c r="E52" s="5">
        <v>136</v>
      </c>
      <c r="F52" s="5">
        <v>9203831</v>
      </c>
      <c r="G52" s="6">
        <v>114</v>
      </c>
      <c r="H52" s="5" t="s">
        <v>19</v>
      </c>
      <c r="K52" s="4">
        <v>2</v>
      </c>
      <c r="L52" s="5">
        <f t="shared" si="59"/>
        <v>3.824454131935889E+27</v>
      </c>
      <c r="M52" s="5">
        <f t="shared" si="60"/>
        <v>1993671228356.3608</v>
      </c>
      <c r="N52" s="5">
        <f t="shared" si="61"/>
        <v>18100.597633145731</v>
      </c>
      <c r="O52" s="5">
        <f t="shared" si="62"/>
        <v>11465.467455621299</v>
      </c>
      <c r="P52" s="5">
        <f t="shared" si="63"/>
        <v>50014976758588.914</v>
      </c>
      <c r="Q52" s="5">
        <f t="shared" si="64"/>
        <v>78141.751479289946</v>
      </c>
      <c r="R52" s="5" t="s">
        <v>19</v>
      </c>
    </row>
    <row r="53" spans="1:18" x14ac:dyDescent="0.25">
      <c r="A53" s="7">
        <v>3</v>
      </c>
      <c r="B53" s="8">
        <v>353690000000000</v>
      </c>
      <c r="C53" s="8">
        <v>1892085</v>
      </c>
      <c r="D53" s="8">
        <v>1827021</v>
      </c>
      <c r="E53" s="8">
        <v>68</v>
      </c>
      <c r="F53" s="8">
        <v>-7793586</v>
      </c>
      <c r="G53" s="9">
        <v>802</v>
      </c>
      <c r="H53" s="8" t="s">
        <v>20</v>
      </c>
      <c r="K53" s="7">
        <v>3</v>
      </c>
      <c r="L53" s="5">
        <f t="shared" si="59"/>
        <v>8.8449941123265679E+27</v>
      </c>
      <c r="M53" s="5">
        <f t="shared" si="60"/>
        <v>89552818398.822495</v>
      </c>
      <c r="N53" s="5">
        <f t="shared" si="61"/>
        <v>7990833395.9822426</v>
      </c>
      <c r="O53" s="5">
        <f t="shared" si="62"/>
        <v>30651.928994082835</v>
      </c>
      <c r="P53" s="5">
        <f t="shared" si="63"/>
        <v>98511386560044.969</v>
      </c>
      <c r="Q53" s="5">
        <f t="shared" si="64"/>
        <v>166840.82840236687</v>
      </c>
      <c r="R53" s="8" t="s">
        <v>20</v>
      </c>
    </row>
    <row r="54" spans="1:18" x14ac:dyDescent="0.25">
      <c r="A54" s="4">
        <v>4</v>
      </c>
      <c r="B54" s="5">
        <v>356735000000000</v>
      </c>
      <c r="C54" s="5">
        <v>1691551</v>
      </c>
      <c r="D54" s="5">
        <v>1652587</v>
      </c>
      <c r="E54" s="5">
        <v>94</v>
      </c>
      <c r="F54" s="5">
        <v>-3497355</v>
      </c>
      <c r="G54" s="6">
        <v>6</v>
      </c>
      <c r="H54" s="5" t="s">
        <v>20</v>
      </c>
      <c r="K54" s="4">
        <v>4</v>
      </c>
      <c r="L54" s="5">
        <f t="shared" si="59"/>
        <v>9.4270174150531044E+27</v>
      </c>
      <c r="M54" s="5">
        <f t="shared" si="60"/>
        <v>9745592836.9763355</v>
      </c>
      <c r="N54" s="5">
        <f t="shared" si="61"/>
        <v>7232233347.982255</v>
      </c>
      <c r="O54" s="5">
        <f t="shared" si="62"/>
        <v>22223.928994082838</v>
      </c>
      <c r="P54" s="5">
        <f t="shared" si="63"/>
        <v>31686308047553.5</v>
      </c>
      <c r="Q54" s="5">
        <f t="shared" si="64"/>
        <v>150186.05917159765</v>
      </c>
      <c r="R54" s="5" t="s">
        <v>20</v>
      </c>
    </row>
    <row r="55" spans="1:18" x14ac:dyDescent="0.25">
      <c r="A55" s="7">
        <v>5</v>
      </c>
      <c r="B55" s="8">
        <v>881360000000000</v>
      </c>
      <c r="C55" s="8">
        <v>2024953</v>
      </c>
      <c r="D55" s="8">
        <v>1727218</v>
      </c>
      <c r="E55" s="8">
        <v>388</v>
      </c>
      <c r="F55" s="8">
        <v>78.258889999999994</v>
      </c>
      <c r="G55" s="9">
        <v>908</v>
      </c>
      <c r="H55" s="8" t="s">
        <v>20</v>
      </c>
      <c r="K55" s="7">
        <v>5</v>
      </c>
      <c r="L55" s="5">
        <f t="shared" si="59"/>
        <v>3.8653305871609053E+29</v>
      </c>
      <c r="M55" s="5">
        <f t="shared" si="60"/>
        <v>186729223443.13019</v>
      </c>
      <c r="N55" s="5">
        <f t="shared" si="61"/>
        <v>108400133.13609542</v>
      </c>
      <c r="O55" s="5">
        <f t="shared" si="62"/>
        <v>21002.698224852073</v>
      </c>
      <c r="P55" s="5">
        <f t="shared" si="63"/>
        <v>4543829368832.0674</v>
      </c>
      <c r="Q55" s="5">
        <f t="shared" si="64"/>
        <v>264670.67455621302</v>
      </c>
      <c r="R55" s="8" t="s">
        <v>20</v>
      </c>
    </row>
    <row r="56" spans="1:18" x14ac:dyDescent="0.25">
      <c r="A56" s="4">
        <v>6</v>
      </c>
      <c r="B56" s="5">
        <v>120203000000000</v>
      </c>
      <c r="C56" s="5">
        <v>2174318</v>
      </c>
      <c r="D56" s="5">
        <v>2083009</v>
      </c>
      <c r="E56" s="5">
        <v>113</v>
      </c>
      <c r="F56" s="5">
        <v>32.99982</v>
      </c>
      <c r="G56" s="6">
        <v>74</v>
      </c>
      <c r="H56" s="5" t="s">
        <v>20</v>
      </c>
      <c r="K56" s="4">
        <v>6</v>
      </c>
      <c r="L56" s="5">
        <f t="shared" si="59"/>
        <v>1.9443282449623583E+28</v>
      </c>
      <c r="M56" s="5">
        <f t="shared" si="60"/>
        <v>338126862790.43787</v>
      </c>
      <c r="N56" s="5">
        <f t="shared" si="61"/>
        <v>119286972452.59761</v>
      </c>
      <c r="O56" s="5">
        <f t="shared" si="62"/>
        <v>16920.00591715976</v>
      </c>
      <c r="P56" s="5">
        <f t="shared" si="63"/>
        <v>4544022321700.4033</v>
      </c>
      <c r="Q56" s="5">
        <f t="shared" si="64"/>
        <v>102104.82840236687</v>
      </c>
      <c r="R56" s="5" t="s">
        <v>20</v>
      </c>
    </row>
    <row r="57" spans="1:18" x14ac:dyDescent="0.25">
      <c r="A57" s="7">
        <v>7</v>
      </c>
      <c r="B57" s="8">
        <v>191727000000000</v>
      </c>
      <c r="C57" s="8">
        <v>210798</v>
      </c>
      <c r="D57" s="8">
        <v>2042108</v>
      </c>
      <c r="E57" s="8">
        <v>208</v>
      </c>
      <c r="F57" s="8">
        <v>8466634</v>
      </c>
      <c r="G57" s="9">
        <v>511</v>
      </c>
      <c r="H57" s="8" t="s">
        <v>21</v>
      </c>
      <c r="K57" s="7">
        <v>7</v>
      </c>
      <c r="L57" s="5">
        <f t="shared" si="59"/>
        <v>4.6124704716638853E+27</v>
      </c>
      <c r="M57" s="5">
        <f t="shared" si="60"/>
        <v>1910015850950.4377</v>
      </c>
      <c r="N57" s="5">
        <f t="shared" si="61"/>
        <v>92707133540.828384</v>
      </c>
      <c r="O57" s="5">
        <f t="shared" si="62"/>
        <v>1230.3905325443779</v>
      </c>
      <c r="P57" s="5">
        <f t="shared" si="63"/>
        <v>40131334928946.258</v>
      </c>
      <c r="Q57" s="5">
        <f t="shared" si="64"/>
        <v>13797.213017751477</v>
      </c>
      <c r="R57" s="8" t="s">
        <v>21</v>
      </c>
    </row>
    <row r="58" spans="1:18" x14ac:dyDescent="0.25">
      <c r="A58" s="4">
        <v>8</v>
      </c>
      <c r="B58" s="5">
        <v>190410000000000</v>
      </c>
      <c r="C58" s="5">
        <v>1861807</v>
      </c>
      <c r="D58" s="5">
        <v>1851242</v>
      </c>
      <c r="E58" s="5">
        <v>194</v>
      </c>
      <c r="F58" s="5">
        <v>2766249</v>
      </c>
      <c r="G58" s="6">
        <v>602</v>
      </c>
      <c r="H58" s="5" t="s">
        <v>21</v>
      </c>
      <c r="K58" s="4">
        <v>8</v>
      </c>
      <c r="L58" s="5">
        <f t="shared" si="59"/>
        <v>4.7930935214599949E+27</v>
      </c>
      <c r="M58" s="5">
        <f t="shared" si="60"/>
        <v>72347964433.284027</v>
      </c>
      <c r="N58" s="5">
        <f t="shared" si="61"/>
        <v>12907791416.828394</v>
      </c>
      <c r="O58" s="5">
        <f t="shared" si="62"/>
        <v>2408.5443786982237</v>
      </c>
      <c r="P58" s="5">
        <f t="shared" si="63"/>
        <v>402647038902.27258</v>
      </c>
      <c r="Q58" s="5">
        <f t="shared" si="64"/>
        <v>43456.213017751477</v>
      </c>
      <c r="R58" s="5" t="s">
        <v>21</v>
      </c>
    </row>
    <row r="59" spans="1:18" x14ac:dyDescent="0.25">
      <c r="A59" s="7">
        <v>9</v>
      </c>
      <c r="B59" s="8">
        <v>129339000000000</v>
      </c>
      <c r="C59" s="8">
        <v>2156899</v>
      </c>
      <c r="D59" s="8">
        <v>2174917</v>
      </c>
      <c r="E59" s="8">
        <v>108</v>
      </c>
      <c r="F59" s="8">
        <v>2263579</v>
      </c>
      <c r="G59" s="9">
        <v>304</v>
      </c>
      <c r="H59" s="8" t="s">
        <v>21</v>
      </c>
      <c r="K59" s="7">
        <v>9</v>
      </c>
      <c r="L59" s="5">
        <f t="shared" si="59"/>
        <v>1.6978916410460898E+28</v>
      </c>
      <c r="M59" s="5">
        <f t="shared" si="60"/>
        <v>318172448284.97638</v>
      </c>
      <c r="N59" s="5">
        <f t="shared" si="61"/>
        <v>191220324018.75143</v>
      </c>
      <c r="O59" s="5">
        <f t="shared" si="62"/>
        <v>18245.775147928991</v>
      </c>
      <c r="P59" s="5">
        <f t="shared" si="63"/>
        <v>17390949510.850342</v>
      </c>
      <c r="Q59" s="5">
        <f t="shared" si="64"/>
        <v>8017.1360946745581</v>
      </c>
      <c r="R59" s="8" t="s">
        <v>21</v>
      </c>
    </row>
    <row r="60" spans="1:18" x14ac:dyDescent="0.25">
      <c r="A60" s="4">
        <v>10</v>
      </c>
      <c r="B60" s="5">
        <v>351661972447163</v>
      </c>
      <c r="C60" s="5">
        <v>1904514</v>
      </c>
      <c r="D60" s="5">
        <v>1865098</v>
      </c>
      <c r="E60" s="5">
        <v>28</v>
      </c>
      <c r="F60" s="5">
        <v>1687093</v>
      </c>
      <c r="G60" s="6">
        <v>279</v>
      </c>
      <c r="H60" s="12" t="s">
        <v>20</v>
      </c>
      <c r="K60" s="4">
        <v>10</v>
      </c>
      <c r="L60" s="5">
        <f t="shared" si="59"/>
        <v>8.4676438316770336E+27</v>
      </c>
      <c r="M60" s="5">
        <f t="shared" si="60"/>
        <v>97146148635.360962</v>
      </c>
      <c r="N60" s="5">
        <f t="shared" si="61"/>
        <v>16248208686.982239</v>
      </c>
      <c r="O60" s="5">
        <f t="shared" si="62"/>
        <v>46258.082840236682</v>
      </c>
      <c r="P60" s="5">
        <f t="shared" si="63"/>
        <v>197679164222.34155</v>
      </c>
      <c r="Q60" s="5">
        <f t="shared" si="64"/>
        <v>13119.059171597635</v>
      </c>
      <c r="R60" s="12" t="s">
        <v>20</v>
      </c>
    </row>
    <row r="61" spans="1:18" x14ac:dyDescent="0.25">
      <c r="A61" s="7">
        <v>11</v>
      </c>
      <c r="B61" s="8">
        <v>179537672466135</v>
      </c>
      <c r="C61" s="8">
        <v>1754836</v>
      </c>
      <c r="D61" s="8">
        <v>1609856</v>
      </c>
      <c r="E61" s="8">
        <v>397</v>
      </c>
      <c r="F61" s="8">
        <v>1189402</v>
      </c>
      <c r="G61" s="9">
        <v>289</v>
      </c>
      <c r="H61" s="13" t="s">
        <v>19</v>
      </c>
      <c r="K61" s="7">
        <v>11</v>
      </c>
      <c r="L61" s="5">
        <f t="shared" si="59"/>
        <v>6.4167307086031891E+27</v>
      </c>
      <c r="M61" s="5">
        <f t="shared" si="60"/>
        <v>26245545253.514797</v>
      </c>
      <c r="N61" s="5">
        <f t="shared" si="61"/>
        <v>16326077130.982258</v>
      </c>
      <c r="O61" s="5">
        <f t="shared" si="62"/>
        <v>23692.313609467459</v>
      </c>
      <c r="P61" s="5">
        <f t="shared" si="63"/>
        <v>887933531617.74744</v>
      </c>
      <c r="Q61" s="5">
        <f t="shared" si="64"/>
        <v>10928.289940828405</v>
      </c>
      <c r="R61" s="13" t="s">
        <v>19</v>
      </c>
    </row>
    <row r="62" spans="1:18" x14ac:dyDescent="0.25">
      <c r="A62" s="4">
        <v>12</v>
      </c>
      <c r="B62" s="5">
        <v>182035979972587</v>
      </c>
      <c r="C62" s="5">
        <v>192986</v>
      </c>
      <c r="D62" s="5">
        <v>1866815</v>
      </c>
      <c r="E62" s="5">
        <v>309</v>
      </c>
      <c r="F62" s="5">
        <v>1655222</v>
      </c>
      <c r="G62" s="6">
        <v>567</v>
      </c>
      <c r="H62" s="12" t="s">
        <v>21</v>
      </c>
      <c r="K62" s="4">
        <v>12</v>
      </c>
      <c r="L62" s="5">
        <f t="shared" si="59"/>
        <v>6.0227209082996779E+27</v>
      </c>
      <c r="M62" s="5">
        <f t="shared" si="60"/>
        <v>1959566670107.3608</v>
      </c>
      <c r="N62" s="5">
        <f t="shared" si="61"/>
        <v>16688883472.905315</v>
      </c>
      <c r="O62" s="5">
        <f t="shared" si="62"/>
        <v>4345.8520710059183</v>
      </c>
      <c r="P62" s="5">
        <f t="shared" si="63"/>
        <v>227035335203.54871</v>
      </c>
      <c r="Q62" s="5">
        <f t="shared" si="64"/>
        <v>30088.905325443782</v>
      </c>
      <c r="R62" s="12" t="s">
        <v>21</v>
      </c>
    </row>
    <row r="64" spans="1:18" x14ac:dyDescent="0.25">
      <c r="B64" s="2" t="s">
        <v>2</v>
      </c>
      <c r="C64" s="2" t="s">
        <v>5</v>
      </c>
      <c r="D64" s="2" t="s">
        <v>7</v>
      </c>
      <c r="E64" s="2" t="s">
        <v>12</v>
      </c>
      <c r="F64" s="2" t="s">
        <v>15</v>
      </c>
      <c r="G64" s="3" t="s">
        <v>18</v>
      </c>
      <c r="H64" s="2" t="s">
        <v>14</v>
      </c>
    </row>
    <row r="65" spans="1:8" x14ac:dyDescent="0.25">
      <c r="A65" t="s">
        <v>29</v>
      </c>
      <c r="B65">
        <f>AVERAGE(B50:B62)</f>
        <v>259642171145068.06</v>
      </c>
      <c r="C65">
        <f t="shared" ref="C65:H65" si="65">AVERAGE(C50:C62)</f>
        <v>1592831.2307692308</v>
      </c>
      <c r="D65">
        <f t="shared" si="65"/>
        <v>1737629.5384615385</v>
      </c>
      <c r="E65">
        <f t="shared" si="65"/>
        <v>243.07692307692307</v>
      </c>
      <c r="F65">
        <f t="shared" si="65"/>
        <v>2131704.25067</v>
      </c>
      <c r="G65">
        <f t="shared" si="65"/>
        <v>393.53846153846155</v>
      </c>
      <c r="H65" t="e">
        <f t="shared" si="65"/>
        <v>#DIV/0!</v>
      </c>
    </row>
    <row r="66" spans="1:8" x14ac:dyDescent="0.25">
      <c r="A66" t="s">
        <v>30</v>
      </c>
      <c r="B66">
        <f>SQRT(SUM(L50:L62)/13)</f>
        <v>200552416666816.31</v>
      </c>
      <c r="C66">
        <f t="shared" ref="C66:H66" si="66">SQRT(SUM(M50:M62)/13)</f>
        <v>790406.44780305226</v>
      </c>
      <c r="D66">
        <f t="shared" si="66"/>
        <v>473586.53479991079</v>
      </c>
      <c r="E66">
        <f t="shared" si="66"/>
        <v>202.11819144651346</v>
      </c>
      <c r="F66">
        <f t="shared" si="66"/>
        <v>4481619.0155782588</v>
      </c>
      <c r="G66">
        <f t="shared" si="66"/>
        <v>261.58146705247572</v>
      </c>
      <c r="H66">
        <f t="shared" si="66"/>
        <v>0</v>
      </c>
    </row>
    <row r="70" spans="1:8" x14ac:dyDescent="0.25">
      <c r="A70" s="1" t="s">
        <v>0</v>
      </c>
      <c r="B70" s="2" t="s">
        <v>2</v>
      </c>
      <c r="C70" s="2" t="s">
        <v>5</v>
      </c>
      <c r="D70" s="2" t="s">
        <v>7</v>
      </c>
      <c r="E70" s="2" t="s">
        <v>12</v>
      </c>
      <c r="F70" s="2" t="s">
        <v>15</v>
      </c>
      <c r="G70" s="3" t="s">
        <v>18</v>
      </c>
      <c r="H70" s="2" t="s">
        <v>14</v>
      </c>
    </row>
    <row r="71" spans="1:8" x14ac:dyDescent="0.25">
      <c r="A71" s="4">
        <v>0</v>
      </c>
      <c r="B71" s="5">
        <f>(B50-B$65)/B$66</f>
        <v>-0.36438439565889152</v>
      </c>
      <c r="C71" s="5">
        <f t="shared" ref="C71:G71" si="67">(C50-C$65)/C$66</f>
        <v>1.0927412999115389</v>
      </c>
      <c r="D71" s="5">
        <f t="shared" si="67"/>
        <v>0.46715319225014246</v>
      </c>
      <c r="E71" s="5">
        <f t="shared" si="67"/>
        <v>0.28163262552317309</v>
      </c>
      <c r="F71" s="5">
        <f t="shared" si="67"/>
        <v>1.0467642905439385</v>
      </c>
      <c r="G71" s="5">
        <f t="shared" si="67"/>
        <v>-0.26966154113781643</v>
      </c>
      <c r="H71" s="5" t="s">
        <v>19</v>
      </c>
    </row>
    <row r="72" spans="1:8" x14ac:dyDescent="0.25">
      <c r="A72" s="7">
        <v>1</v>
      </c>
      <c r="B72" s="5">
        <f t="shared" ref="B72:G72" si="68">(B51-B$65)/B$66</f>
        <v>-1.0239595939959911</v>
      </c>
      <c r="C72" s="5">
        <f t="shared" si="68"/>
        <v>0.7740698104517747</v>
      </c>
      <c r="D72" s="5">
        <f t="shared" si="68"/>
        <v>-3.2616605941175281</v>
      </c>
      <c r="E72" s="5">
        <f t="shared" si="68"/>
        <v>2.839541917605938</v>
      </c>
      <c r="F72" s="5">
        <f t="shared" si="68"/>
        <v>0.62842641008533096</v>
      </c>
      <c r="G72" s="5">
        <f t="shared" si="68"/>
        <v>-0.21614092991962383</v>
      </c>
      <c r="H72" s="8" t="s">
        <v>19</v>
      </c>
    </row>
    <row r="73" spans="1:8" x14ac:dyDescent="0.25">
      <c r="A73" s="4">
        <v>2</v>
      </c>
      <c r="B73" s="5">
        <f t="shared" ref="B73:G73" si="69">(B52-B$65)/B$66</f>
        <v>-0.30835914207809473</v>
      </c>
      <c r="C73" s="5">
        <f t="shared" si="69"/>
        <v>-1.786390071454802</v>
      </c>
      <c r="D73" s="5">
        <f t="shared" si="69"/>
        <v>-2.8408422041673872E-4</v>
      </c>
      <c r="E73" s="5">
        <f t="shared" si="69"/>
        <v>-0.52977380368683358</v>
      </c>
      <c r="F73" s="5">
        <f t="shared" si="69"/>
        <v>1.5780294408665818</v>
      </c>
      <c r="G73" s="5">
        <f t="shared" si="69"/>
        <v>-1.0686478086094053</v>
      </c>
      <c r="H73" s="5" t="s">
        <v>19</v>
      </c>
    </row>
    <row r="74" spans="1:8" x14ac:dyDescent="0.25">
      <c r="A74" s="7">
        <v>3</v>
      </c>
      <c r="B74" s="5">
        <f t="shared" ref="B74:G74" si="70">(B53-B$65)/B$66</f>
        <v>0.46894388219303479</v>
      </c>
      <c r="C74" s="5">
        <f t="shared" si="70"/>
        <v>0.37860744944901453</v>
      </c>
      <c r="D74" s="5">
        <f t="shared" si="70"/>
        <v>0.18875422962823296</v>
      </c>
      <c r="E74" s="5">
        <f t="shared" si="70"/>
        <v>-0.86621061579829972</v>
      </c>
      <c r="F74" s="5">
        <f t="shared" si="70"/>
        <v>-2.214666221329693</v>
      </c>
      <c r="G74" s="5">
        <f t="shared" si="70"/>
        <v>1.5615079426846292</v>
      </c>
      <c r="H74" s="8" t="s">
        <v>20</v>
      </c>
    </row>
    <row r="75" spans="1:8" x14ac:dyDescent="0.25">
      <c r="A75" s="4">
        <v>4</v>
      </c>
      <c r="B75" s="5">
        <f t="shared" ref="B75:G75" si="71">(B54-B$65)/B$66</f>
        <v>0.48412694530744615</v>
      </c>
      <c r="C75" s="5">
        <f t="shared" si="71"/>
        <v>0.12489747459065204</v>
      </c>
      <c r="D75" s="5">
        <f t="shared" si="71"/>
        <v>-0.17957127623459304</v>
      </c>
      <c r="E75" s="5">
        <f t="shared" si="71"/>
        <v>-0.737573011167445</v>
      </c>
      <c r="F75" s="5">
        <f t="shared" si="71"/>
        <v>-1.256032525545612</v>
      </c>
      <c r="G75" s="5">
        <f t="shared" si="71"/>
        <v>-1.4815210951497479</v>
      </c>
      <c r="H75" s="5" t="s">
        <v>20</v>
      </c>
    </row>
    <row r="76" spans="1:8" x14ac:dyDescent="0.25">
      <c r="A76" s="7">
        <v>5</v>
      </c>
      <c r="B76" s="5">
        <f t="shared" ref="B76:G76" si="72">(B55-B$65)/B$66</f>
        <v>3.1000266124332487</v>
      </c>
      <c r="C76" s="5">
        <f t="shared" si="72"/>
        <v>0.54670830486246513</v>
      </c>
      <c r="D76" s="5">
        <f t="shared" si="72"/>
        <v>-2.1984447817836181E-2</v>
      </c>
      <c r="E76" s="5">
        <f t="shared" si="72"/>
        <v>0.7170214411968352</v>
      </c>
      <c r="F76" s="5">
        <f t="shared" si="72"/>
        <v>-0.47563748376878889</v>
      </c>
      <c r="G76" s="5">
        <f t="shared" si="72"/>
        <v>1.9667354276223727</v>
      </c>
      <c r="H76" s="8" t="s">
        <v>20</v>
      </c>
    </row>
    <row r="77" spans="1:8" x14ac:dyDescent="0.25">
      <c r="A77" s="4">
        <v>6</v>
      </c>
      <c r="B77" s="5">
        <f t="shared" ref="B77:G77" si="73">(B56-B$65)/B$66</f>
        <v>-0.69527544700058386</v>
      </c>
      <c r="C77" s="5">
        <f t="shared" si="73"/>
        <v>0.73568070053960377</v>
      </c>
      <c r="D77" s="5">
        <f t="shared" si="73"/>
        <v>0.72928480047344146</v>
      </c>
      <c r="E77" s="5">
        <f t="shared" si="73"/>
        <v>-0.64356860778335889</v>
      </c>
      <c r="F77" s="5">
        <f t="shared" si="73"/>
        <v>-0.47564758259018425</v>
      </c>
      <c r="G77" s="5">
        <f t="shared" si="73"/>
        <v>-1.221563840661384</v>
      </c>
      <c r="H77" s="5" t="s">
        <v>20</v>
      </c>
    </row>
    <row r="78" spans="1:8" x14ac:dyDescent="0.25">
      <c r="A78" s="7">
        <v>7</v>
      </c>
      <c r="B78" s="5">
        <f t="shared" ref="B78:G78" si="74">(B57-B$65)/B$66</f>
        <v>-0.3386405024373132</v>
      </c>
      <c r="C78" s="5">
        <f t="shared" si="74"/>
        <v>-1.7485095606325263</v>
      </c>
      <c r="D78" s="5">
        <f t="shared" si="74"/>
        <v>0.64292043621363293</v>
      </c>
      <c r="E78" s="5">
        <f t="shared" si="74"/>
        <v>-0.1735465908629282</v>
      </c>
      <c r="F78" s="5">
        <f t="shared" si="74"/>
        <v>1.4135359849441844</v>
      </c>
      <c r="G78" s="5">
        <f t="shared" si="74"/>
        <v>0.4490438095064837</v>
      </c>
      <c r="H78" s="8" t="s">
        <v>21</v>
      </c>
    </row>
    <row r="79" spans="1:8" x14ac:dyDescent="0.25">
      <c r="A79" s="4">
        <v>8</v>
      </c>
      <c r="B79" s="5">
        <f t="shared" ref="B79:G79" si="75">(B58-B$65)/B$66</f>
        <v>-0.34520736421783199</v>
      </c>
      <c r="C79" s="5">
        <f t="shared" si="75"/>
        <v>0.3403005757080953</v>
      </c>
      <c r="D79" s="5">
        <f t="shared" si="75"/>
        <v>0.23989799791597222</v>
      </c>
      <c r="E79" s="5">
        <f t="shared" si="75"/>
        <v>-0.24281299335646536</v>
      </c>
      <c r="F79" s="5">
        <f t="shared" si="75"/>
        <v>0.14158828475251936</v>
      </c>
      <c r="G79" s="5">
        <f t="shared" si="75"/>
        <v>0.79692778242473539</v>
      </c>
      <c r="H79" s="5" t="s">
        <v>21</v>
      </c>
    </row>
    <row r="80" spans="1:8" x14ac:dyDescent="0.25">
      <c r="A80" s="7">
        <v>9</v>
      </c>
      <c r="B80" s="5">
        <f t="shared" ref="B80:G80" si="76">(B59-B$65)/B$66</f>
        <v>-0.64972127142972602</v>
      </c>
      <c r="C80" s="5">
        <f t="shared" si="76"/>
        <v>0.71364267181600671</v>
      </c>
      <c r="D80" s="5">
        <f t="shared" si="76"/>
        <v>0.92335281813536874</v>
      </c>
      <c r="E80" s="5">
        <f t="shared" si="76"/>
        <v>-0.6683066086739079</v>
      </c>
      <c r="F80" s="5">
        <f t="shared" si="76"/>
        <v>2.9425693900262149E-2</v>
      </c>
      <c r="G80" s="5">
        <f t="shared" si="76"/>
        <v>-0.34229665636250634</v>
      </c>
      <c r="H80" s="8" t="s">
        <v>21</v>
      </c>
    </row>
    <row r="81" spans="1:13" x14ac:dyDescent="0.25">
      <c r="A81" s="4">
        <v>10</v>
      </c>
      <c r="B81" s="5">
        <f t="shared" ref="B81:G81" si="77">(B60-B$65)/B$66</f>
        <v>0.45883167518729112</v>
      </c>
      <c r="C81" s="5">
        <f t="shared" si="77"/>
        <v>0.39433227056420989</v>
      </c>
      <c r="D81" s="5">
        <f t="shared" si="77"/>
        <v>0.2691555865124346</v>
      </c>
      <c r="E81" s="5">
        <f t="shared" si="77"/>
        <v>-1.0641146229226917</v>
      </c>
      <c r="F81" s="5">
        <f t="shared" si="77"/>
        <v>-9.9207730314539513E-2</v>
      </c>
      <c r="G81" s="5">
        <f t="shared" si="77"/>
        <v>-0.43786917639499301</v>
      </c>
      <c r="H81" s="12" t="s">
        <v>20</v>
      </c>
    </row>
    <row r="82" spans="1:13" x14ac:dyDescent="0.25">
      <c r="A82" s="7">
        <v>11</v>
      </c>
      <c r="B82" s="5">
        <f t="shared" ref="B82:G82" si="78">(B61-B$65)/B$66</f>
        <v>-0.39941926410197814</v>
      </c>
      <c r="C82" s="5">
        <f t="shared" si="78"/>
        <v>0.20496387609319758</v>
      </c>
      <c r="D82" s="5">
        <f t="shared" si="78"/>
        <v>-0.2697997706280279</v>
      </c>
      <c r="E82" s="5">
        <f t="shared" si="78"/>
        <v>0.76154984279982341</v>
      </c>
      <c r="F82" s="5">
        <f t="shared" si="78"/>
        <v>-0.21025933873328492</v>
      </c>
      <c r="G82" s="5">
        <f t="shared" si="78"/>
        <v>-0.39964016838199834</v>
      </c>
      <c r="H82" s="13" t="s">
        <v>19</v>
      </c>
    </row>
    <row r="83" spans="1:13" x14ac:dyDescent="0.25">
      <c r="A83" s="4">
        <v>12</v>
      </c>
      <c r="B83" s="5">
        <f t="shared" ref="B83:G83" si="79">(B62-B$65)/B$66</f>
        <v>-0.38696213420060915</v>
      </c>
      <c r="C83" s="5">
        <f t="shared" si="79"/>
        <v>-1.77104480189923</v>
      </c>
      <c r="D83" s="5">
        <f t="shared" si="79"/>
        <v>0.27278111188917575</v>
      </c>
      <c r="E83" s="5">
        <f t="shared" si="79"/>
        <v>0.32616102712616124</v>
      </c>
      <c r="F83" s="5">
        <f t="shared" si="79"/>
        <v>-0.10631922281071453</v>
      </c>
      <c r="G83" s="5">
        <f t="shared" si="79"/>
        <v>0.66312625437925399</v>
      </c>
      <c r="H83" s="12" t="s">
        <v>21</v>
      </c>
    </row>
    <row r="87" spans="1:13" x14ac:dyDescent="0.25">
      <c r="A87" t="s">
        <v>0</v>
      </c>
      <c r="B87" t="s">
        <v>2</v>
      </c>
      <c r="C87" t="s">
        <v>5</v>
      </c>
      <c r="D87" t="s">
        <v>7</v>
      </c>
      <c r="E87" t="s">
        <v>12</v>
      </c>
      <c r="F87" t="s">
        <v>15</v>
      </c>
      <c r="G87" t="s">
        <v>18</v>
      </c>
      <c r="H87" t="s">
        <v>14</v>
      </c>
      <c r="K87" t="s">
        <v>31</v>
      </c>
      <c r="L87" t="s">
        <v>32</v>
      </c>
      <c r="M87" t="s">
        <v>33</v>
      </c>
    </row>
    <row r="88" spans="1:13" x14ac:dyDescent="0.25">
      <c r="A88">
        <v>0</v>
      </c>
      <c r="B88">
        <v>-0.36438439565889152</v>
      </c>
      <c r="C88">
        <v>1.0927412999115389</v>
      </c>
      <c r="D88">
        <v>0.46715319225014246</v>
      </c>
      <c r="E88">
        <v>0.28163262552317309</v>
      </c>
      <c r="F88">
        <v>1.0467642905439385</v>
      </c>
      <c r="G88">
        <v>-0.26966154113781643</v>
      </c>
      <c r="H88" t="s">
        <v>19</v>
      </c>
      <c r="J88">
        <v>0</v>
      </c>
      <c r="K88">
        <f>SQRT(POWER(($B$102-Table3[[#This Row],[alpha]]),2)+POWER($C$102-Table3[[#This Row],[g]],2)+POWER($D$102-Table3[[#This Row],[i]],2)+POWER($E$102-Table3[[#This Row],[field_ID]],2)+POWER($F$102-Table3[[#This Row],[redshift]],2)+POWER($G$102-Table3[[#This Row],[fiber_ID]],2))</f>
        <v>2.0874013177393711</v>
      </c>
      <c r="L88">
        <f>SQRT(POWER(($B$103-Table3[[#This Row],[alpha]]),2)+POWER($C$103-Table3[[#This Row],[g]],2)+POWER($D$103-Table3[[#This Row],[i]],2)+POWER($E$103-Table3[[#This Row],[field_ID]],2)+POWER($F$103-Table3[[#This Row],[redshift]],2)+POWER($G$103-Table3[[#This Row],[fiber_ID]],2))</f>
        <v>1.7775824170157055</v>
      </c>
      <c r="M88">
        <f>SQRT(POWER(($B$104-Table3[[#This Row],[alpha]]),2)+POWER($C$104-Table3[[#This Row],[g]],2)+POWER($D$104-Table3[[#This Row],[i]],2)+POWER($E$104-Table3[[#This Row],[field_ID]],2)+POWER($F$104-Table3[[#This Row],[redshift]],2)+POWER($G$104-Table3[[#This Row],[fiber_ID]],2))</f>
        <v>3.2312905371710623</v>
      </c>
    </row>
    <row r="89" spans="1:13" x14ac:dyDescent="0.25">
      <c r="A89">
        <v>1</v>
      </c>
      <c r="B89">
        <v>-1.0239595939959911</v>
      </c>
      <c r="C89">
        <v>0.7740698104517747</v>
      </c>
      <c r="D89">
        <v>-3.2616605941175281</v>
      </c>
      <c r="E89">
        <v>2.839541917605938</v>
      </c>
      <c r="F89">
        <v>0.62842641008533096</v>
      </c>
      <c r="G89">
        <v>-0.21614092991962383</v>
      </c>
      <c r="H89" t="s">
        <v>19</v>
      </c>
      <c r="J89">
        <v>1</v>
      </c>
      <c r="K89">
        <f>SQRT(POWER(($B$102-Table3[[#This Row],[alpha]]),2)+POWER($C$102-Table3[[#This Row],[g]],2)+POWER($D$102-Table3[[#This Row],[i]],2)+POWER($E$102-Table3[[#This Row],[field_ID]],2)+POWER($F$102-Table3[[#This Row],[redshift]],2)+POWER($G$102-Table3[[#This Row],[fiber_ID]],2))</f>
        <v>5.5341379358068803</v>
      </c>
      <c r="L89">
        <f>SQRT(POWER(($B$103-Table3[[#This Row],[alpha]]),2)+POWER($C$103-Table3[[#This Row],[g]],2)+POWER($D$103-Table3[[#This Row],[i]],2)+POWER($E$103-Table3[[#This Row],[field_ID]],2)+POWER($F$103-Table3[[#This Row],[redshift]],2)+POWER($G$103-Table3[[#This Row],[fiber_ID]],2))</f>
        <v>3.8367017337893596</v>
      </c>
      <c r="M89">
        <f>SQRT(POWER(($B$104-Table3[[#This Row],[alpha]]),2)+POWER($C$104-Table3[[#This Row],[g]],2)+POWER($D$104-Table3[[#This Row],[i]],2)+POWER($E$104-Table3[[#This Row],[field_ID]],2)+POWER($F$104-Table3[[#This Row],[redshift]],2)+POWER($G$104-Table3[[#This Row],[fiber_ID]],2))</f>
        <v>5.1967006604211443</v>
      </c>
    </row>
    <row r="90" spans="1:13" x14ac:dyDescent="0.25">
      <c r="A90">
        <v>2</v>
      </c>
      <c r="B90">
        <v>-0.30835914207809473</v>
      </c>
      <c r="C90">
        <v>-1.786390071454802</v>
      </c>
      <c r="D90">
        <v>-2.8408422041673872E-4</v>
      </c>
      <c r="E90">
        <v>-0.52977380368683358</v>
      </c>
      <c r="F90">
        <v>1.5780294408665818</v>
      </c>
      <c r="G90">
        <v>-1.0686478086094053</v>
      </c>
      <c r="H90" t="s">
        <v>19</v>
      </c>
      <c r="J90">
        <v>2</v>
      </c>
      <c r="K90">
        <f>SQRT(POWER(($B$102-Table3[[#This Row],[alpha]]),2)+POWER($C$102-Table3[[#This Row],[g]],2)+POWER($D$102-Table3[[#This Row],[i]],2)+POWER($E$102-Table3[[#This Row],[field_ID]],2)+POWER($F$102-Table3[[#This Row],[redshift]],2)+POWER($G$102-Table3[[#This Row],[fiber_ID]],2))</f>
        <v>2.9855076187465048</v>
      </c>
      <c r="L90">
        <f>SQRT(POWER(($B$103-Table3[[#This Row],[alpha]]),2)+POWER($C$103-Table3[[#This Row],[g]],2)+POWER($D$103-Table3[[#This Row],[i]],2)+POWER($E$103-Table3[[#This Row],[field_ID]],2)+POWER($F$103-Table3[[#This Row],[redshift]],2)+POWER($G$103-Table3[[#This Row],[fiber_ID]],2))</f>
        <v>3.0593276936867668</v>
      </c>
      <c r="M90">
        <f>SQRT(POWER(($B$104-Table3[[#This Row],[alpha]]),2)+POWER($C$104-Table3[[#This Row],[g]],2)+POWER($D$104-Table3[[#This Row],[i]],2)+POWER($E$104-Table3[[#This Row],[field_ID]],2)+POWER($F$104-Table3[[#This Row],[redshift]],2)+POWER($G$104-Table3[[#This Row],[fiber_ID]],2))</f>
        <v>2.5786963314173557</v>
      </c>
    </row>
    <row r="91" spans="1:13" x14ac:dyDescent="0.25">
      <c r="A91">
        <v>3</v>
      </c>
      <c r="B91">
        <v>0.46894388219303479</v>
      </c>
      <c r="C91">
        <v>0.37860744944901453</v>
      </c>
      <c r="D91">
        <v>0.18875422962823296</v>
      </c>
      <c r="E91">
        <v>-0.86621061579829972</v>
      </c>
      <c r="F91">
        <v>-2.214666221329693</v>
      </c>
      <c r="G91">
        <v>1.5615079426846292</v>
      </c>
      <c r="H91" t="s">
        <v>20</v>
      </c>
      <c r="J91">
        <v>3</v>
      </c>
      <c r="K91">
        <f>SQRT(POWER(($B$102-Table3[[#This Row],[alpha]]),2)+POWER($C$102-Table3[[#This Row],[g]],2)+POWER($D$102-Table3[[#This Row],[i]],2)+POWER($E$102-Table3[[#This Row],[field_ID]],2)+POWER($F$102-Table3[[#This Row],[redshift]],2)+POWER($G$102-Table3[[#This Row],[fiber_ID]],2))</f>
        <v>2.918673224679595</v>
      </c>
      <c r="L91">
        <f>SQRT(POWER(($B$103-Table3[[#This Row],[alpha]]),2)+POWER($C$103-Table3[[#This Row],[g]],2)+POWER($D$103-Table3[[#This Row],[i]],2)+POWER($E$103-Table3[[#This Row],[field_ID]],2)+POWER($F$103-Table3[[#This Row],[redshift]],2)+POWER($G$103-Table3[[#This Row],[fiber_ID]],2))</f>
        <v>3.3923194706097175</v>
      </c>
      <c r="M91">
        <f>SQRT(POWER(($B$104-Table3[[#This Row],[alpha]]),2)+POWER($C$104-Table3[[#This Row],[g]],2)+POWER($D$104-Table3[[#This Row],[i]],2)+POWER($E$104-Table3[[#This Row],[field_ID]],2)+POWER($F$104-Table3[[#This Row],[redshift]],2)+POWER($G$104-Table3[[#This Row],[fiber_ID]],2))</f>
        <v>3.4690931504450395</v>
      </c>
    </row>
    <row r="92" spans="1:13" x14ac:dyDescent="0.25">
      <c r="A92">
        <v>4</v>
      </c>
      <c r="B92">
        <v>0.48412694530744615</v>
      </c>
      <c r="C92">
        <v>0.12489747459065204</v>
      </c>
      <c r="D92">
        <v>-0.17957127623459304</v>
      </c>
      <c r="E92">
        <v>-0.737573011167445</v>
      </c>
      <c r="F92">
        <v>-1.256032525545612</v>
      </c>
      <c r="G92">
        <v>-1.4815210951497479</v>
      </c>
      <c r="H92" t="s">
        <v>20</v>
      </c>
      <c r="J92">
        <v>4</v>
      </c>
      <c r="K92">
        <f>SQRT(POWER(($B$102-Table3[[#This Row],[alpha]]),2)+POWER($C$102-Table3[[#This Row],[g]],2)+POWER($D$102-Table3[[#This Row],[i]],2)+POWER($E$102-Table3[[#This Row],[field_ID]],2)+POWER($F$102-Table3[[#This Row],[redshift]],2)+POWER($G$102-Table3[[#This Row],[fiber_ID]],2))</f>
        <v>1.6759096383493244</v>
      </c>
      <c r="L92">
        <f>SQRT(POWER(($B$103-Table3[[#This Row],[alpha]]),2)+POWER($C$103-Table3[[#This Row],[g]],2)+POWER($D$103-Table3[[#This Row],[i]],2)+POWER($E$103-Table3[[#This Row],[field_ID]],2)+POWER($F$103-Table3[[#This Row],[redshift]],2)+POWER($G$103-Table3[[#This Row],[fiber_ID]],2))</f>
        <v>2.3036238719153475</v>
      </c>
      <c r="M92">
        <f>SQRT(POWER(($B$104-Table3[[#This Row],[alpha]]),2)+POWER($C$104-Table3[[#This Row],[g]],2)+POWER($D$104-Table3[[#This Row],[i]],2)+POWER($E$104-Table3[[#This Row],[field_ID]],2)+POWER($F$104-Table3[[#This Row],[redshift]],2)+POWER($G$104-Table3[[#This Row],[fiber_ID]],2))</f>
        <v>3.407476928727895</v>
      </c>
    </row>
    <row r="93" spans="1:13" x14ac:dyDescent="0.25">
      <c r="A93">
        <v>5</v>
      </c>
      <c r="B93">
        <v>3.1000266124332487</v>
      </c>
      <c r="C93">
        <v>0.54670830486246513</v>
      </c>
      <c r="D93">
        <v>-2.1984447817836181E-2</v>
      </c>
      <c r="E93">
        <v>0.7170214411968352</v>
      </c>
      <c r="F93">
        <v>-0.47563748376878889</v>
      </c>
      <c r="G93">
        <v>1.9667354276223727</v>
      </c>
      <c r="H93" t="s">
        <v>20</v>
      </c>
      <c r="J93">
        <v>5</v>
      </c>
      <c r="K93">
        <f>SQRT(POWER(($B$102-Table3[[#This Row],[alpha]]),2)+POWER($C$102-Table3[[#This Row],[g]],2)+POWER($D$102-Table3[[#This Row],[i]],2)+POWER($E$102-Table3[[#This Row],[field_ID]],2)+POWER($F$102-Table3[[#This Row],[redshift]],2)+POWER($G$102-Table3[[#This Row],[fiber_ID]],2))</f>
        <v>4.0224569620825417</v>
      </c>
      <c r="L93">
        <f>SQRT(POWER(($B$103-Table3[[#This Row],[alpha]]),2)+POWER($C$103-Table3[[#This Row],[g]],2)+POWER($D$103-Table3[[#This Row],[i]],2)+POWER($E$103-Table3[[#This Row],[field_ID]],2)+POWER($F$103-Table3[[#This Row],[redshift]],2)+POWER($G$103-Table3[[#This Row],[fiber_ID]],2))</f>
        <v>4.25399399757341</v>
      </c>
      <c r="M93">
        <f>SQRT(POWER(($B$104-Table3[[#This Row],[alpha]]),2)+POWER($C$104-Table3[[#This Row],[g]],2)+POWER($D$104-Table3[[#This Row],[i]],2)+POWER($E$104-Table3[[#This Row],[field_ID]],2)+POWER($F$104-Table3[[#This Row],[redshift]],2)+POWER($G$104-Table3[[#This Row],[fiber_ID]],2))</f>
        <v>4.4279251840983314</v>
      </c>
    </row>
    <row r="94" spans="1:13" x14ac:dyDescent="0.25">
      <c r="A94">
        <v>6</v>
      </c>
      <c r="B94">
        <v>-0.69527544700058386</v>
      </c>
      <c r="C94">
        <v>0.73568070053960377</v>
      </c>
      <c r="D94">
        <v>0.72928480047344146</v>
      </c>
      <c r="E94">
        <v>-0.64356860778335889</v>
      </c>
      <c r="F94">
        <v>-0.47564758259018425</v>
      </c>
      <c r="G94">
        <v>-1.221563840661384</v>
      </c>
      <c r="H94" t="s">
        <v>20</v>
      </c>
      <c r="J94">
        <v>6</v>
      </c>
      <c r="K94">
        <f>SQRT(POWER(($B$102-Table3[[#This Row],[alpha]]),2)+POWER($C$102-Table3[[#This Row],[g]],2)+POWER($D$102-Table3[[#This Row],[i]],2)+POWER($E$102-Table3[[#This Row],[field_ID]],2)+POWER($F$102-Table3[[#This Row],[redshift]],2)+POWER($G$102-Table3[[#This Row],[fiber_ID]],2))</f>
        <v>1.6102621319842032</v>
      </c>
      <c r="L94">
        <f>SQRT(POWER(($B$103-Table3[[#This Row],[alpha]]),2)+POWER($C$103-Table3[[#This Row],[g]],2)+POWER($D$103-Table3[[#This Row],[i]],2)+POWER($E$103-Table3[[#This Row],[field_ID]],2)+POWER($F$103-Table3[[#This Row],[redshift]],2)+POWER($G$103-Table3[[#This Row],[fiber_ID]],2))</f>
        <v>2.021808228325026</v>
      </c>
      <c r="M94">
        <f>SQRT(POWER(($B$104-Table3[[#This Row],[alpha]]),2)+POWER($C$104-Table3[[#This Row],[g]],2)+POWER($D$104-Table3[[#This Row],[i]],2)+POWER($E$104-Table3[[#This Row],[field_ID]],2)+POWER($F$104-Table3[[#This Row],[redshift]],2)+POWER($G$104-Table3[[#This Row],[fiber_ID]],2))</f>
        <v>3.3490239201327592</v>
      </c>
    </row>
    <row r="95" spans="1:13" x14ac:dyDescent="0.25">
      <c r="A95">
        <v>7</v>
      </c>
      <c r="B95">
        <v>-0.3386405024373132</v>
      </c>
      <c r="C95">
        <v>-1.7485095606325263</v>
      </c>
      <c r="D95">
        <v>0.64292043621363293</v>
      </c>
      <c r="E95">
        <v>-0.1735465908629282</v>
      </c>
      <c r="F95">
        <v>1.4135359849441844</v>
      </c>
      <c r="G95">
        <v>0.4490438095064837</v>
      </c>
      <c r="H95" t="s">
        <v>21</v>
      </c>
      <c r="J95">
        <v>7</v>
      </c>
      <c r="K95">
        <f>SQRT(POWER(($B$102-Table3[[#This Row],[alpha]]),2)+POWER($C$102-Table3[[#This Row],[g]],2)+POWER($D$102-Table3[[#This Row],[i]],2)+POWER($E$102-Table3[[#This Row],[field_ID]],2)+POWER($F$102-Table3[[#This Row],[redshift]],2)+POWER($G$102-Table3[[#This Row],[fiber_ID]],2))</f>
        <v>3.0390052258636064</v>
      </c>
      <c r="L95">
        <f>SQRT(POWER(($B$103-Table3[[#This Row],[alpha]]),2)+POWER($C$103-Table3[[#This Row],[g]],2)+POWER($D$103-Table3[[#This Row],[i]],2)+POWER($E$103-Table3[[#This Row],[field_ID]],2)+POWER($F$103-Table3[[#This Row],[redshift]],2)+POWER($G$103-Table3[[#This Row],[fiber_ID]],2))</f>
        <v>2.9806361384123718</v>
      </c>
      <c r="M95">
        <f>SQRT(POWER(($B$104-Table3[[#This Row],[alpha]]),2)+POWER($C$104-Table3[[#This Row],[g]],2)+POWER($D$104-Table3[[#This Row],[i]],2)+POWER($E$104-Table3[[#This Row],[field_ID]],2)+POWER($F$104-Table3[[#This Row],[redshift]],2)+POWER($G$104-Table3[[#This Row],[fiber_ID]],2))</f>
        <v>1.656908200784009</v>
      </c>
    </row>
    <row r="96" spans="1:13" x14ac:dyDescent="0.25">
      <c r="A96">
        <v>8</v>
      </c>
      <c r="B96">
        <v>-0.34520736421783199</v>
      </c>
      <c r="C96">
        <v>0.3403005757080953</v>
      </c>
      <c r="D96">
        <v>0.23989799791597222</v>
      </c>
      <c r="E96">
        <v>-0.24281299335646536</v>
      </c>
      <c r="F96">
        <v>0.14158828475251936</v>
      </c>
      <c r="G96">
        <v>0.79692778242473539</v>
      </c>
      <c r="H96" t="s">
        <v>21</v>
      </c>
      <c r="J96">
        <v>8</v>
      </c>
      <c r="K96">
        <f>SQRT(POWER(($B$102-Table3[[#This Row],[alpha]]),2)+POWER($C$102-Table3[[#This Row],[g]],2)+POWER($D$102-Table3[[#This Row],[i]],2)+POWER($E$102-Table3[[#This Row],[field_ID]],2)+POWER($F$102-Table3[[#This Row],[redshift]],2)+POWER($G$102-Table3[[#This Row],[fiber_ID]],2))</f>
        <v>1.7051383593532172</v>
      </c>
      <c r="L96">
        <f>SQRT(POWER(($B$103-Table3[[#This Row],[alpha]]),2)+POWER($C$103-Table3[[#This Row],[g]],2)+POWER($D$103-Table3[[#This Row],[i]],2)+POWER($E$103-Table3[[#This Row],[field_ID]],2)+POWER($F$103-Table3[[#This Row],[redshift]],2)+POWER($G$103-Table3[[#This Row],[fiber_ID]],2))</f>
        <v>1.6868204069529078</v>
      </c>
      <c r="M96">
        <f>SQRT(POWER(($B$104-Table3[[#This Row],[alpha]]),2)+POWER($C$104-Table3[[#This Row],[g]],2)+POWER($D$104-Table3[[#This Row],[i]],2)+POWER($E$104-Table3[[#This Row],[field_ID]],2)+POWER($F$104-Table3[[#This Row],[redshift]],2)+POWER($G$104-Table3[[#This Row],[fiber_ID]],2))</f>
        <v>2.2053789880069128</v>
      </c>
    </row>
    <row r="97" spans="1:13" x14ac:dyDescent="0.25">
      <c r="A97">
        <v>9</v>
      </c>
      <c r="B97">
        <v>-0.64972127142972602</v>
      </c>
      <c r="C97">
        <v>0.71364267181600671</v>
      </c>
      <c r="D97">
        <v>0.92335281813536874</v>
      </c>
      <c r="E97">
        <v>-0.6683066086739079</v>
      </c>
      <c r="F97">
        <v>2.9425693900262149E-2</v>
      </c>
      <c r="G97">
        <v>-0.34229665636250634</v>
      </c>
      <c r="H97" t="s">
        <v>21</v>
      </c>
      <c r="J97">
        <v>9</v>
      </c>
      <c r="K97">
        <f>SQRT(POWER(($B$102-Table3[[#This Row],[alpha]]),2)+POWER($C$102-Table3[[#This Row],[g]],2)+POWER($D$102-Table3[[#This Row],[i]],2)+POWER($E$102-Table3[[#This Row],[field_ID]],2)+POWER($F$102-Table3[[#This Row],[redshift]],2)+POWER($G$102-Table3[[#This Row],[fiber_ID]],2))</f>
        <v>1.3932578491500116</v>
      </c>
      <c r="L97">
        <f>SQRT(POWER(($B$103-Table3[[#This Row],[alpha]]),2)+POWER($C$103-Table3[[#This Row],[g]],2)+POWER($D$103-Table3[[#This Row],[i]],2)+POWER($E$103-Table3[[#This Row],[field_ID]],2)+POWER($F$103-Table3[[#This Row],[redshift]],2)+POWER($G$103-Table3[[#This Row],[fiber_ID]],2))</f>
        <v>1.9622041120187848</v>
      </c>
      <c r="M97">
        <f>SQRT(POWER(($B$104-Table3[[#This Row],[alpha]]),2)+POWER($C$104-Table3[[#This Row],[g]],2)+POWER($D$104-Table3[[#This Row],[i]],2)+POWER($E$104-Table3[[#This Row],[field_ID]],2)+POWER($F$104-Table3[[#This Row],[redshift]],2)+POWER($G$104-Table3[[#This Row],[fiber_ID]],2))</f>
        <v>2.9469010064326833</v>
      </c>
    </row>
    <row r="101" spans="1:13" x14ac:dyDescent="0.25">
      <c r="A101" s="21" t="s">
        <v>0</v>
      </c>
      <c r="B101" s="22" t="s">
        <v>2</v>
      </c>
      <c r="C101" s="22" t="s">
        <v>5</v>
      </c>
      <c r="D101" s="22" t="s">
        <v>7</v>
      </c>
      <c r="E101" s="22" t="s">
        <v>12</v>
      </c>
      <c r="F101" s="22" t="s">
        <v>15</v>
      </c>
      <c r="G101" s="23" t="s">
        <v>18</v>
      </c>
      <c r="H101" s="22" t="s">
        <v>14</v>
      </c>
    </row>
    <row r="102" spans="1:13" x14ac:dyDescent="0.25">
      <c r="A102">
        <v>10</v>
      </c>
      <c r="B102">
        <v>0.45883167518729112</v>
      </c>
      <c r="C102">
        <v>0.39433227056420989</v>
      </c>
      <c r="D102">
        <v>0.2691555865124346</v>
      </c>
      <c r="E102">
        <v>-1.0641146229226917</v>
      </c>
      <c r="F102">
        <v>-9.9207730314539513E-2</v>
      </c>
      <c r="G102">
        <v>-0.43786917639499301</v>
      </c>
      <c r="H102" t="s">
        <v>20</v>
      </c>
    </row>
    <row r="103" spans="1:13" x14ac:dyDescent="0.25">
      <c r="A103">
        <v>11</v>
      </c>
      <c r="B103">
        <v>-0.39941926410197814</v>
      </c>
      <c r="C103">
        <v>0.20496387609319758</v>
      </c>
      <c r="D103">
        <v>-0.2697997706280279</v>
      </c>
      <c r="E103">
        <v>0.76154984279982341</v>
      </c>
      <c r="F103">
        <v>-0.21025933873328492</v>
      </c>
      <c r="G103">
        <v>-0.39964016838199834</v>
      </c>
      <c r="H103" t="s">
        <v>19</v>
      </c>
    </row>
    <row r="104" spans="1:13" x14ac:dyDescent="0.25">
      <c r="A104">
        <v>12</v>
      </c>
      <c r="B104">
        <v>-0.38696213420060915</v>
      </c>
      <c r="C104">
        <v>-1.77104480189923</v>
      </c>
      <c r="D104">
        <v>0.27278111188917575</v>
      </c>
      <c r="E104">
        <v>0.32616102712616124</v>
      </c>
      <c r="F104">
        <v>-0.10631922281071453</v>
      </c>
      <c r="G104">
        <v>0.66312625437925399</v>
      </c>
      <c r="H104" t="s">
        <v>21</v>
      </c>
    </row>
    <row r="110" spans="1:13" x14ac:dyDescent="0.25">
      <c r="A110" t="s">
        <v>0</v>
      </c>
      <c r="B110" t="s">
        <v>2</v>
      </c>
      <c r="C110" t="s">
        <v>5</v>
      </c>
      <c r="D110" t="s">
        <v>7</v>
      </c>
      <c r="E110" t="s">
        <v>12</v>
      </c>
      <c r="F110" t="s">
        <v>15</v>
      </c>
      <c r="G110" t="s">
        <v>18</v>
      </c>
      <c r="H110" t="s">
        <v>14</v>
      </c>
    </row>
    <row r="111" spans="1:13" x14ac:dyDescent="0.25">
      <c r="A111">
        <v>5</v>
      </c>
      <c r="B111">
        <v>3.1000266124332487</v>
      </c>
      <c r="C111">
        <v>0.54670830486246513</v>
      </c>
      <c r="D111">
        <v>-2.1984447817836181E-2</v>
      </c>
      <c r="E111">
        <v>0.7170214411968352</v>
      </c>
      <c r="F111">
        <v>-0.47563748376878889</v>
      </c>
      <c r="G111">
        <v>1.9667354276223727</v>
      </c>
      <c r="H111" t="s">
        <v>20</v>
      </c>
    </row>
    <row r="112" spans="1:13" x14ac:dyDescent="0.25">
      <c r="A112">
        <v>3</v>
      </c>
      <c r="B112">
        <v>0.46894388219303479</v>
      </c>
      <c r="C112">
        <v>0.37860744944901453</v>
      </c>
      <c r="D112">
        <v>0.18875422962823296</v>
      </c>
      <c r="E112">
        <v>-0.86621061579829972</v>
      </c>
      <c r="F112">
        <v>-2.214666221329693</v>
      </c>
      <c r="G112">
        <v>1.5615079426846292</v>
      </c>
      <c r="H112" t="s">
        <v>20</v>
      </c>
    </row>
    <row r="113" spans="1:34" x14ac:dyDescent="0.25">
      <c r="A113">
        <v>8</v>
      </c>
      <c r="B113">
        <v>-0.34520736421783199</v>
      </c>
      <c r="C113">
        <v>0.3403005757080953</v>
      </c>
      <c r="D113">
        <v>0.23989799791597222</v>
      </c>
      <c r="E113">
        <v>-0.24281299335646536</v>
      </c>
      <c r="F113">
        <v>0.14158828475251936</v>
      </c>
      <c r="G113">
        <v>0.79692778242473539</v>
      </c>
      <c r="H113" t="s">
        <v>21</v>
      </c>
    </row>
    <row r="114" spans="1:34" x14ac:dyDescent="0.25">
      <c r="A114">
        <v>7</v>
      </c>
      <c r="B114">
        <v>-0.3386405024373132</v>
      </c>
      <c r="C114">
        <v>-1.7485095606325263</v>
      </c>
      <c r="D114">
        <v>0.64292043621363293</v>
      </c>
      <c r="E114">
        <v>-0.1735465908629282</v>
      </c>
      <c r="F114">
        <v>1.4135359849441844</v>
      </c>
      <c r="G114">
        <v>0.4490438095064837</v>
      </c>
      <c r="H114" t="s">
        <v>21</v>
      </c>
    </row>
    <row r="115" spans="1:34" x14ac:dyDescent="0.25">
      <c r="A115">
        <v>1</v>
      </c>
      <c r="B115">
        <v>-1.0239595939959911</v>
      </c>
      <c r="C115">
        <v>0.7740698104517747</v>
      </c>
      <c r="D115">
        <v>-3.2616605941175281</v>
      </c>
      <c r="E115">
        <v>2.839541917605938</v>
      </c>
      <c r="F115">
        <v>0.62842641008533096</v>
      </c>
      <c r="G115">
        <v>-0.21614092991962383</v>
      </c>
      <c r="H115" t="s">
        <v>19</v>
      </c>
    </row>
    <row r="116" spans="1:34" x14ac:dyDescent="0.25">
      <c r="A116">
        <v>0</v>
      </c>
      <c r="B116">
        <v>-0.36438439565889152</v>
      </c>
      <c r="C116">
        <v>1.0927412999115389</v>
      </c>
      <c r="D116">
        <v>0.46715319225014246</v>
      </c>
      <c r="E116">
        <v>0.28163262552317309</v>
      </c>
      <c r="F116">
        <v>1.0467642905439385</v>
      </c>
      <c r="G116">
        <v>-0.26966154113781643</v>
      </c>
      <c r="H116" t="s">
        <v>19</v>
      </c>
    </row>
    <row r="117" spans="1:34" x14ac:dyDescent="0.25">
      <c r="A117">
        <v>9</v>
      </c>
      <c r="B117">
        <v>-0.64972127142972602</v>
      </c>
      <c r="C117">
        <v>0.71364267181600671</v>
      </c>
      <c r="D117">
        <v>0.92335281813536874</v>
      </c>
      <c r="E117">
        <v>-0.6683066086739079</v>
      </c>
      <c r="F117">
        <v>2.9425693900262149E-2</v>
      </c>
      <c r="G117">
        <v>-0.34229665636250634</v>
      </c>
      <c r="H117" t="s">
        <v>21</v>
      </c>
    </row>
    <row r="118" spans="1:34" x14ac:dyDescent="0.25">
      <c r="A118">
        <v>2</v>
      </c>
      <c r="B118">
        <v>-0.30835914207809473</v>
      </c>
      <c r="C118">
        <v>-1.786390071454802</v>
      </c>
      <c r="D118">
        <v>-2.8408422041673872E-4</v>
      </c>
      <c r="E118">
        <v>-0.52977380368683358</v>
      </c>
      <c r="F118">
        <v>1.5780294408665818</v>
      </c>
      <c r="G118">
        <v>-1.0686478086094053</v>
      </c>
      <c r="H118" t="s">
        <v>19</v>
      </c>
    </row>
    <row r="119" spans="1:34" x14ac:dyDescent="0.25">
      <c r="A119">
        <v>6</v>
      </c>
      <c r="B119">
        <v>-0.69527544700058386</v>
      </c>
      <c r="C119">
        <v>0.73568070053960377</v>
      </c>
      <c r="D119">
        <v>0.72928480047344146</v>
      </c>
      <c r="E119">
        <v>-0.64356860778335889</v>
      </c>
      <c r="F119">
        <v>-0.47564758259018425</v>
      </c>
      <c r="G119">
        <v>-1.221563840661384</v>
      </c>
      <c r="H119" t="s">
        <v>20</v>
      </c>
    </row>
    <row r="120" spans="1:34" x14ac:dyDescent="0.25">
      <c r="A120">
        <v>4</v>
      </c>
      <c r="B120">
        <v>0.48412694530744615</v>
      </c>
      <c r="C120">
        <v>0.12489747459065204</v>
      </c>
      <c r="D120">
        <v>-0.17957127623459304</v>
      </c>
      <c r="E120">
        <v>-0.737573011167445</v>
      </c>
      <c r="F120">
        <v>-1.256032525545612</v>
      </c>
      <c r="G120">
        <v>-1.4815210951497479</v>
      </c>
      <c r="H120" t="s">
        <v>20</v>
      </c>
    </row>
    <row r="125" spans="1:34" x14ac:dyDescent="0.25">
      <c r="A125" s="1" t="s">
        <v>0</v>
      </c>
      <c r="B125" s="2" t="s">
        <v>2</v>
      </c>
      <c r="C125" t="s">
        <v>34</v>
      </c>
      <c r="D125" s="3" t="s">
        <v>14</v>
      </c>
      <c r="F125" s="1" t="s">
        <v>0</v>
      </c>
      <c r="G125" s="2" t="s">
        <v>5</v>
      </c>
      <c r="H125" t="s">
        <v>34</v>
      </c>
      <c r="I125" s="3" t="s">
        <v>14</v>
      </c>
      <c r="K125" s="1" t="s">
        <v>0</v>
      </c>
      <c r="L125" s="2" t="s">
        <v>7</v>
      </c>
      <c r="M125" t="s">
        <v>34</v>
      </c>
      <c r="N125" s="3" t="s">
        <v>14</v>
      </c>
      <c r="P125" s="1" t="s">
        <v>0</v>
      </c>
      <c r="Q125" s="2" t="s">
        <v>12</v>
      </c>
      <c r="R125" t="s">
        <v>34</v>
      </c>
      <c r="S125" s="3" t="s">
        <v>14</v>
      </c>
      <c r="T125" s="14"/>
      <c r="U125" s="14"/>
      <c r="V125" s="14"/>
      <c r="W125" s="14"/>
      <c r="Y125" s="1" t="s">
        <v>0</v>
      </c>
      <c r="Z125" s="2" t="s">
        <v>15</v>
      </c>
      <c r="AA125" t="s">
        <v>34</v>
      </c>
      <c r="AB125" s="3" t="s">
        <v>14</v>
      </c>
      <c r="AD125" s="1" t="s">
        <v>0</v>
      </c>
      <c r="AE125" s="2" t="s">
        <v>18</v>
      </c>
      <c r="AF125" t="s">
        <v>34</v>
      </c>
      <c r="AG125" s="3" t="s">
        <v>14</v>
      </c>
      <c r="AH125" s="14" t="s">
        <v>36</v>
      </c>
    </row>
    <row r="126" spans="1:34" x14ac:dyDescent="0.25">
      <c r="A126" s="4">
        <v>5</v>
      </c>
      <c r="B126" s="5">
        <v>3.1000266124332487</v>
      </c>
      <c r="C126">
        <f>(B126+B127)/2</f>
        <v>1.7920767788703476</v>
      </c>
      <c r="D126" s="6" t="s">
        <v>20</v>
      </c>
      <c r="F126" s="4">
        <v>0</v>
      </c>
      <c r="G126" s="5">
        <v>1.0927412999115389</v>
      </c>
      <c r="H126">
        <f>(G126+G127)/2</f>
        <v>0.9334055551816568</v>
      </c>
      <c r="I126" s="6" t="s">
        <v>19</v>
      </c>
      <c r="K126" s="4">
        <v>9</v>
      </c>
      <c r="L126" s="5">
        <v>0.92335281813536874</v>
      </c>
      <c r="M126">
        <f>(L126+L127)/2</f>
        <v>0.82631880930440516</v>
      </c>
      <c r="N126" s="6" t="s">
        <v>21</v>
      </c>
      <c r="P126" s="4">
        <v>1</v>
      </c>
      <c r="Q126" s="5">
        <v>2.839541917605938</v>
      </c>
      <c r="R126">
        <f>(Q126+Q127)/2</f>
        <v>1.7782816794013865</v>
      </c>
      <c r="S126" s="6" t="s">
        <v>19</v>
      </c>
      <c r="T126" s="24"/>
      <c r="U126" s="24"/>
      <c r="V126" s="24"/>
      <c r="W126" s="24"/>
      <c r="Y126" s="4">
        <v>2</v>
      </c>
      <c r="Z126" s="5">
        <v>1.5780294408665818</v>
      </c>
      <c r="AA126">
        <f>(Z126+Z127)/2</f>
        <v>1.4957827129053831</v>
      </c>
      <c r="AB126" s="6" t="s">
        <v>19</v>
      </c>
      <c r="AD126" s="4">
        <v>5</v>
      </c>
      <c r="AE126" s="5">
        <v>1.9667354276223727</v>
      </c>
      <c r="AF126">
        <f>(AE126+AE127)/2</f>
        <v>1.7641216851535009</v>
      </c>
      <c r="AG126" s="6" t="s">
        <v>20</v>
      </c>
      <c r="AH126">
        <f>(1+3)/10</f>
        <v>0.4</v>
      </c>
    </row>
    <row r="127" spans="1:34" x14ac:dyDescent="0.25">
      <c r="A127" s="7">
        <v>4</v>
      </c>
      <c r="B127" s="8">
        <v>0.48412694530744615</v>
      </c>
      <c r="C127">
        <f>(B127+B128)/2</f>
        <v>0.47653541375024044</v>
      </c>
      <c r="D127" s="9" t="s">
        <v>20</v>
      </c>
      <c r="F127" s="7">
        <v>1</v>
      </c>
      <c r="G127" s="8">
        <v>0.7740698104517747</v>
      </c>
      <c r="H127">
        <f>(G127+G128)/2</f>
        <v>0.75487525549568923</v>
      </c>
      <c r="I127" s="9" t="s">
        <v>19</v>
      </c>
      <c r="K127" s="7">
        <v>6</v>
      </c>
      <c r="L127" s="8">
        <v>0.72928480047344146</v>
      </c>
      <c r="M127">
        <f>(L127+L128)/2</f>
        <v>0.68610261834353725</v>
      </c>
      <c r="N127" s="9" t="s">
        <v>20</v>
      </c>
      <c r="P127" s="7">
        <v>5</v>
      </c>
      <c r="Q127" s="8">
        <v>0.7170214411968352</v>
      </c>
      <c r="R127">
        <f>(Q127+Q128)/2</f>
        <v>0.49932703336000417</v>
      </c>
      <c r="S127" s="9" t="s">
        <v>20</v>
      </c>
      <c r="T127" s="25"/>
      <c r="U127" s="25"/>
      <c r="V127" s="25"/>
      <c r="W127" s="25"/>
      <c r="Y127" s="7">
        <v>7</v>
      </c>
      <c r="Z127" s="8">
        <v>1.4135359849441844</v>
      </c>
      <c r="AA127">
        <f>(Z127+Z128)/2</f>
        <v>1.2301501377440616</v>
      </c>
      <c r="AB127" s="9" t="s">
        <v>21</v>
      </c>
      <c r="AD127" s="7">
        <v>3</v>
      </c>
      <c r="AE127" s="8">
        <v>1.5615079426846292</v>
      </c>
      <c r="AF127">
        <f>(AE127+AE128)/2</f>
        <v>1.1792178625546823</v>
      </c>
      <c r="AG127" s="9" t="s">
        <v>20</v>
      </c>
      <c r="AH127">
        <f>0.5</f>
        <v>0.5</v>
      </c>
    </row>
    <row r="128" spans="1:34" x14ac:dyDescent="0.25">
      <c r="A128" s="4">
        <v>3</v>
      </c>
      <c r="B128" s="5">
        <v>0.46894388219303479</v>
      </c>
      <c r="C128">
        <f t="shared" ref="C128:C134" si="80">(B128+B129)/2</f>
        <v>8.0292370057470031E-2</v>
      </c>
      <c r="D128" s="6" t="s">
        <v>20</v>
      </c>
      <c r="F128" s="4">
        <v>6</v>
      </c>
      <c r="G128" s="5">
        <v>0.73568070053960377</v>
      </c>
      <c r="H128">
        <f t="shared" ref="H128:H134" si="81">(G128+G129)/2</f>
        <v>0.72466168617780524</v>
      </c>
      <c r="I128" s="6" t="s">
        <v>20</v>
      </c>
      <c r="K128" s="4">
        <v>7</v>
      </c>
      <c r="L128" s="5">
        <v>0.64292043621363293</v>
      </c>
      <c r="M128">
        <f t="shared" ref="M128:M134" si="82">(L128+L129)/2</f>
        <v>0.55503681423188767</v>
      </c>
      <c r="N128" s="6" t="s">
        <v>21</v>
      </c>
      <c r="P128" s="4">
        <v>0</v>
      </c>
      <c r="Q128" s="5">
        <v>0.28163262552317309</v>
      </c>
      <c r="R128">
        <f t="shared" ref="R128:R134" si="83">(Q128+Q129)/2</f>
        <v>5.4043017330122442E-2</v>
      </c>
      <c r="S128" s="6" t="s">
        <v>19</v>
      </c>
      <c r="T128" s="24"/>
      <c r="U128" s="24"/>
      <c r="V128" s="24"/>
      <c r="W128" s="24"/>
      <c r="Y128" s="4">
        <v>0</v>
      </c>
      <c r="Z128" s="5">
        <v>1.0467642905439385</v>
      </c>
      <c r="AA128">
        <f t="shared" ref="AA128:AA134" si="84">(Z128+Z129)/2</f>
        <v>0.83759535031463472</v>
      </c>
      <c r="AB128" s="6" t="s">
        <v>19</v>
      </c>
      <c r="AD128" s="4">
        <v>8</v>
      </c>
      <c r="AE128" s="5">
        <v>0.79692778242473539</v>
      </c>
      <c r="AF128">
        <f t="shared" ref="AF128:AF134" si="85">(AE128+AE129)/2</f>
        <v>0.62298579596560955</v>
      </c>
      <c r="AG128" s="6" t="s">
        <v>21</v>
      </c>
      <c r="AH128">
        <v>0.5</v>
      </c>
    </row>
    <row r="129" spans="1:34" x14ac:dyDescent="0.25">
      <c r="A129" s="7">
        <v>2</v>
      </c>
      <c r="B129" s="8">
        <v>-0.30835914207809473</v>
      </c>
      <c r="C129">
        <f t="shared" si="80"/>
        <v>-0.32349982225770396</v>
      </c>
      <c r="D129" s="9" t="s">
        <v>19</v>
      </c>
      <c r="F129" s="7">
        <v>9</v>
      </c>
      <c r="G129" s="8">
        <v>0.71364267181600671</v>
      </c>
      <c r="H129">
        <f t="shared" si="81"/>
        <v>0.63017548833923587</v>
      </c>
      <c r="I129" s="9" t="s">
        <v>21</v>
      </c>
      <c r="K129" s="7">
        <v>0</v>
      </c>
      <c r="L129" s="8">
        <v>0.46715319225014246</v>
      </c>
      <c r="M129">
        <f t="shared" si="82"/>
        <v>0.35352559508305736</v>
      </c>
      <c r="N129" s="9" t="s">
        <v>19</v>
      </c>
      <c r="P129" s="7">
        <v>7</v>
      </c>
      <c r="Q129" s="8">
        <v>-0.1735465908629282</v>
      </c>
      <c r="R129">
        <f t="shared" si="83"/>
        <v>-0.20817979210969678</v>
      </c>
      <c r="S129" s="9" t="s">
        <v>21</v>
      </c>
      <c r="T129" s="25"/>
      <c r="U129" s="25"/>
      <c r="V129" s="25"/>
      <c r="W129" s="25"/>
      <c r="Y129" s="7">
        <v>1</v>
      </c>
      <c r="Z129" s="8">
        <v>0.62842641008533096</v>
      </c>
      <c r="AA129">
        <f t="shared" si="84"/>
        <v>0.38500734741892517</v>
      </c>
      <c r="AB129" s="9" t="s">
        <v>19</v>
      </c>
      <c r="AD129" s="7">
        <v>7</v>
      </c>
      <c r="AE129" s="8">
        <v>0.4490438095064837</v>
      </c>
      <c r="AF129">
        <f t="shared" si="85"/>
        <v>0.11645143979342994</v>
      </c>
      <c r="AG129" s="9" t="s">
        <v>21</v>
      </c>
      <c r="AH129">
        <v>0.5</v>
      </c>
    </row>
    <row r="130" spans="1:34" x14ac:dyDescent="0.25">
      <c r="A130" s="4">
        <v>7</v>
      </c>
      <c r="B130" s="5">
        <v>-0.3386405024373132</v>
      </c>
      <c r="C130">
        <f t="shared" si="80"/>
        <v>-0.34192393332757259</v>
      </c>
      <c r="D130" s="6" t="s">
        <v>21</v>
      </c>
      <c r="F130" s="4">
        <v>5</v>
      </c>
      <c r="G130" s="5">
        <v>0.54670830486246513</v>
      </c>
      <c r="H130">
        <f t="shared" si="81"/>
        <v>0.46265787715573981</v>
      </c>
      <c r="I130" s="6" t="s">
        <v>20</v>
      </c>
      <c r="K130" s="4">
        <v>8</v>
      </c>
      <c r="L130" s="5">
        <v>0.23989799791597222</v>
      </c>
      <c r="M130">
        <f t="shared" si="82"/>
        <v>0.21432611377210259</v>
      </c>
      <c r="N130" s="6" t="s">
        <v>21</v>
      </c>
      <c r="P130" s="4">
        <v>8</v>
      </c>
      <c r="Q130" s="5">
        <v>-0.24281299335646536</v>
      </c>
      <c r="R130">
        <f t="shared" si="83"/>
        <v>-0.38629339852164946</v>
      </c>
      <c r="S130" s="6" t="s">
        <v>21</v>
      </c>
      <c r="T130" s="24"/>
      <c r="U130" s="24"/>
      <c r="V130" s="24"/>
      <c r="W130" s="24"/>
      <c r="Y130" s="4">
        <v>8</v>
      </c>
      <c r="Z130" s="5">
        <v>0.14158828475251936</v>
      </c>
      <c r="AA130">
        <f t="shared" si="84"/>
        <v>8.5506989326390753E-2</v>
      </c>
      <c r="AB130" s="6" t="s">
        <v>21</v>
      </c>
      <c r="AD130" s="4">
        <v>1</v>
      </c>
      <c r="AE130" s="5">
        <v>-0.21614092991962383</v>
      </c>
      <c r="AF130">
        <f t="shared" si="85"/>
        <v>-0.24290123552872012</v>
      </c>
      <c r="AG130" s="6" t="s">
        <v>19</v>
      </c>
      <c r="AH130">
        <v>0.5</v>
      </c>
    </row>
    <row r="131" spans="1:34" x14ac:dyDescent="0.25">
      <c r="A131" s="7">
        <v>8</v>
      </c>
      <c r="B131" s="8">
        <v>-0.34520736421783199</v>
      </c>
      <c r="C131">
        <f t="shared" si="80"/>
        <v>-0.35479587993836176</v>
      </c>
      <c r="D131" s="9" t="s">
        <v>21</v>
      </c>
      <c r="F131" s="7">
        <v>3</v>
      </c>
      <c r="G131" s="8">
        <v>0.37860744944901453</v>
      </c>
      <c r="H131">
        <f t="shared" si="81"/>
        <v>0.35945401257855492</v>
      </c>
      <c r="I131" s="9" t="s">
        <v>20</v>
      </c>
      <c r="K131" s="7">
        <v>3</v>
      </c>
      <c r="L131" s="8">
        <v>0.18875422962823296</v>
      </c>
      <c r="M131">
        <f t="shared" si="82"/>
        <v>9.4235072703908115E-2</v>
      </c>
      <c r="N131" s="9" t="s">
        <v>20</v>
      </c>
      <c r="P131" s="7">
        <v>2</v>
      </c>
      <c r="Q131" s="8">
        <v>-0.52977380368683358</v>
      </c>
      <c r="R131">
        <f t="shared" si="83"/>
        <v>-0.58667120573509624</v>
      </c>
      <c r="S131" s="9" t="s">
        <v>19</v>
      </c>
      <c r="T131" s="25"/>
      <c r="U131" s="25"/>
      <c r="V131" s="25"/>
      <c r="W131" s="25"/>
      <c r="Y131" s="7">
        <v>9</v>
      </c>
      <c r="Z131" s="8">
        <v>2.9425693900262149E-2</v>
      </c>
      <c r="AA131">
        <f t="shared" si="84"/>
        <v>-0.22310589493426336</v>
      </c>
      <c r="AB131" s="9" t="s">
        <v>21</v>
      </c>
      <c r="AD131" s="7">
        <v>0</v>
      </c>
      <c r="AE131" s="8">
        <v>-0.26966154113781643</v>
      </c>
      <c r="AF131">
        <f t="shared" si="85"/>
        <v>-0.30597909875016138</v>
      </c>
      <c r="AG131" s="9" t="s">
        <v>19</v>
      </c>
      <c r="AH131">
        <v>0.4</v>
      </c>
    </row>
    <row r="132" spans="1:34" x14ac:dyDescent="0.25">
      <c r="A132" s="4">
        <v>0</v>
      </c>
      <c r="B132" s="5">
        <v>-0.36438439565889152</v>
      </c>
      <c r="C132">
        <f t="shared" si="80"/>
        <v>-0.50705283354430875</v>
      </c>
      <c r="D132" s="6" t="s">
        <v>19</v>
      </c>
      <c r="F132" s="4">
        <v>8</v>
      </c>
      <c r="G132" s="5">
        <v>0.3403005757080953</v>
      </c>
      <c r="H132">
        <f t="shared" si="81"/>
        <v>0.23259902514937367</v>
      </c>
      <c r="I132" s="6" t="s">
        <v>21</v>
      </c>
      <c r="K132" s="4">
        <v>2</v>
      </c>
      <c r="L132" s="5">
        <v>-2.8408422041673872E-4</v>
      </c>
      <c r="M132">
        <f t="shared" si="82"/>
        <v>-1.1134266019126459E-2</v>
      </c>
      <c r="N132" s="6" t="s">
        <v>19</v>
      </c>
      <c r="P132" s="4">
        <v>6</v>
      </c>
      <c r="Q132" s="5">
        <v>-0.64356860778335889</v>
      </c>
      <c r="R132">
        <f t="shared" si="83"/>
        <v>-0.65593760822863345</v>
      </c>
      <c r="S132" s="6" t="s">
        <v>20</v>
      </c>
      <c r="T132" s="24"/>
      <c r="U132" s="24"/>
      <c r="V132" s="24"/>
      <c r="W132" s="24"/>
      <c r="Y132" s="4">
        <v>5</v>
      </c>
      <c r="Z132" s="5">
        <v>-0.47563748376878889</v>
      </c>
      <c r="AA132">
        <f t="shared" si="84"/>
        <v>-0.47564253317948657</v>
      </c>
      <c r="AB132" s="6" t="s">
        <v>20</v>
      </c>
      <c r="AD132" s="4">
        <v>9</v>
      </c>
      <c r="AE132" s="5">
        <v>-0.34229665636250634</v>
      </c>
      <c r="AF132">
        <f t="shared" si="85"/>
        <v>-0.70547223248595581</v>
      </c>
      <c r="AG132" s="6" t="s">
        <v>21</v>
      </c>
      <c r="AH132">
        <v>0.4</v>
      </c>
    </row>
    <row r="133" spans="1:34" x14ac:dyDescent="0.25">
      <c r="A133" s="7">
        <v>9</v>
      </c>
      <c r="B133" s="8">
        <v>-0.64972127142972602</v>
      </c>
      <c r="C133">
        <f t="shared" si="80"/>
        <v>-0.67249835921515499</v>
      </c>
      <c r="D133" s="9" t="s">
        <v>21</v>
      </c>
      <c r="F133" s="7">
        <v>4</v>
      </c>
      <c r="G133" s="8">
        <v>0.12489747459065204</v>
      </c>
      <c r="H133">
        <f t="shared" si="81"/>
        <v>-0.81180604302093706</v>
      </c>
      <c r="I133" s="9" t="s">
        <v>20</v>
      </c>
      <c r="K133" s="7">
        <v>5</v>
      </c>
      <c r="L133" s="8">
        <v>-2.1984447817836181E-2</v>
      </c>
      <c r="M133">
        <f t="shared" si="82"/>
        <v>-0.10077786202621461</v>
      </c>
      <c r="N133" s="9" t="s">
        <v>20</v>
      </c>
      <c r="P133" s="7">
        <v>9</v>
      </c>
      <c r="Q133" s="8">
        <v>-0.6683066086739079</v>
      </c>
      <c r="R133">
        <f t="shared" si="83"/>
        <v>-0.70293980992067651</v>
      </c>
      <c r="S133" s="9" t="s">
        <v>21</v>
      </c>
      <c r="T133" s="25"/>
      <c r="U133" s="25"/>
      <c r="V133" s="25"/>
      <c r="W133" s="25"/>
      <c r="Y133" s="7">
        <v>6</v>
      </c>
      <c r="Z133" s="8">
        <v>-0.47564758259018425</v>
      </c>
      <c r="AA133">
        <f t="shared" si="84"/>
        <v>-0.8658400540678981</v>
      </c>
      <c r="AB133" s="9" t="s">
        <v>20</v>
      </c>
      <c r="AD133" s="7">
        <v>2</v>
      </c>
      <c r="AE133" s="8">
        <v>-1.0686478086094053</v>
      </c>
      <c r="AF133">
        <f t="shared" si="85"/>
        <v>-1.1451058246353947</v>
      </c>
      <c r="AG133" s="9" t="s">
        <v>19</v>
      </c>
      <c r="AH133">
        <v>0.5</v>
      </c>
    </row>
    <row r="134" spans="1:34" x14ac:dyDescent="0.25">
      <c r="A134" s="4">
        <v>6</v>
      </c>
      <c r="B134" s="5">
        <v>-0.69527544700058386</v>
      </c>
      <c r="C134">
        <f t="shared" si="80"/>
        <v>-0.85961752049828744</v>
      </c>
      <c r="D134" s="6" t="s">
        <v>20</v>
      </c>
      <c r="F134" s="4">
        <v>7</v>
      </c>
      <c r="G134" s="5">
        <v>-1.7485095606325263</v>
      </c>
      <c r="H134">
        <f t="shared" si="81"/>
        <v>-1.7674498160436642</v>
      </c>
      <c r="I134" s="6" t="s">
        <v>21</v>
      </c>
      <c r="K134" s="4">
        <v>4</v>
      </c>
      <c r="L134" s="5">
        <v>-0.17957127623459304</v>
      </c>
      <c r="M134">
        <f t="shared" si="82"/>
        <v>-1.7206159351760606</v>
      </c>
      <c r="N134" s="6" t="s">
        <v>20</v>
      </c>
      <c r="P134" s="4">
        <v>4</v>
      </c>
      <c r="Q134" s="5">
        <v>-0.737573011167445</v>
      </c>
      <c r="R134">
        <f t="shared" si="83"/>
        <v>-0.80189181348287231</v>
      </c>
      <c r="S134" s="6" t="s">
        <v>20</v>
      </c>
      <c r="T134" s="24"/>
      <c r="U134" s="24"/>
      <c r="V134" s="24"/>
      <c r="W134" s="24"/>
      <c r="Y134" s="4">
        <v>4</v>
      </c>
      <c r="Z134" s="5">
        <v>-1.256032525545612</v>
      </c>
      <c r="AA134">
        <f t="shared" si="84"/>
        <v>-1.7353493734376526</v>
      </c>
      <c r="AB134" s="6" t="s">
        <v>20</v>
      </c>
      <c r="AD134" s="4">
        <v>6</v>
      </c>
      <c r="AE134" s="5">
        <v>-1.221563840661384</v>
      </c>
      <c r="AF134">
        <f t="shared" si="85"/>
        <v>-1.3515424679055661</v>
      </c>
      <c r="AG134" s="6" t="s">
        <v>20</v>
      </c>
      <c r="AH134">
        <v>0.4</v>
      </c>
    </row>
    <row r="135" spans="1:34" x14ac:dyDescent="0.25">
      <c r="A135" s="7">
        <v>1</v>
      </c>
      <c r="B135" s="8">
        <v>-1.0239595939959911</v>
      </c>
      <c r="D135" s="9" t="s">
        <v>19</v>
      </c>
      <c r="F135" s="7">
        <v>2</v>
      </c>
      <c r="G135" s="8">
        <v>-1.786390071454802</v>
      </c>
      <c r="I135" s="9" t="s">
        <v>19</v>
      </c>
      <c r="K135" s="7">
        <v>1</v>
      </c>
      <c r="L135" s="8">
        <v>-3.2616605941175281</v>
      </c>
      <c r="N135" s="9" t="s">
        <v>19</v>
      </c>
      <c r="P135" s="7">
        <v>3</v>
      </c>
      <c r="Q135" s="8">
        <v>-0.86621061579829972</v>
      </c>
      <c r="S135" s="9" t="s">
        <v>20</v>
      </c>
      <c r="T135" s="25"/>
      <c r="U135" s="25"/>
      <c r="V135" s="25"/>
      <c r="W135" s="25"/>
      <c r="Y135" s="7">
        <v>3</v>
      </c>
      <c r="Z135" s="8">
        <v>-2.214666221329693</v>
      </c>
      <c r="AB135" s="9" t="s">
        <v>20</v>
      </c>
      <c r="AD135" s="7">
        <v>4</v>
      </c>
      <c r="AE135" s="8">
        <v>-1.4815210951497479</v>
      </c>
      <c r="AG135" s="9" t="s">
        <v>20</v>
      </c>
    </row>
    <row r="140" spans="1:34" x14ac:dyDescent="0.25">
      <c r="Y140" s="1" t="s">
        <v>0</v>
      </c>
      <c r="Z140" s="2" t="s">
        <v>15</v>
      </c>
      <c r="AA140" t="s">
        <v>34</v>
      </c>
      <c r="AB140" s="3" t="s">
        <v>14</v>
      </c>
    </row>
    <row r="141" spans="1:34" x14ac:dyDescent="0.25">
      <c r="K141" s="1" t="s">
        <v>0</v>
      </c>
      <c r="L141" s="2" t="s">
        <v>15</v>
      </c>
      <c r="M141" t="s">
        <v>34</v>
      </c>
      <c r="N141" s="3" t="s">
        <v>14</v>
      </c>
      <c r="O141" s="14" t="s">
        <v>35</v>
      </c>
      <c r="Y141" s="4">
        <v>2</v>
      </c>
      <c r="Z141" s="5">
        <v>1.5780294408665818</v>
      </c>
      <c r="AA141">
        <v>1.4957827129053831</v>
      </c>
      <c r="AB141" s="6" t="s">
        <v>19</v>
      </c>
    </row>
    <row r="142" spans="1:34" x14ac:dyDescent="0.25">
      <c r="K142" s="4">
        <v>2</v>
      </c>
      <c r="L142" s="5">
        <v>1.5780294408665818</v>
      </c>
      <c r="M142">
        <f>(L142+L143)/2</f>
        <v>1.4957827129053831</v>
      </c>
      <c r="N142" s="6" t="s">
        <v>19</v>
      </c>
      <c r="O142">
        <f>(1+4)/10</f>
        <v>0.5</v>
      </c>
      <c r="Y142" s="7">
        <v>7</v>
      </c>
      <c r="Z142" s="8">
        <v>1.4135359849441844</v>
      </c>
      <c r="AA142">
        <v>1.2301501377440616</v>
      </c>
      <c r="AB142" s="9" t="s">
        <v>21</v>
      </c>
    </row>
    <row r="143" spans="1:34" x14ac:dyDescent="0.25">
      <c r="K143" s="7">
        <v>7</v>
      </c>
      <c r="L143" s="8">
        <v>1.4135359849441844</v>
      </c>
      <c r="M143">
        <f>(L143+L144)/2</f>
        <v>1.2301501377440616</v>
      </c>
      <c r="N143" s="9" t="s">
        <v>21</v>
      </c>
      <c r="O143">
        <f>(1+4)/10</f>
        <v>0.5</v>
      </c>
      <c r="Y143" s="4">
        <v>0</v>
      </c>
      <c r="Z143" s="5">
        <v>1.0467642905439385</v>
      </c>
      <c r="AA143">
        <v>0.83759535031463472</v>
      </c>
      <c r="AB143" s="6" t="s">
        <v>19</v>
      </c>
    </row>
    <row r="144" spans="1:34" x14ac:dyDescent="0.25">
      <c r="K144" s="4">
        <v>0</v>
      </c>
      <c r="L144" s="5">
        <v>1.0467642905439385</v>
      </c>
      <c r="M144">
        <f t="shared" ref="M144:M150" si="86">(L144+L145)/2</f>
        <v>0.83759535031463472</v>
      </c>
      <c r="N144" s="6" t="s">
        <v>19</v>
      </c>
      <c r="O144">
        <f>(2+4)/10</f>
        <v>0.6</v>
      </c>
      <c r="Y144" s="7">
        <v>1</v>
      </c>
      <c r="Z144" s="8">
        <v>0.62842641008533096</v>
      </c>
      <c r="AA144">
        <v>0.38500734741892517</v>
      </c>
      <c r="AB144" s="9" t="s">
        <v>19</v>
      </c>
    </row>
    <row r="145" spans="1:35" x14ac:dyDescent="0.25">
      <c r="K145" s="7">
        <v>1</v>
      </c>
      <c r="L145" s="8">
        <v>0.62842641008533096</v>
      </c>
      <c r="M145">
        <f t="shared" si="86"/>
        <v>0.38500734741892517</v>
      </c>
      <c r="N145" s="9" t="s">
        <v>19</v>
      </c>
      <c r="O145">
        <f>(3+4)/10</f>
        <v>0.7</v>
      </c>
      <c r="Y145" s="4">
        <v>8</v>
      </c>
      <c r="Z145" s="5">
        <v>0.14158828475251936</v>
      </c>
      <c r="AA145">
        <v>8.5506989326390753E-2</v>
      </c>
      <c r="AB145" s="6" t="s">
        <v>21</v>
      </c>
    </row>
    <row r="146" spans="1:35" x14ac:dyDescent="0.25">
      <c r="K146" s="4">
        <v>8</v>
      </c>
      <c r="L146" s="5">
        <v>0.14158828475251936</v>
      </c>
      <c r="M146">
        <f t="shared" si="86"/>
        <v>8.5506989326390753E-2</v>
      </c>
      <c r="N146" s="6" t="s">
        <v>21</v>
      </c>
      <c r="O146">
        <f>(3+4)/10</f>
        <v>0.7</v>
      </c>
      <c r="Y146" s="7">
        <v>9</v>
      </c>
      <c r="Z146" s="8">
        <v>2.9425693900262149E-2</v>
      </c>
      <c r="AA146">
        <v>-0.22310589493426336</v>
      </c>
      <c r="AB146" s="9" t="s">
        <v>21</v>
      </c>
    </row>
    <row r="147" spans="1:35" x14ac:dyDescent="0.25">
      <c r="K147" s="7">
        <v>9</v>
      </c>
      <c r="L147" s="8">
        <v>2.9425693900262149E-2</v>
      </c>
      <c r="M147">
        <f t="shared" si="86"/>
        <v>-0.22310589493426336</v>
      </c>
      <c r="N147" s="9" t="s">
        <v>21</v>
      </c>
      <c r="O147">
        <f>(3+4)/10</f>
        <v>0.7</v>
      </c>
    </row>
    <row r="148" spans="1:35" x14ac:dyDescent="0.25">
      <c r="K148" s="4">
        <v>5</v>
      </c>
      <c r="L148" s="5">
        <v>-0.47563748376878889</v>
      </c>
      <c r="M148">
        <f t="shared" si="86"/>
        <v>-0.47564253317948657</v>
      </c>
      <c r="N148" s="6" t="s">
        <v>20</v>
      </c>
      <c r="O148">
        <f>(3+3)/10</f>
        <v>0.6</v>
      </c>
      <c r="Y148" s="1" t="s">
        <v>0</v>
      </c>
      <c r="Z148" s="2" t="s">
        <v>15</v>
      </c>
      <c r="AA148" t="s">
        <v>34</v>
      </c>
      <c r="AB148" s="3" t="s">
        <v>14</v>
      </c>
    </row>
    <row r="149" spans="1:35" x14ac:dyDescent="0.25">
      <c r="K149" s="7">
        <v>6</v>
      </c>
      <c r="L149" s="8">
        <v>-0.47564758259018425</v>
      </c>
      <c r="M149">
        <f t="shared" si="86"/>
        <v>-0.8658400540678981</v>
      </c>
      <c r="N149" s="9" t="s">
        <v>20</v>
      </c>
      <c r="O149">
        <f>(3+2)/10</f>
        <v>0.5</v>
      </c>
      <c r="Y149" s="4">
        <v>5</v>
      </c>
      <c r="Z149" s="5">
        <v>-0.47563748376878889</v>
      </c>
      <c r="AA149">
        <v>-0.47564253317948657</v>
      </c>
      <c r="AB149" s="6" t="s">
        <v>20</v>
      </c>
    </row>
    <row r="150" spans="1:35" x14ac:dyDescent="0.25">
      <c r="K150" s="4">
        <v>4</v>
      </c>
      <c r="L150" s="5">
        <v>-1.256032525545612</v>
      </c>
      <c r="M150">
        <f t="shared" si="86"/>
        <v>-1.7353493734376526</v>
      </c>
      <c r="N150" s="6" t="s">
        <v>20</v>
      </c>
      <c r="O150">
        <f>(3+1)/10</f>
        <v>0.4</v>
      </c>
      <c r="Y150" s="7">
        <v>6</v>
      </c>
      <c r="Z150" s="8">
        <v>-0.47564758259018425</v>
      </c>
      <c r="AA150">
        <v>-0.8658400540678981</v>
      </c>
      <c r="AB150" s="9" t="s">
        <v>20</v>
      </c>
    </row>
    <row r="151" spans="1:35" x14ac:dyDescent="0.25">
      <c r="K151" s="7">
        <v>3</v>
      </c>
      <c r="L151" s="8">
        <v>-2.214666221329693</v>
      </c>
      <c r="N151" s="9" t="s">
        <v>20</v>
      </c>
      <c r="Y151" s="4">
        <v>4</v>
      </c>
      <c r="Z151" s="5">
        <v>-1.256032525545612</v>
      </c>
      <c r="AA151">
        <v>-1.7353493734376526</v>
      </c>
      <c r="AB151" s="6" t="s">
        <v>20</v>
      </c>
    </row>
    <row r="152" spans="1:35" x14ac:dyDescent="0.25">
      <c r="Y152" s="7">
        <v>3</v>
      </c>
      <c r="Z152" s="8">
        <v>-2.214666221329693</v>
      </c>
      <c r="AB152" s="9" t="s">
        <v>20</v>
      </c>
    </row>
    <row r="156" spans="1:35" x14ac:dyDescent="0.25">
      <c r="A156" t="s">
        <v>0</v>
      </c>
      <c r="B156" t="s">
        <v>2</v>
      </c>
      <c r="C156" t="s">
        <v>34</v>
      </c>
      <c r="D156" t="s">
        <v>14</v>
      </c>
      <c r="E156" t="s">
        <v>35</v>
      </c>
      <c r="G156" t="s">
        <v>0</v>
      </c>
      <c r="H156" t="s">
        <v>5</v>
      </c>
      <c r="I156" t="s">
        <v>34</v>
      </c>
      <c r="J156" t="s">
        <v>14</v>
      </c>
      <c r="K156" t="s">
        <v>35</v>
      </c>
      <c r="M156" t="s">
        <v>0</v>
      </c>
      <c r="N156" t="s">
        <v>7</v>
      </c>
      <c r="O156" t="s">
        <v>34</v>
      </c>
      <c r="P156" t="s">
        <v>14</v>
      </c>
      <c r="Q156" t="s">
        <v>35</v>
      </c>
      <c r="S156" t="s">
        <v>0</v>
      </c>
      <c r="T156" t="s">
        <v>12</v>
      </c>
      <c r="U156" t="s">
        <v>34</v>
      </c>
      <c r="V156" t="s">
        <v>14</v>
      </c>
      <c r="W156" t="s">
        <v>35</v>
      </c>
      <c r="Y156" t="s">
        <v>0</v>
      </c>
      <c r="Z156" t="s">
        <v>15</v>
      </c>
      <c r="AA156" t="s">
        <v>34</v>
      </c>
      <c r="AB156" t="s">
        <v>14</v>
      </c>
      <c r="AC156" t="s">
        <v>35</v>
      </c>
      <c r="AE156" t="s">
        <v>0</v>
      </c>
      <c r="AF156" t="s">
        <v>18</v>
      </c>
      <c r="AG156" t="s">
        <v>34</v>
      </c>
      <c r="AH156" t="s">
        <v>14</v>
      </c>
      <c r="AI156" t="s">
        <v>36</v>
      </c>
    </row>
    <row r="157" spans="1:35" x14ac:dyDescent="0.25">
      <c r="A157">
        <v>5</v>
      </c>
      <c r="B157">
        <v>3.1000266124332487</v>
      </c>
      <c r="C157">
        <v>1.7920767788703476</v>
      </c>
      <c r="D157" t="s">
        <v>20</v>
      </c>
      <c r="E157">
        <v>0.4</v>
      </c>
      <c r="G157">
        <v>0</v>
      </c>
      <c r="H157">
        <v>1.0927412999115389</v>
      </c>
      <c r="I157">
        <v>0.9334055551816568</v>
      </c>
      <c r="J157" t="s">
        <v>19</v>
      </c>
      <c r="K157">
        <v>0.5</v>
      </c>
      <c r="M157">
        <v>9</v>
      </c>
      <c r="N157">
        <v>0.92335281813536874</v>
      </c>
      <c r="O157">
        <v>0.82631880930440516</v>
      </c>
      <c r="P157" t="s">
        <v>21</v>
      </c>
      <c r="Q157">
        <v>0.5</v>
      </c>
      <c r="S157">
        <v>1</v>
      </c>
      <c r="T157">
        <v>2.839541917605938</v>
      </c>
      <c r="U157">
        <v>1.7782816794013865</v>
      </c>
      <c r="V157" t="s">
        <v>19</v>
      </c>
      <c r="W157">
        <v>0.5</v>
      </c>
      <c r="Y157">
        <v>2</v>
      </c>
      <c r="Z157">
        <v>1.5780294408665818</v>
      </c>
      <c r="AA157">
        <v>1.4957827129053831</v>
      </c>
      <c r="AB157" t="s">
        <v>19</v>
      </c>
      <c r="AC157">
        <v>0.5</v>
      </c>
      <c r="AE157">
        <v>5</v>
      </c>
      <c r="AF157">
        <v>1.9667354276223727</v>
      </c>
      <c r="AG157">
        <v>1.7641216851535009</v>
      </c>
      <c r="AH157" t="s">
        <v>20</v>
      </c>
      <c r="AI157">
        <v>0.4</v>
      </c>
    </row>
    <row r="158" spans="1:35" x14ac:dyDescent="0.25">
      <c r="A158">
        <v>4</v>
      </c>
      <c r="B158">
        <v>0.48412694530744615</v>
      </c>
      <c r="C158">
        <v>0.47653541375024044</v>
      </c>
      <c r="D158" t="s">
        <v>20</v>
      </c>
      <c r="E158">
        <v>0.5</v>
      </c>
      <c r="G158">
        <v>1</v>
      </c>
      <c r="H158">
        <v>0.7740698104517747</v>
      </c>
      <c r="I158">
        <v>0.75487525549568923</v>
      </c>
      <c r="J158" t="s">
        <v>19</v>
      </c>
      <c r="K158">
        <v>0.6</v>
      </c>
      <c r="M158">
        <v>6</v>
      </c>
      <c r="N158">
        <v>0.72928480047344146</v>
      </c>
      <c r="O158">
        <v>0.68610261834353725</v>
      </c>
      <c r="P158" t="s">
        <v>20</v>
      </c>
      <c r="Q158">
        <v>0.4</v>
      </c>
      <c r="S158">
        <v>5</v>
      </c>
      <c r="T158">
        <v>0.7170214411968352</v>
      </c>
      <c r="U158">
        <v>0.49932703336000417</v>
      </c>
      <c r="V158" t="s">
        <v>20</v>
      </c>
      <c r="W158">
        <v>0.4</v>
      </c>
      <c r="Y158">
        <v>7</v>
      </c>
      <c r="Z158">
        <v>1.4135359849441844</v>
      </c>
      <c r="AA158">
        <v>1.2301501377440616</v>
      </c>
      <c r="AB158" t="s">
        <v>21</v>
      </c>
      <c r="AC158">
        <v>0.5</v>
      </c>
      <c r="AE158">
        <v>3</v>
      </c>
      <c r="AF158">
        <v>1.5615079426846292</v>
      </c>
      <c r="AG158">
        <v>1.1792178625546823</v>
      </c>
      <c r="AH158" t="s">
        <v>20</v>
      </c>
      <c r="AI158">
        <v>0.5</v>
      </c>
    </row>
    <row r="159" spans="1:35" x14ac:dyDescent="0.25">
      <c r="A159">
        <v>3</v>
      </c>
      <c r="B159">
        <v>0.46894388219303479</v>
      </c>
      <c r="C159">
        <v>8.0292370057470031E-2</v>
      </c>
      <c r="D159" t="s">
        <v>20</v>
      </c>
      <c r="E159">
        <v>0.6</v>
      </c>
      <c r="G159">
        <v>6</v>
      </c>
      <c r="H159">
        <v>0.73568070053960377</v>
      </c>
      <c r="I159">
        <v>0.72466168617780524</v>
      </c>
      <c r="J159" t="s">
        <v>20</v>
      </c>
      <c r="K159">
        <v>0.5</v>
      </c>
      <c r="M159">
        <v>7</v>
      </c>
      <c r="N159">
        <v>0.64292043621363293</v>
      </c>
      <c r="O159">
        <v>0.55503681423188767</v>
      </c>
      <c r="P159" t="s">
        <v>21</v>
      </c>
      <c r="Q159">
        <v>0.5</v>
      </c>
      <c r="S159">
        <v>0</v>
      </c>
      <c r="T159">
        <v>0.28163262552317309</v>
      </c>
      <c r="U159">
        <v>5.4043017330122442E-2</v>
      </c>
      <c r="V159" t="s">
        <v>19</v>
      </c>
      <c r="W159">
        <v>0.5</v>
      </c>
      <c r="Y159">
        <v>0</v>
      </c>
      <c r="Z159">
        <v>1.0467642905439385</v>
      </c>
      <c r="AA159">
        <v>0.83759535031463472</v>
      </c>
      <c r="AB159" t="s">
        <v>19</v>
      </c>
      <c r="AC159">
        <v>0.6</v>
      </c>
      <c r="AE159">
        <v>8</v>
      </c>
      <c r="AF159">
        <v>0.79692778242473539</v>
      </c>
      <c r="AG159">
        <v>0.62298579596560955</v>
      </c>
      <c r="AH159" t="s">
        <v>21</v>
      </c>
      <c r="AI159">
        <v>0.5</v>
      </c>
    </row>
    <row r="160" spans="1:35" x14ac:dyDescent="0.25">
      <c r="A160">
        <v>2</v>
      </c>
      <c r="B160">
        <v>-0.30835914207809473</v>
      </c>
      <c r="C160">
        <v>-0.32349982225770396</v>
      </c>
      <c r="D160" t="s">
        <v>19</v>
      </c>
      <c r="E160">
        <v>0.6</v>
      </c>
      <c r="G160">
        <v>9</v>
      </c>
      <c r="H160">
        <v>0.71364267181600671</v>
      </c>
      <c r="I160">
        <v>0.63017548833923587</v>
      </c>
      <c r="J160" t="s">
        <v>21</v>
      </c>
      <c r="K160">
        <v>0.5</v>
      </c>
      <c r="M160">
        <v>0</v>
      </c>
      <c r="N160">
        <v>0.46715319225014246</v>
      </c>
      <c r="O160">
        <v>0.35352559508305736</v>
      </c>
      <c r="P160" t="s">
        <v>19</v>
      </c>
      <c r="Q160">
        <v>0.5</v>
      </c>
      <c r="S160">
        <v>7</v>
      </c>
      <c r="T160">
        <v>-0.1735465908629282</v>
      </c>
      <c r="U160">
        <v>-0.20817979210969678</v>
      </c>
      <c r="V160" t="s">
        <v>21</v>
      </c>
      <c r="W160">
        <v>0.5</v>
      </c>
      <c r="Y160">
        <v>1</v>
      </c>
      <c r="Z160">
        <v>0.62842641008533096</v>
      </c>
      <c r="AA160">
        <v>0.38500734741892517</v>
      </c>
      <c r="AB160" t="s">
        <v>19</v>
      </c>
      <c r="AC160">
        <v>0.7</v>
      </c>
      <c r="AE160">
        <v>7</v>
      </c>
      <c r="AF160">
        <v>0.4490438095064837</v>
      </c>
      <c r="AG160">
        <v>0.11645143979342994</v>
      </c>
      <c r="AH160" t="s">
        <v>21</v>
      </c>
      <c r="AI160">
        <v>0.5</v>
      </c>
    </row>
    <row r="161" spans="1:40" x14ac:dyDescent="0.25">
      <c r="A161">
        <v>7</v>
      </c>
      <c r="B161">
        <v>-0.3386405024373132</v>
      </c>
      <c r="C161">
        <v>-0.34192393332757259</v>
      </c>
      <c r="D161" t="s">
        <v>21</v>
      </c>
      <c r="E161">
        <v>0.5</v>
      </c>
      <c r="G161">
        <v>5</v>
      </c>
      <c r="H161">
        <v>0.54670830486246513</v>
      </c>
      <c r="I161">
        <v>0.46265787715573981</v>
      </c>
      <c r="J161" t="s">
        <v>20</v>
      </c>
      <c r="K161">
        <v>0.4</v>
      </c>
      <c r="M161">
        <v>8</v>
      </c>
      <c r="N161">
        <v>0.23989799791597222</v>
      </c>
      <c r="O161">
        <v>0.21432611377210259</v>
      </c>
      <c r="P161" t="s">
        <v>21</v>
      </c>
      <c r="Q161">
        <v>0.6</v>
      </c>
      <c r="S161">
        <v>8</v>
      </c>
      <c r="T161">
        <v>-0.24281299335646536</v>
      </c>
      <c r="U161">
        <v>-0.38629339852164946</v>
      </c>
      <c r="V161" t="s">
        <v>21</v>
      </c>
      <c r="W161">
        <v>0.5</v>
      </c>
      <c r="Y161">
        <v>8</v>
      </c>
      <c r="Z161">
        <v>0.14158828475251936</v>
      </c>
      <c r="AA161">
        <v>8.5506989326390753E-2</v>
      </c>
      <c r="AB161" t="s">
        <v>21</v>
      </c>
      <c r="AC161">
        <v>0.7</v>
      </c>
      <c r="AE161">
        <v>1</v>
      </c>
      <c r="AF161">
        <v>-0.21614092991962383</v>
      </c>
      <c r="AG161">
        <v>-0.24290123552872012</v>
      </c>
      <c r="AH161" t="s">
        <v>19</v>
      </c>
      <c r="AI161">
        <v>0.5</v>
      </c>
    </row>
    <row r="162" spans="1:40" x14ac:dyDescent="0.25">
      <c r="A162">
        <v>8</v>
      </c>
      <c r="B162">
        <v>-0.34520736421783199</v>
      </c>
      <c r="C162">
        <v>-0.35479587993836176</v>
      </c>
      <c r="D162" t="s">
        <v>21</v>
      </c>
      <c r="E162">
        <v>0.5</v>
      </c>
      <c r="G162">
        <v>3</v>
      </c>
      <c r="H162">
        <v>0.37860744944901453</v>
      </c>
      <c r="I162">
        <v>0.35945401257855492</v>
      </c>
      <c r="J162" t="s">
        <v>20</v>
      </c>
      <c r="K162">
        <v>0.5</v>
      </c>
      <c r="M162">
        <v>3</v>
      </c>
      <c r="N162">
        <v>0.18875422962823296</v>
      </c>
      <c r="O162">
        <v>9.4235072703908115E-2</v>
      </c>
      <c r="P162" t="s">
        <v>20</v>
      </c>
      <c r="Q162">
        <v>0.5</v>
      </c>
      <c r="S162">
        <v>2</v>
      </c>
      <c r="T162">
        <v>-0.52977380368683358</v>
      </c>
      <c r="U162">
        <v>-0.58667120573509624</v>
      </c>
      <c r="V162" t="s">
        <v>19</v>
      </c>
      <c r="W162">
        <v>0.6</v>
      </c>
      <c r="Y162">
        <v>9</v>
      </c>
      <c r="Z162">
        <v>2.9425693900262149E-2</v>
      </c>
      <c r="AA162">
        <v>-0.22310589493426336</v>
      </c>
      <c r="AB162" t="s">
        <v>21</v>
      </c>
      <c r="AC162">
        <v>0.7</v>
      </c>
      <c r="AE162">
        <v>0</v>
      </c>
      <c r="AF162">
        <v>-0.26966154113781643</v>
      </c>
      <c r="AG162">
        <v>-0.30597909875016138</v>
      </c>
      <c r="AH162" t="s">
        <v>19</v>
      </c>
      <c r="AI162">
        <v>0.4</v>
      </c>
    </row>
    <row r="163" spans="1:40" x14ac:dyDescent="0.25">
      <c r="A163">
        <v>0</v>
      </c>
      <c r="B163">
        <v>-0.36438439565889152</v>
      </c>
      <c r="C163">
        <v>-0.50705283354430875</v>
      </c>
      <c r="D163" t="s">
        <v>19</v>
      </c>
      <c r="E163">
        <v>0.4</v>
      </c>
      <c r="G163">
        <v>8</v>
      </c>
      <c r="H163">
        <v>0.3403005757080953</v>
      </c>
      <c r="I163">
        <v>0.23259902514937367</v>
      </c>
      <c r="J163" t="s">
        <v>21</v>
      </c>
      <c r="K163">
        <v>0.4</v>
      </c>
      <c r="M163">
        <v>2</v>
      </c>
      <c r="N163">
        <v>-2.8408422041673872E-4</v>
      </c>
      <c r="O163">
        <v>-1.1134266019126459E-2</v>
      </c>
      <c r="P163" t="s">
        <v>19</v>
      </c>
      <c r="Q163">
        <v>0.5</v>
      </c>
      <c r="S163">
        <v>6</v>
      </c>
      <c r="T163">
        <v>-0.64356860778335889</v>
      </c>
      <c r="U163">
        <v>-0.65593760822863345</v>
      </c>
      <c r="V163" t="s">
        <v>20</v>
      </c>
      <c r="W163">
        <v>0.5</v>
      </c>
      <c r="Y163">
        <v>5</v>
      </c>
      <c r="Z163">
        <v>-0.47563748376878889</v>
      </c>
      <c r="AA163">
        <v>-0.47564253317948657</v>
      </c>
      <c r="AB163" t="s">
        <v>20</v>
      </c>
      <c r="AC163">
        <v>0.6</v>
      </c>
      <c r="AE163">
        <v>9</v>
      </c>
      <c r="AF163">
        <v>-0.34229665636250634</v>
      </c>
      <c r="AG163">
        <v>-0.70547223248595581</v>
      </c>
      <c r="AH163" t="s">
        <v>21</v>
      </c>
      <c r="AI163">
        <v>0.4</v>
      </c>
    </row>
    <row r="164" spans="1:40" x14ac:dyDescent="0.25">
      <c r="A164">
        <v>9</v>
      </c>
      <c r="B164">
        <v>-0.64972127142972602</v>
      </c>
      <c r="C164">
        <v>-0.67249835921515499</v>
      </c>
      <c r="D164" t="s">
        <v>21</v>
      </c>
      <c r="E164">
        <v>0.4</v>
      </c>
      <c r="G164">
        <v>4</v>
      </c>
      <c r="H164">
        <v>0.12489747459065204</v>
      </c>
      <c r="I164">
        <v>-0.81180604302093706</v>
      </c>
      <c r="J164" t="s">
        <v>20</v>
      </c>
      <c r="K164">
        <v>0.5</v>
      </c>
      <c r="M164">
        <v>5</v>
      </c>
      <c r="N164">
        <v>-2.1984447817836181E-2</v>
      </c>
      <c r="O164">
        <v>-0.10077786202621461</v>
      </c>
      <c r="P164" t="s">
        <v>20</v>
      </c>
      <c r="Q164">
        <v>0.4</v>
      </c>
      <c r="S164">
        <v>9</v>
      </c>
      <c r="T164">
        <v>-0.6683066086739079</v>
      </c>
      <c r="U164">
        <v>-0.70293980992067651</v>
      </c>
      <c r="V164" t="s">
        <v>21</v>
      </c>
      <c r="W164">
        <v>0.5</v>
      </c>
      <c r="Y164">
        <v>6</v>
      </c>
      <c r="Z164">
        <v>-0.47564758259018425</v>
      </c>
      <c r="AA164">
        <v>-0.8658400540678981</v>
      </c>
      <c r="AB164" t="s">
        <v>20</v>
      </c>
      <c r="AC164">
        <v>0.5</v>
      </c>
      <c r="AE164">
        <v>2</v>
      </c>
      <c r="AF164">
        <v>-1.0686478086094053</v>
      </c>
      <c r="AG164">
        <v>-1.1451058246353947</v>
      </c>
      <c r="AH164" t="s">
        <v>19</v>
      </c>
      <c r="AI164">
        <v>0.5</v>
      </c>
    </row>
    <row r="165" spans="1:40" x14ac:dyDescent="0.25">
      <c r="A165">
        <v>6</v>
      </c>
      <c r="B165">
        <v>-0.69527544700058386</v>
      </c>
      <c r="C165">
        <v>-0.85961752049828744</v>
      </c>
      <c r="D165" t="s">
        <v>20</v>
      </c>
      <c r="E165">
        <v>0.4</v>
      </c>
      <c r="G165">
        <v>7</v>
      </c>
      <c r="H165">
        <v>-1.7485095606325263</v>
      </c>
      <c r="I165">
        <v>-1.7674498160436642</v>
      </c>
      <c r="J165" t="s">
        <v>21</v>
      </c>
      <c r="K165">
        <v>0.5</v>
      </c>
      <c r="M165">
        <v>4</v>
      </c>
      <c r="N165">
        <v>-0.17957127623459304</v>
      </c>
      <c r="O165">
        <v>-1.7206159351760606</v>
      </c>
      <c r="P165" t="s">
        <v>20</v>
      </c>
      <c r="Q165">
        <v>0.5</v>
      </c>
      <c r="S165">
        <v>4</v>
      </c>
      <c r="T165">
        <v>-0.737573011167445</v>
      </c>
      <c r="U165">
        <v>-0.80189181348287231</v>
      </c>
      <c r="V165" t="s">
        <v>20</v>
      </c>
      <c r="W165">
        <v>0.4</v>
      </c>
      <c r="Y165">
        <v>4</v>
      </c>
      <c r="Z165">
        <v>-1.256032525545612</v>
      </c>
      <c r="AA165">
        <v>-1.7353493734376526</v>
      </c>
      <c r="AB165" t="s">
        <v>20</v>
      </c>
      <c r="AC165">
        <v>0.4</v>
      </c>
      <c r="AE165">
        <v>6</v>
      </c>
      <c r="AF165">
        <v>-1.221563840661384</v>
      </c>
      <c r="AG165">
        <v>-1.3515424679055661</v>
      </c>
      <c r="AH165" t="s">
        <v>20</v>
      </c>
      <c r="AI165">
        <v>0.4</v>
      </c>
    </row>
    <row r="166" spans="1:40" x14ac:dyDescent="0.25">
      <c r="A166">
        <v>1</v>
      </c>
      <c r="B166">
        <v>-1.0239595939959911</v>
      </c>
      <c r="D166" t="s">
        <v>19</v>
      </c>
      <c r="G166">
        <v>2</v>
      </c>
      <c r="H166">
        <v>-1.786390071454802</v>
      </c>
      <c r="J166" t="s">
        <v>19</v>
      </c>
      <c r="M166">
        <v>1</v>
      </c>
      <c r="N166">
        <v>-3.2616605941175281</v>
      </c>
      <c r="P166" t="s">
        <v>19</v>
      </c>
      <c r="S166">
        <v>3</v>
      </c>
      <c r="T166">
        <v>-0.86621061579829972</v>
      </c>
      <c r="V166" t="s">
        <v>20</v>
      </c>
      <c r="Y166">
        <v>3</v>
      </c>
      <c r="Z166">
        <v>-2.214666221329693</v>
      </c>
      <c r="AB166" t="s">
        <v>20</v>
      </c>
      <c r="AE166">
        <v>4</v>
      </c>
      <c r="AF166">
        <v>-1.4815210951497479</v>
      </c>
      <c r="AH166" t="s">
        <v>20</v>
      </c>
    </row>
    <row r="173" spans="1:40" x14ac:dyDescent="0.25">
      <c r="A173" s="22" t="s">
        <v>0</v>
      </c>
      <c r="B173" s="22" t="s">
        <v>2</v>
      </c>
      <c r="C173" s="22" t="s">
        <v>5</v>
      </c>
      <c r="D173" s="22" t="s">
        <v>7</v>
      </c>
      <c r="E173" s="22" t="s">
        <v>12</v>
      </c>
      <c r="F173" s="22" t="s">
        <v>15</v>
      </c>
      <c r="G173" s="22" t="s">
        <v>18</v>
      </c>
      <c r="H173" s="22" t="s">
        <v>14</v>
      </c>
    </row>
    <row r="174" spans="1:40" x14ac:dyDescent="0.25">
      <c r="A174" s="5">
        <v>8</v>
      </c>
      <c r="B174" s="5">
        <v>-0.34520736421783199</v>
      </c>
      <c r="C174" s="5">
        <v>0.3403005757080953</v>
      </c>
      <c r="D174" s="5">
        <v>0.23989799791597222</v>
      </c>
      <c r="E174" s="5">
        <v>-0.24281299335646536</v>
      </c>
      <c r="F174" s="5">
        <v>0.14158828475251936</v>
      </c>
      <c r="G174" s="5">
        <v>0.79692778242473539</v>
      </c>
      <c r="H174" s="5" t="s">
        <v>21</v>
      </c>
    </row>
    <row r="175" spans="1:40" x14ac:dyDescent="0.25">
      <c r="A175" s="8">
        <v>7</v>
      </c>
      <c r="B175" s="8">
        <v>-0.3386405024373132</v>
      </c>
      <c r="C175" s="8">
        <v>-1.7485095606325263</v>
      </c>
      <c r="D175" s="8">
        <v>0.64292043621363293</v>
      </c>
      <c r="E175" s="8">
        <v>-0.1735465908629282</v>
      </c>
      <c r="F175" s="8">
        <v>1.4135359849441844</v>
      </c>
      <c r="G175" s="8">
        <v>0.4490438095064837</v>
      </c>
      <c r="H175" s="8" t="s">
        <v>21</v>
      </c>
    </row>
    <row r="176" spans="1:40" x14ac:dyDescent="0.25">
      <c r="A176" s="5">
        <v>1</v>
      </c>
      <c r="B176" s="5">
        <v>-1.0239595939959911</v>
      </c>
      <c r="C176" s="5">
        <v>0.7740698104517747</v>
      </c>
      <c r="D176" s="5">
        <v>-3.2616605941175281</v>
      </c>
      <c r="E176" s="5">
        <v>2.839541917605938</v>
      </c>
      <c r="F176" s="5">
        <v>0.62842641008533096</v>
      </c>
      <c r="G176" s="5">
        <v>-0.21614092991962383</v>
      </c>
      <c r="H176" s="5" t="s">
        <v>19</v>
      </c>
      <c r="AH176" t="s">
        <v>0</v>
      </c>
      <c r="AI176" t="s">
        <v>18</v>
      </c>
      <c r="AJ176" t="s">
        <v>14</v>
      </c>
      <c r="AL176" t="s">
        <v>0</v>
      </c>
      <c r="AM176" t="s">
        <v>18</v>
      </c>
      <c r="AN176" t="s">
        <v>14</v>
      </c>
    </row>
    <row r="177" spans="1:40" x14ac:dyDescent="0.25">
      <c r="A177" s="8">
        <v>0</v>
      </c>
      <c r="B177" s="8">
        <v>-0.36438439565889152</v>
      </c>
      <c r="C177" s="8">
        <v>1.0927412999115389</v>
      </c>
      <c r="D177" s="8">
        <v>0.46715319225014246</v>
      </c>
      <c r="E177" s="8">
        <v>0.28163262552317309</v>
      </c>
      <c r="F177" s="8">
        <v>1.0467642905439385</v>
      </c>
      <c r="G177" s="8">
        <v>-0.26966154113781643</v>
      </c>
      <c r="H177" s="8" t="s">
        <v>19</v>
      </c>
      <c r="AH177">
        <v>8</v>
      </c>
      <c r="AI177">
        <v>0.79692778242473539</v>
      </c>
      <c r="AJ177" t="s">
        <v>21</v>
      </c>
      <c r="AL177">
        <v>1</v>
      </c>
      <c r="AM177">
        <v>-0.21614092991962383</v>
      </c>
      <c r="AN177" t="s">
        <v>19</v>
      </c>
    </row>
    <row r="178" spans="1:40" x14ac:dyDescent="0.25">
      <c r="A178" s="5">
        <v>9</v>
      </c>
      <c r="B178" s="5">
        <v>-0.64972127142972602</v>
      </c>
      <c r="C178" s="5">
        <v>0.71364267181600671</v>
      </c>
      <c r="D178" s="5">
        <v>0.92335281813536874</v>
      </c>
      <c r="E178" s="5">
        <v>-0.6683066086739079</v>
      </c>
      <c r="F178" s="5">
        <v>2.9425693900262149E-2</v>
      </c>
      <c r="G178" s="5">
        <v>-0.34229665636250634</v>
      </c>
      <c r="H178" s="5" t="s">
        <v>21</v>
      </c>
      <c r="AH178">
        <v>7</v>
      </c>
      <c r="AI178">
        <v>0.4490438095064837</v>
      </c>
      <c r="AJ178" t="s">
        <v>21</v>
      </c>
      <c r="AL178">
        <v>0</v>
      </c>
      <c r="AM178">
        <v>-0.26966154113781643</v>
      </c>
      <c r="AN178" t="s">
        <v>19</v>
      </c>
    </row>
    <row r="179" spans="1:40" x14ac:dyDescent="0.25">
      <c r="A179" s="26">
        <v>2</v>
      </c>
      <c r="B179" s="26">
        <v>-0.30835914207809473</v>
      </c>
      <c r="C179" s="26">
        <v>-1.786390071454802</v>
      </c>
      <c r="D179" s="26">
        <v>-2.8408422041673872E-4</v>
      </c>
      <c r="E179" s="26">
        <v>-0.52977380368683358</v>
      </c>
      <c r="F179" s="26">
        <v>1.5780294408665818</v>
      </c>
      <c r="G179" s="26">
        <v>-1.0686478086094053</v>
      </c>
      <c r="H179" s="26" t="s">
        <v>19</v>
      </c>
      <c r="AL179">
        <v>9</v>
      </c>
      <c r="AM179">
        <v>-0.34229665636250634</v>
      </c>
      <c r="AN179" t="s">
        <v>21</v>
      </c>
    </row>
    <row r="180" spans="1:40" x14ac:dyDescent="0.25">
      <c r="AL180">
        <v>2</v>
      </c>
      <c r="AM180">
        <v>-1.0686478086094053</v>
      </c>
      <c r="AN180" t="s">
        <v>19</v>
      </c>
    </row>
    <row r="187" spans="1:40" x14ac:dyDescent="0.25">
      <c r="D187" s="27" t="s">
        <v>0</v>
      </c>
      <c r="E187" s="28" t="s">
        <v>2</v>
      </c>
      <c r="F187" t="s">
        <v>34</v>
      </c>
      <c r="G187" s="33" t="s">
        <v>14</v>
      </c>
      <c r="H187" s="14" t="s">
        <v>35</v>
      </c>
      <c r="J187" s="27" t="s">
        <v>0</v>
      </c>
      <c r="K187" s="28" t="s">
        <v>5</v>
      </c>
      <c r="L187" t="s">
        <v>34</v>
      </c>
      <c r="M187" s="33" t="s">
        <v>14</v>
      </c>
      <c r="N187" s="14" t="s">
        <v>35</v>
      </c>
      <c r="P187" s="27" t="s">
        <v>0</v>
      </c>
      <c r="Q187" s="28" t="s">
        <v>7</v>
      </c>
      <c r="R187" t="s">
        <v>34</v>
      </c>
      <c r="S187" s="33" t="s">
        <v>14</v>
      </c>
      <c r="T187" s="14" t="s">
        <v>35</v>
      </c>
      <c r="V187" s="27" t="s">
        <v>0</v>
      </c>
      <c r="W187" s="28" t="s">
        <v>12</v>
      </c>
      <c r="X187" t="s">
        <v>34</v>
      </c>
      <c r="Y187" s="33" t="s">
        <v>14</v>
      </c>
      <c r="Z187" s="14" t="s">
        <v>35</v>
      </c>
      <c r="AB187" s="27" t="s">
        <v>0</v>
      </c>
      <c r="AC187" s="28" t="s">
        <v>15</v>
      </c>
      <c r="AD187" t="s">
        <v>34</v>
      </c>
      <c r="AE187" s="33" t="s">
        <v>14</v>
      </c>
      <c r="AF187" s="14" t="s">
        <v>35</v>
      </c>
      <c r="AH187" s="27" t="s">
        <v>0</v>
      </c>
      <c r="AI187" s="28" t="s">
        <v>18</v>
      </c>
      <c r="AJ187" t="s">
        <v>34</v>
      </c>
      <c r="AK187" s="33" t="s">
        <v>14</v>
      </c>
      <c r="AL187" s="14" t="s">
        <v>35</v>
      </c>
    </row>
    <row r="188" spans="1:40" x14ac:dyDescent="0.25">
      <c r="D188" s="29">
        <v>2</v>
      </c>
      <c r="E188" s="30">
        <v>-0.30835914207809473</v>
      </c>
      <c r="F188">
        <f>(E188+E189)/2</f>
        <v>-0.32349982225770396</v>
      </c>
      <c r="G188" s="34" t="s">
        <v>19</v>
      </c>
      <c r="H188">
        <f>4/6</f>
        <v>0.66666666666666663</v>
      </c>
      <c r="J188" s="29">
        <v>0</v>
      </c>
      <c r="K188" s="30">
        <v>1.0927412999115389</v>
      </c>
      <c r="L188">
        <f>(K188+K189)/2</f>
        <v>0.9334055551816568</v>
      </c>
      <c r="M188" s="34" t="s">
        <v>19</v>
      </c>
      <c r="N188">
        <f>4/6</f>
        <v>0.66666666666666663</v>
      </c>
      <c r="P188" s="31">
        <v>9</v>
      </c>
      <c r="Q188" s="32">
        <v>0.92335281813536874</v>
      </c>
      <c r="R188">
        <f>(Q188+Q189)/2</f>
        <v>0.78313662717450083</v>
      </c>
      <c r="S188" s="35" t="s">
        <v>21</v>
      </c>
      <c r="T188">
        <f>4/6</f>
        <v>0.66666666666666663</v>
      </c>
      <c r="V188" s="31">
        <v>1</v>
      </c>
      <c r="W188" s="32">
        <v>2.839541917605938</v>
      </c>
      <c r="X188">
        <f>(W188+W189)/2</f>
        <v>1.5605872715645555</v>
      </c>
      <c r="Y188" s="35" t="s">
        <v>19</v>
      </c>
      <c r="Z188">
        <f>4/6</f>
        <v>0.66666666666666663</v>
      </c>
      <c r="AB188" s="29">
        <v>2</v>
      </c>
      <c r="AC188" s="30">
        <v>1.5780294408665818</v>
      </c>
      <c r="AD188">
        <f>(AC188+AC189)/2</f>
        <v>1.4957827129053831</v>
      </c>
      <c r="AE188" s="34" t="s">
        <v>19</v>
      </c>
      <c r="AF188">
        <f>4/6</f>
        <v>0.66666666666666663</v>
      </c>
      <c r="AH188" s="31">
        <v>8</v>
      </c>
      <c r="AI188" s="32">
        <v>0.79692778242473539</v>
      </c>
      <c r="AJ188">
        <f>(AI188+AI189)/2</f>
        <v>0.62298579596560955</v>
      </c>
      <c r="AK188" s="35" t="s">
        <v>21</v>
      </c>
      <c r="AL188">
        <f>4/6</f>
        <v>0.66666666666666663</v>
      </c>
    </row>
    <row r="189" spans="1:40" x14ac:dyDescent="0.25">
      <c r="D189" s="31">
        <v>7</v>
      </c>
      <c r="E189" s="32">
        <v>-0.3386405024373132</v>
      </c>
      <c r="F189">
        <f t="shared" ref="F189:F192" si="87">(E189+E190)/2</f>
        <v>-0.34192393332757259</v>
      </c>
      <c r="G189" s="35" t="s">
        <v>21</v>
      </c>
      <c r="H189">
        <f>3/6</f>
        <v>0.5</v>
      </c>
      <c r="J189" s="31">
        <v>1</v>
      </c>
      <c r="K189" s="32">
        <v>0.7740698104517747</v>
      </c>
      <c r="L189">
        <f t="shared" ref="L189:L192" si="88">(K189+K190)/2</f>
        <v>0.74385624113389071</v>
      </c>
      <c r="M189" s="35" t="s">
        <v>19</v>
      </c>
      <c r="N189">
        <f>5/6</f>
        <v>0.83333333333333337</v>
      </c>
      <c r="P189" s="31">
        <v>7</v>
      </c>
      <c r="Q189" s="32">
        <v>0.64292043621363293</v>
      </c>
      <c r="R189">
        <f t="shared" ref="R189:R192" si="89">(Q189+Q190)/2</f>
        <v>0.55503681423188767</v>
      </c>
      <c r="S189" s="35" t="s">
        <v>21</v>
      </c>
      <c r="T189">
        <f>5/6</f>
        <v>0.83333333333333337</v>
      </c>
      <c r="V189" s="31">
        <v>0</v>
      </c>
      <c r="W189" s="32">
        <v>0.28163262552317309</v>
      </c>
      <c r="X189">
        <f t="shared" ref="X189:X192" si="90">(W189+W190)/2</f>
        <v>5.4043017330122442E-2</v>
      </c>
      <c r="Y189" s="35" t="s">
        <v>19</v>
      </c>
      <c r="Z189">
        <f>5/6</f>
        <v>0.83333333333333337</v>
      </c>
      <c r="AB189" s="31">
        <v>7</v>
      </c>
      <c r="AC189" s="32">
        <v>1.4135359849441844</v>
      </c>
      <c r="AD189">
        <f t="shared" ref="AD189:AD192" si="91">(AC189+AC190)/2</f>
        <v>1.2301501377440616</v>
      </c>
      <c r="AE189" s="35" t="s">
        <v>21</v>
      </c>
      <c r="AF189">
        <f>3/6</f>
        <v>0.5</v>
      </c>
      <c r="AH189" s="31">
        <v>7</v>
      </c>
      <c r="AI189" s="32">
        <v>0.4490438095064837</v>
      </c>
      <c r="AJ189">
        <f t="shared" ref="AJ189:AJ192" si="92">(AI189+AI190)/2</f>
        <v>0.11645143979342994</v>
      </c>
      <c r="AK189" s="35" t="s">
        <v>21</v>
      </c>
      <c r="AL189">
        <f>5/6</f>
        <v>0.83333333333333337</v>
      </c>
    </row>
    <row r="190" spans="1:40" x14ac:dyDescent="0.25">
      <c r="D190" s="31">
        <v>8</v>
      </c>
      <c r="E190" s="32">
        <v>-0.34520736421783199</v>
      </c>
      <c r="F190">
        <f t="shared" si="87"/>
        <v>-0.35479587993836176</v>
      </c>
      <c r="G190" s="35" t="s">
        <v>21</v>
      </c>
      <c r="H190">
        <f>4/6</f>
        <v>0.66666666666666663</v>
      </c>
      <c r="J190" s="31">
        <v>9</v>
      </c>
      <c r="K190" s="32">
        <v>0.71364267181600671</v>
      </c>
      <c r="L190">
        <f t="shared" si="88"/>
        <v>0.52697162376205098</v>
      </c>
      <c r="M190" s="35" t="s">
        <v>21</v>
      </c>
      <c r="N190">
        <f>4/6</f>
        <v>0.66666666666666663</v>
      </c>
      <c r="P190" s="29">
        <v>0</v>
      </c>
      <c r="Q190" s="30">
        <v>0.46715319225014246</v>
      </c>
      <c r="R190">
        <f t="shared" si="89"/>
        <v>0.35352559508305736</v>
      </c>
      <c r="S190" s="34" t="s">
        <v>19</v>
      </c>
      <c r="T190">
        <f>4/6</f>
        <v>0.66666666666666663</v>
      </c>
      <c r="V190" s="29">
        <v>7</v>
      </c>
      <c r="W190" s="30">
        <v>-0.1735465908629282</v>
      </c>
      <c r="X190">
        <f t="shared" si="90"/>
        <v>-0.20817979210969678</v>
      </c>
      <c r="Y190" s="34" t="s">
        <v>21</v>
      </c>
      <c r="Z190">
        <f>4/6</f>
        <v>0.66666666666666663</v>
      </c>
      <c r="AB190" s="29">
        <v>0</v>
      </c>
      <c r="AC190" s="30">
        <v>1.0467642905439385</v>
      </c>
      <c r="AD190">
        <f t="shared" si="91"/>
        <v>0.83759535031463472</v>
      </c>
      <c r="AE190" s="34" t="s">
        <v>19</v>
      </c>
      <c r="AF190">
        <f>4/6</f>
        <v>0.66666666666666663</v>
      </c>
      <c r="AH190" s="31">
        <v>1</v>
      </c>
      <c r="AI190" s="32">
        <v>-0.21614092991962383</v>
      </c>
      <c r="AJ190">
        <f t="shared" si="92"/>
        <v>-0.24290123552872012</v>
      </c>
      <c r="AK190" s="35" t="s">
        <v>19</v>
      </c>
      <c r="AL190">
        <f>4/6</f>
        <v>0.66666666666666663</v>
      </c>
    </row>
    <row r="191" spans="1:40" x14ac:dyDescent="0.25">
      <c r="D191" s="31">
        <v>0</v>
      </c>
      <c r="E191" s="32">
        <v>-0.36438439565889152</v>
      </c>
      <c r="F191">
        <f t="shared" si="87"/>
        <v>-0.50705283354430875</v>
      </c>
      <c r="G191" s="35" t="s">
        <v>19</v>
      </c>
      <c r="H191">
        <v>0.5</v>
      </c>
      <c r="J191" s="31">
        <v>8</v>
      </c>
      <c r="K191" s="32">
        <v>0.3403005757080953</v>
      </c>
      <c r="L191">
        <f t="shared" si="88"/>
        <v>-0.70410449246221551</v>
      </c>
      <c r="M191" s="35" t="s">
        <v>21</v>
      </c>
      <c r="N191">
        <v>0.5</v>
      </c>
      <c r="P191" s="31">
        <v>8</v>
      </c>
      <c r="Q191" s="32">
        <v>0.23989799791597222</v>
      </c>
      <c r="R191">
        <f t="shared" si="89"/>
        <v>0.11980695684777774</v>
      </c>
      <c r="S191" s="35" t="s">
        <v>21</v>
      </c>
      <c r="T191">
        <f>5/6</f>
        <v>0.83333333333333337</v>
      </c>
      <c r="V191" s="31">
        <v>8</v>
      </c>
      <c r="W191" s="32">
        <v>-0.24281299335646536</v>
      </c>
      <c r="X191">
        <f t="shared" si="90"/>
        <v>-0.38629339852164946</v>
      </c>
      <c r="Y191" s="35" t="s">
        <v>21</v>
      </c>
      <c r="Z191">
        <f>3/6</f>
        <v>0.5</v>
      </c>
      <c r="AB191" s="31">
        <v>1</v>
      </c>
      <c r="AC191" s="32">
        <v>0.62842641008533096</v>
      </c>
      <c r="AD191">
        <f t="shared" si="91"/>
        <v>0.38500734741892517</v>
      </c>
      <c r="AE191" s="35" t="s">
        <v>19</v>
      </c>
      <c r="AF191">
        <f>5/6</f>
        <v>0.83333333333333337</v>
      </c>
      <c r="AH191" s="31">
        <v>0</v>
      </c>
      <c r="AI191" s="32">
        <v>-0.26966154113781643</v>
      </c>
      <c r="AJ191">
        <f t="shared" si="92"/>
        <v>-0.30597909875016138</v>
      </c>
      <c r="AK191" s="35" t="s">
        <v>19</v>
      </c>
      <c r="AL191">
        <f>3/6</f>
        <v>0.5</v>
      </c>
    </row>
    <row r="192" spans="1:40" x14ac:dyDescent="0.25">
      <c r="D192" s="31">
        <v>9</v>
      </c>
      <c r="E192" s="32">
        <v>-0.64972127142972602</v>
      </c>
      <c r="F192">
        <f t="shared" si="87"/>
        <v>-0.83684043271285857</v>
      </c>
      <c r="G192" s="35" t="s">
        <v>21</v>
      </c>
      <c r="H192">
        <f>4/6</f>
        <v>0.66666666666666663</v>
      </c>
      <c r="J192" s="29">
        <v>7</v>
      </c>
      <c r="K192" s="30">
        <v>-1.7485095606325263</v>
      </c>
      <c r="L192">
        <f t="shared" si="88"/>
        <v>-1.7674498160436642</v>
      </c>
      <c r="M192" s="34" t="s">
        <v>21</v>
      </c>
      <c r="N192">
        <f>4/6</f>
        <v>0.66666666666666663</v>
      </c>
      <c r="P192" s="29">
        <v>2</v>
      </c>
      <c r="Q192" s="30">
        <v>-2.8408422041673872E-4</v>
      </c>
      <c r="R192">
        <f t="shared" si="89"/>
        <v>-1.6309723391689723</v>
      </c>
      <c r="S192" s="34" t="s">
        <v>19</v>
      </c>
      <c r="T192">
        <f>4/6</f>
        <v>0.66666666666666663</v>
      </c>
      <c r="V192" s="29">
        <v>2</v>
      </c>
      <c r="W192" s="30">
        <v>-0.52977380368683358</v>
      </c>
      <c r="X192">
        <f t="shared" si="90"/>
        <v>-0.59904020618037079</v>
      </c>
      <c r="Y192" s="34" t="s">
        <v>19</v>
      </c>
      <c r="Z192">
        <f>4/6</f>
        <v>0.66666666666666663</v>
      </c>
      <c r="AB192" s="31">
        <v>8</v>
      </c>
      <c r="AC192" s="32">
        <v>0.14158828475251936</v>
      </c>
      <c r="AD192">
        <f>(AC192+AC193)/2</f>
        <v>8.5506989326390753E-2</v>
      </c>
      <c r="AE192" s="35" t="s">
        <v>21</v>
      </c>
      <c r="AF192">
        <f>4/6</f>
        <v>0.66666666666666663</v>
      </c>
      <c r="AH192" s="31">
        <v>9</v>
      </c>
      <c r="AI192" s="32">
        <v>-0.34229665636250634</v>
      </c>
      <c r="AJ192">
        <f t="shared" si="92"/>
        <v>-0.70547223248595581</v>
      </c>
      <c r="AK192" s="35" t="s">
        <v>21</v>
      </c>
      <c r="AL192">
        <f>4/6</f>
        <v>0.66666666666666663</v>
      </c>
    </row>
    <row r="193" spans="1:37" x14ac:dyDescent="0.25">
      <c r="D193" s="31">
        <v>1</v>
      </c>
      <c r="E193" s="32">
        <v>-1.0239595939959911</v>
      </c>
      <c r="G193" s="35" t="s">
        <v>19</v>
      </c>
      <c r="J193" s="31">
        <v>2</v>
      </c>
      <c r="K193" s="32">
        <v>-1.786390071454802</v>
      </c>
      <c r="M193" s="35" t="s">
        <v>19</v>
      </c>
      <c r="P193" s="31">
        <v>1</v>
      </c>
      <c r="Q193" s="32">
        <v>-3.2616605941175281</v>
      </c>
      <c r="S193" s="35" t="s">
        <v>19</v>
      </c>
      <c r="V193" s="31">
        <v>9</v>
      </c>
      <c r="W193" s="32">
        <v>-0.6683066086739079</v>
      </c>
      <c r="Y193" s="35" t="s">
        <v>21</v>
      </c>
      <c r="AB193" s="31">
        <v>9</v>
      </c>
      <c r="AC193" s="32">
        <v>2.9425693900262149E-2</v>
      </c>
      <c r="AE193" s="35" t="s">
        <v>21</v>
      </c>
      <c r="AH193" s="31">
        <v>2</v>
      </c>
      <c r="AI193" s="32">
        <v>-1.0686478086094053</v>
      </c>
      <c r="AK193" s="35" t="s">
        <v>19</v>
      </c>
    </row>
    <row r="199" spans="1:37" x14ac:dyDescent="0.25">
      <c r="A199" s="38" t="s">
        <v>0</v>
      </c>
      <c r="B199" s="39" t="s">
        <v>2</v>
      </c>
      <c r="C199" s="39" t="s">
        <v>5</v>
      </c>
      <c r="D199" s="39" t="s">
        <v>7</v>
      </c>
      <c r="E199" s="39" t="s">
        <v>12</v>
      </c>
      <c r="F199" s="39" t="s">
        <v>15</v>
      </c>
      <c r="G199" s="39" t="s">
        <v>18</v>
      </c>
      <c r="H199" s="40" t="s">
        <v>14</v>
      </c>
    </row>
    <row r="200" spans="1:37" x14ac:dyDescent="0.25">
      <c r="A200" s="36">
        <v>2</v>
      </c>
      <c r="B200" s="32">
        <v>-0.30835914207809473</v>
      </c>
      <c r="C200" s="32">
        <v>-1.786390071454802</v>
      </c>
      <c r="D200" s="32">
        <v>-2.8408422041673872E-4</v>
      </c>
      <c r="E200" s="32">
        <v>-0.52977380368683358</v>
      </c>
      <c r="F200" s="32">
        <v>1.5780294408665818</v>
      </c>
      <c r="G200" s="32">
        <v>-1.0686478086094053</v>
      </c>
      <c r="H200" s="37" t="s">
        <v>19</v>
      </c>
    </row>
    <row r="201" spans="1:37" x14ac:dyDescent="0.25">
      <c r="A201" s="36">
        <v>0</v>
      </c>
      <c r="B201" s="32">
        <v>-0.36438439565889152</v>
      </c>
      <c r="C201" s="32">
        <v>1.0927412999115389</v>
      </c>
      <c r="D201" s="32">
        <v>0.46715319225014246</v>
      </c>
      <c r="E201" s="32">
        <v>0.28163262552317309</v>
      </c>
      <c r="F201" s="32">
        <v>1.0467642905439385</v>
      </c>
      <c r="G201" s="32">
        <v>-0.26966154113781643</v>
      </c>
      <c r="H201" s="37" t="s">
        <v>19</v>
      </c>
    </row>
    <row r="202" spans="1:37" x14ac:dyDescent="0.25">
      <c r="A202" s="36">
        <v>9</v>
      </c>
      <c r="B202" s="32">
        <v>-0.64972127142972602</v>
      </c>
      <c r="C202" s="32">
        <v>0.71364267181600671</v>
      </c>
      <c r="D202" s="32">
        <v>0.92335281813536874</v>
      </c>
      <c r="E202" s="32">
        <v>-0.6683066086739079</v>
      </c>
      <c r="F202" s="32">
        <v>2.9425693900262149E-2</v>
      </c>
      <c r="G202" s="32">
        <v>-0.34229665636250634</v>
      </c>
      <c r="H202" s="37" t="s">
        <v>21</v>
      </c>
    </row>
    <row r="203" spans="1:37" x14ac:dyDescent="0.25">
      <c r="A203" s="41">
        <v>1</v>
      </c>
      <c r="B203" s="42">
        <v>-1.0239595939959911</v>
      </c>
      <c r="C203" s="42">
        <v>0.7740698104517747</v>
      </c>
      <c r="D203" s="42">
        <v>-3.2616605941175281</v>
      </c>
      <c r="E203" s="42">
        <v>2.839541917605938</v>
      </c>
      <c r="F203" s="42">
        <v>0.62842641008533096</v>
      </c>
      <c r="G203" s="42">
        <v>-0.21614092991962383</v>
      </c>
      <c r="H203" s="43" t="s">
        <v>19</v>
      </c>
    </row>
    <row r="207" spans="1:37" x14ac:dyDescent="0.25">
      <c r="A207" s="27" t="s">
        <v>0</v>
      </c>
      <c r="B207" s="28" t="s">
        <v>2</v>
      </c>
      <c r="C207" t="s">
        <v>37</v>
      </c>
      <c r="D207" s="33" t="s">
        <v>14</v>
      </c>
      <c r="E207" s="14" t="s">
        <v>35</v>
      </c>
    </row>
    <row r="208" spans="1:37" x14ac:dyDescent="0.25">
      <c r="A208" s="31">
        <v>2</v>
      </c>
      <c r="B208" s="32">
        <v>-0.30835914207809473</v>
      </c>
      <c r="D208" s="35" t="s">
        <v>19</v>
      </c>
    </row>
    <row r="209" spans="1:4" x14ac:dyDescent="0.25">
      <c r="A209" s="31">
        <v>0</v>
      </c>
      <c r="B209" s="32">
        <v>-0.36438439565889152</v>
      </c>
      <c r="D209" s="35" t="s">
        <v>19</v>
      </c>
    </row>
    <row r="210" spans="1:4" x14ac:dyDescent="0.25">
      <c r="A210" s="31">
        <v>9</v>
      </c>
      <c r="B210" s="32">
        <v>-0.64972127142972602</v>
      </c>
      <c r="D210" s="35" t="s">
        <v>21</v>
      </c>
    </row>
    <row r="211" spans="1:4" x14ac:dyDescent="0.25">
      <c r="A211" s="31">
        <v>1</v>
      </c>
      <c r="B211" s="32">
        <v>-1.0239595939959911</v>
      </c>
      <c r="D211" s="35" t="s">
        <v>19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9E39D5-F111-44DD-A184-324E378F56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Exposito Carrera</dc:creator>
  <cp:lastModifiedBy>Carlos Exposito Carrera</cp:lastModifiedBy>
  <dcterms:created xsi:type="dcterms:W3CDTF">2024-05-31T12:41:12Z</dcterms:created>
  <dcterms:modified xsi:type="dcterms:W3CDTF">2024-06-02T12:55:08Z</dcterms:modified>
</cp:coreProperties>
</file>