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12540" firstSheet="3" activeTab="4"/>
  </bookViews>
  <sheets>
    <sheet name="funeral" sheetId="1" r:id="rId1"/>
    <sheet name="staycation" sheetId="2" r:id="rId2"/>
    <sheet name="beauty" sheetId="3" r:id="rId3"/>
    <sheet name="consultation" sheetId="4" r:id="rId4"/>
    <sheet name="vaccination" sheetId="5" r:id="rId5"/>
    <sheet name="inspection" sheetId="6" r:id="rId6"/>
    <sheet name="treatment" sheetId="7" r:id="rId7"/>
    <sheet name="surgery_privat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<sst xmlns="http://schemas.openxmlformats.org/spreadsheetml/2006/main" count="272" uniqueCount="148">
  <si>
    <t>Level1</t>
  </si>
  <si>
    <t>Option</t>
  </si>
  <si>
    <t>Cost</t>
  </si>
  <si>
    <t>人道毀滅</t>
  </si>
  <si>
    <t>火化</t>
  </si>
  <si>
    <t>體重15公斤或以下的動物</t>
  </si>
  <si>
    <t>Depends on weight, not breed</t>
  </si>
  <si>
    <t>體重16公斤至50公斤的動物</t>
  </si>
  <si>
    <t>體重50公斤以上的動物</t>
  </si>
  <si>
    <t>垃圾及廢料的收集及處理</t>
  </si>
  <si>
    <t>15公斤或以下</t>
  </si>
  <si>
    <t>16公斤至50公斤</t>
  </si>
  <si>
    <t>50公斤以上</t>
  </si>
  <si>
    <t>屍體處理</t>
  </si>
  <si>
    <t>0–1 歲</t>
  </si>
  <si>
    <t>0.2–0.4%</t>
  </si>
  <si>
    <t>≦15kg（小型）</t>
  </si>
  <si>
    <t>常見於年輕犬、小型犬</t>
  </si>
  <si>
    <t>≦15kg</t>
  </si>
  <si>
    <t>可選火化或一般處理</t>
  </si>
  <si>
    <t>2–4 歲</t>
  </si>
  <si>
    <t>&lt;0.2%</t>
  </si>
  <si>
    <t>16–50kg（中大型）</t>
  </si>
  <si>
    <t>多數工作犬</t>
  </si>
  <si>
    <t>16–50kg</t>
  </si>
  <si>
    <t>多數屬此區間，與火化重疊</t>
  </si>
  <si>
    <t>5–6 歲</t>
  </si>
  <si>
    <t>0.3–0.6%</t>
  </si>
  <si>
    <t>&gt;50kg（特大犬）</t>
  </si>
  <si>
    <t>非常少見</t>
  </si>
  <si>
    <t>&gt;50kg</t>
  </si>
  <si>
    <t>僅極大型犬，稀有</t>
  </si>
  <si>
    <t>7–8 歲</t>
  </si>
  <si>
    <t>0.5–1.0%</t>
  </si>
  <si>
    <t>9+ 歲</t>
  </si>
  <si>
    <t>1.5–3.0%</t>
  </si>
  <si>
    <t>Level2</t>
  </si>
  <si>
    <t>15日或以下</t>
  </si>
  <si>
    <t>貓隻</t>
  </si>
  <si>
    <t>depends on weight, not breed</t>
  </si>
  <si>
    <t>15日或以上</t>
  </si>
  <si>
    <t>因無法飼養而將動物交予民政總署</t>
  </si>
  <si>
    <t/>
  </si>
  <si>
    <t>誤養、家庭突發狀況</t>
  </si>
  <si>
    <t>1 日</t>
  </si>
  <si>
    <t>輕微疫苗反應、突發無人照料</t>
  </si>
  <si>
    <t>0.05–0.1%</t>
  </si>
  <si>
    <t>例如主人臨時外出或住院、狗狗無人照顧</t>
  </si>
  <si>
    <t>人事問題、意外</t>
  </si>
  <si>
    <t>2 日</t>
  </si>
  <si>
    <t>短暫醫療觀察後需寄養</t>
  </si>
  <si>
    <t>0.03–0.06%</t>
  </si>
  <si>
    <t>例：疫苗反應、腸胃不適復原、避開風險環境</t>
  </si>
  <si>
    <t>飼主健康惡化或轉讓</t>
  </si>
  <si>
    <t>3 日</t>
  </si>
  <si>
    <t>主人急事、觀察期間需過夜</t>
  </si>
  <si>
    <t>0.01–0.03%</t>
  </si>
  <si>
    <t>如住院、短途出差、家庭危機等突發情境</t>
  </si>
  <si>
    <t>老犬照顧困難</t>
  </si>
  <si>
    <t>失能、遺棄增加</t>
  </si>
  <si>
    <t>沐浴/剪毛</t>
  </si>
  <si>
    <t>刷毛/梳毛</t>
  </si>
  <si>
    <t>修甲</t>
  </si>
  <si>
    <t>清潔牙齒</t>
  </si>
  <si>
    <t>運送動物（以無需特別車輛運送為限）</t>
  </si>
  <si>
    <t>晶片植入</t>
  </si>
  <si>
    <t>沐浴／剪毛</t>
  </si>
  <si>
    <t>10kg 或以下</t>
  </si>
  <si>
    <t>活動量大、易髒，通常每 2–3 月洗剪一次</t>
  </si>
  <si>
    <t>一般貓咪不需定期洗澡，剪毛情況少見</t>
  </si>
  <si>
    <t>一次性事件</t>
  </si>
  <si>
    <t>幼犬或領養初期會進行，通常不重複</t>
  </si>
  <si>
    <t>例如去獸醫、寄宿、訓練場所等</t>
  </si>
  <si>
    <t>初診</t>
  </si>
  <si>
    <t>everytime</t>
  </si>
  <si>
    <t>複診（每次）</t>
  </si>
  <si>
    <t>隔離檢疫（每日）</t>
  </si>
  <si>
    <t>犬隻（每隻）</t>
  </si>
  <si>
    <t>貓隻（每隻）</t>
  </si>
  <si>
    <t>Description</t>
  </si>
  <si>
    <t>狂犬病預防疫苗（每劑）</t>
  </si>
  <si>
    <t>包含三種：貓鼻氣管炎（FVR）、卡里西病毒（C）、貓泛白血球減少症（P）</t>
  </si>
  <si>
    <t>每年追加一次</t>
  </si>
  <si>
    <t>FVRCP（三合一）</t>
  </si>
  <si>
    <t>法定疫苗，部份地區雖不強制但仍建議</t>
  </si>
  <si>
    <t>$600 – $900／劑</t>
  </si>
  <si>
    <t>FeLV（貓白血病）</t>
  </si>
  <si>
    <t>容易經唾液、舔毛傳染</t>
  </si>
  <si>
    <t>$400 – $800／劑</t>
  </si>
  <si>
    <t>Chlamydia（披衣菌）</t>
  </si>
  <si>
    <t>會導致眼睛紅腫、鼻涕、結膜炎</t>
  </si>
  <si>
    <t>$500 – $800／劑</t>
  </si>
  <si>
    <t>Bordetella（博德特氏菌）</t>
  </si>
  <si>
    <t>呼吸道感染</t>
  </si>
  <si>
    <t>每年一次／多犬場域更頻密</t>
  </si>
  <si>
    <t>解剖屍體作局部檢查</t>
  </si>
  <si>
    <t>動物組織病理診斷</t>
  </si>
  <si>
    <t>病歷及檢查報告列印</t>
  </si>
  <si>
    <t>X光</t>
  </si>
  <si>
    <t>超聲波檢查</t>
  </si>
  <si>
    <t>尿液檢查</t>
  </si>
  <si>
    <t>糞便檢查</t>
  </si>
  <si>
    <t>毛皮檢查</t>
  </si>
  <si>
    <t>心電圖檢查</t>
  </si>
  <si>
    <t>內窺鏡檢查</t>
  </si>
  <si>
    <t>血壓檢查</t>
  </si>
  <si>
    <t>血液檢驗</t>
  </si>
  <si>
    <t>病毒/寄生蟲快速檢驗</t>
  </si>
  <si>
    <t>眼部檢查</t>
  </si>
  <si>
    <t>治療及各種藥物</t>
  </si>
  <si>
    <t>鎮靜</t>
  </si>
  <si>
    <t>麻醉</t>
  </si>
  <si>
    <t>輸液治療</t>
  </si>
  <si>
    <t>輸血治療</t>
  </si>
  <si>
    <t>噴霧治療</t>
  </si>
  <si>
    <t>導管放置</t>
  </si>
  <si>
    <t>傷口包紮</t>
  </si>
  <si>
    <t>針灸</t>
  </si>
  <si>
    <t>剪修甲</t>
  </si>
  <si>
    <t>其他治療</t>
  </si>
  <si>
    <t>0~1</t>
  </si>
  <si>
    <t>2~4</t>
  </si>
  <si>
    <t>5~6</t>
  </si>
  <si>
    <t>7~8</t>
  </si>
  <si>
    <t>9+</t>
  </si>
  <si>
    <t>Estimated Fee</t>
  </si>
  <si>
    <t>Extra</t>
  </si>
  <si>
    <t>Total</t>
  </si>
  <si>
    <t>雄貓閹割</t>
  </si>
  <si>
    <t>雌貓絕育（卵巢子宮切除）</t>
  </si>
  <si>
    <t>剖腹產手術</t>
  </si>
  <si>
    <t>犬貓子宮蓄膿</t>
  </si>
  <si>
    <t>子宮脫垂</t>
  </si>
  <si>
    <t>腫瘤切除術</t>
  </si>
  <si>
    <t>小手術</t>
  </si>
  <si>
    <t>疝復位術</t>
  </si>
  <si>
    <t>骨科手術</t>
  </si>
  <si>
    <t>眼部手術</t>
  </si>
  <si>
    <t>耳部手術</t>
  </si>
  <si>
    <t>口腔護理</t>
  </si>
  <si>
    <t>鼻臉部矯形手術</t>
  </si>
  <si>
    <t>開腹探查</t>
  </si>
  <si>
    <t>軟顎過長切除術</t>
  </si>
  <si>
    <t>胃腸手術</t>
  </si>
  <si>
    <t>泌尿系統手術</t>
  </si>
  <si>
    <t>其他外科手術</t>
  </si>
  <si>
    <t>雄犬閹割</t>
  </si>
  <si>
    <t>雌犬絕育（卵巢子宮切除）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</si>
</sst>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Font="1" applyFill="1" applyAlignment="1">
      <alignment vertical="center"/>
    </xf>
    <xf numFmtId="0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workbookViewId="0">
      <selection activeCell="C12" sqref="C12"/>
    </sheetView>
  </sheetViews>
  <sheetFormatPr defaultColWidth="9" defaultRowHeight="16.8"/>
  <sheetData>
    <row r="1" spans="1:3">
      <c r="A1" s="1" t="s">
        <v>0</v>
      </c>
      <c r="B1" s="1" t="s">
        <v>1</v>
      </c>
      <c r="C1" s="1" t="s">
        <v>2</v>
      </c>
    </row>
    <row r="2" spans="1:7">
      <c r="A2" t="s">
        <v>3</v>
      </c>
      <c r="B2" t="s">
        <v>3</v>
      </c>
      <c r="C2">
        <f t="shared" ref="C2:C8" si="0">G2*1.2</f>
        <v>360</v>
      </c>
      <c r="G2">
        <v>300</v>
      </c>
    </row>
    <row r="3" spans="1:7">
      <c r="A3" t="s">
        <v>4</v>
      </c>
      <c r="B3" t="s">
        <v>5</v>
      </c>
      <c r="C3">
        <f t="shared" si="0"/>
        <v>360</v>
      </c>
      <c r="D3" t="s">
        <v>6</v>
      </c>
      <c r="G3">
        <v>300</v>
      </c>
    </row>
    <row r="4" spans="1:7">
      <c r="A4" t="s">
        <v>4</v>
      </c>
      <c r="B4" t="s">
        <v>7</v>
      </c>
      <c r="C4">
        <f t="shared" si="0"/>
        <v>600</v>
      </c>
      <c r="D4" t="s">
        <v>6</v>
      </c>
      <c r="G4">
        <v>500</v>
      </c>
    </row>
    <row r="5" spans="1:7">
      <c r="A5" t="s">
        <v>4</v>
      </c>
      <c r="B5" t="s">
        <v>8</v>
      </c>
      <c r="C5">
        <f t="shared" si="0"/>
        <v>1440</v>
      </c>
      <c r="D5" t="s">
        <v>6</v>
      </c>
      <c r="G5">
        <v>1200</v>
      </c>
    </row>
    <row r="6" spans="1:7">
      <c r="A6" t="s">
        <v>9</v>
      </c>
      <c r="B6" t="s">
        <v>10</v>
      </c>
      <c r="C6">
        <f t="shared" si="0"/>
        <v>180</v>
      </c>
      <c r="D6" t="s">
        <v>6</v>
      </c>
      <c r="G6">
        <v>150</v>
      </c>
    </row>
    <row r="7" spans="1:7">
      <c r="A7" t="s">
        <v>9</v>
      </c>
      <c r="B7" t="s">
        <v>11</v>
      </c>
      <c r="C7">
        <f t="shared" si="0"/>
        <v>240</v>
      </c>
      <c r="D7" t="s">
        <v>6</v>
      </c>
      <c r="G7">
        <v>200</v>
      </c>
    </row>
    <row r="8" spans="1:7">
      <c r="A8" t="s">
        <v>9</v>
      </c>
      <c r="B8" t="s">
        <v>12</v>
      </c>
      <c r="C8">
        <f t="shared" si="0"/>
        <v>1200</v>
      </c>
      <c r="D8" t="s">
        <v>6</v>
      </c>
      <c r="G8">
        <v>1000</v>
      </c>
    </row>
    <row r="10" ht="20.4" spans="1:9">
      <c r="A10" t="s">
        <v>3</v>
      </c>
      <c r="E10" t="s">
        <v>4</v>
      </c>
      <c r="I10" s="7" t="s">
        <v>13</v>
      </c>
    </row>
    <row r="11" ht="51" spans="1:11">
      <c r="A11" s="5" t="s">
        <v>14</v>
      </c>
      <c r="B11" s="5" t="s">
        <v>15</v>
      </c>
      <c r="C11" s="5">
        <v>0.0001</v>
      </c>
      <c r="E11" s="5" t="s">
        <v>16</v>
      </c>
      <c r="F11" s="5" t="s">
        <v>17</v>
      </c>
      <c r="G11" s="5">
        <v>0.005</v>
      </c>
      <c r="I11" s="5" t="s">
        <v>18</v>
      </c>
      <c r="J11" s="5">
        <v>0.005</v>
      </c>
      <c r="K11" s="5" t="s">
        <v>19</v>
      </c>
    </row>
    <row r="12" ht="51" spans="1:11">
      <c r="A12" s="5" t="s">
        <v>20</v>
      </c>
      <c r="B12" s="5" t="s">
        <v>21</v>
      </c>
      <c r="C12" s="5">
        <v>0.0002</v>
      </c>
      <c r="E12" s="5" t="s">
        <v>22</v>
      </c>
      <c r="F12" s="5" t="s">
        <v>23</v>
      </c>
      <c r="G12" s="5">
        <v>0.0001</v>
      </c>
      <c r="I12" s="5" t="s">
        <v>24</v>
      </c>
      <c r="J12" s="5">
        <v>0.0001</v>
      </c>
      <c r="K12" s="5" t="s">
        <v>25</v>
      </c>
    </row>
    <row r="13" ht="51" spans="1:11">
      <c r="A13" s="5" t="s">
        <v>26</v>
      </c>
      <c r="B13" s="5" t="s">
        <v>27</v>
      </c>
      <c r="C13" s="5">
        <v>0.0003</v>
      </c>
      <c r="E13" s="5" t="s">
        <v>28</v>
      </c>
      <c r="F13" s="5" t="s">
        <v>29</v>
      </c>
      <c r="G13" s="5">
        <v>0.0001</v>
      </c>
      <c r="I13" s="5" t="s">
        <v>30</v>
      </c>
      <c r="J13" s="5">
        <v>0.0001</v>
      </c>
      <c r="K13" s="5" t="s">
        <v>31</v>
      </c>
    </row>
    <row r="14" ht="17" spans="1:3">
      <c r="A14" s="5" t="s">
        <v>32</v>
      </c>
      <c r="B14" s="5" t="s">
        <v>33</v>
      </c>
      <c r="C14" s="5">
        <v>0.0008</v>
      </c>
    </row>
    <row r="15" ht="17" spans="1:3">
      <c r="A15" s="5" t="s">
        <v>34</v>
      </c>
      <c r="B15" s="5" t="s">
        <v>35</v>
      </c>
      <c r="C15" s="5">
        <v>0.0015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I6" sqref="I6"/>
    </sheetView>
  </sheetViews>
  <sheetFormatPr defaultColWidth="9" defaultRowHeight="16.8"/>
  <cols>
    <col min="6" max="6" width="12.6875"/>
    <col min="9" max="9" width="12.6875"/>
    <col min="11" max="11" width="12.6875"/>
  </cols>
  <sheetData>
    <row r="1" spans="1:4">
      <c r="A1" s="1" t="s">
        <v>0</v>
      </c>
      <c r="B1" s="1" t="s">
        <v>36</v>
      </c>
      <c r="C1" s="1" t="s">
        <v>1</v>
      </c>
      <c r="D1" s="1" t="s">
        <v>2</v>
      </c>
    </row>
    <row r="2" spans="1:8">
      <c r="A2" t="s">
        <v>37</v>
      </c>
      <c r="B2" t="s">
        <v>38</v>
      </c>
      <c r="C2" t="s">
        <v>38</v>
      </c>
      <c r="D2">
        <f>H2*1.2</f>
        <v>72</v>
      </c>
      <c r="E2" t="s">
        <v>39</v>
      </c>
      <c r="H2">
        <v>60</v>
      </c>
    </row>
    <row r="3" spans="1:8">
      <c r="A3" t="s">
        <v>40</v>
      </c>
      <c r="B3" t="s">
        <v>38</v>
      </c>
      <c r="C3" t="s">
        <v>38</v>
      </c>
      <c r="D3">
        <f>H3*1.2</f>
        <v>60</v>
      </c>
      <c r="E3" t="s">
        <v>39</v>
      </c>
      <c r="H3">
        <v>50</v>
      </c>
    </row>
    <row r="4" spans="1:8">
      <c r="A4" t="s">
        <v>41</v>
      </c>
      <c r="B4" t="s">
        <v>42</v>
      </c>
      <c r="C4" t="s">
        <v>41</v>
      </c>
      <c r="D4">
        <f>H4*1.2</f>
        <v>1200</v>
      </c>
      <c r="H4">
        <v>1000</v>
      </c>
    </row>
    <row r="5" spans="9:9">
      <c r="I5">
        <f>60*4</f>
        <v>240</v>
      </c>
    </row>
    <row r="6" spans="1:1">
      <c r="A6" t="s">
        <v>37</v>
      </c>
    </row>
    <row r="7" ht="84" spans="1:8">
      <c r="A7" s="5" t="s">
        <v>14</v>
      </c>
      <c r="B7" s="5" t="s">
        <v>43</v>
      </c>
      <c r="C7" s="5">
        <v>0.0028</v>
      </c>
      <c r="E7" s="6" t="s">
        <v>44</v>
      </c>
      <c r="F7" s="5" t="s">
        <v>45</v>
      </c>
      <c r="G7" s="6" t="s">
        <v>46</v>
      </c>
      <c r="H7" s="5" t="s">
        <v>47</v>
      </c>
    </row>
    <row r="8" ht="84" spans="1:8">
      <c r="A8" s="5" t="s">
        <v>20</v>
      </c>
      <c r="B8" s="5" t="s">
        <v>48</v>
      </c>
      <c r="C8" s="5">
        <v>0.0018</v>
      </c>
      <c r="E8" s="6" t="s">
        <v>49</v>
      </c>
      <c r="F8" s="5" t="s">
        <v>50</v>
      </c>
      <c r="G8" s="6" t="s">
        <v>51</v>
      </c>
      <c r="H8" s="5" t="s">
        <v>52</v>
      </c>
    </row>
    <row r="9" ht="84" spans="1:8">
      <c r="A9" s="5" t="s">
        <v>26</v>
      </c>
      <c r="B9" s="5" t="s">
        <v>53</v>
      </c>
      <c r="C9" s="5">
        <v>0.0024</v>
      </c>
      <c r="E9" s="6" t="s">
        <v>54</v>
      </c>
      <c r="F9" s="5" t="s">
        <v>55</v>
      </c>
      <c r="G9" s="6" t="s">
        <v>56</v>
      </c>
      <c r="H9" s="5" t="s">
        <v>57</v>
      </c>
    </row>
    <row r="10" ht="34" spans="1:3">
      <c r="A10" s="5" t="s">
        <v>32</v>
      </c>
      <c r="B10" s="5" t="s">
        <v>58</v>
      </c>
      <c r="C10" s="5">
        <v>0.003</v>
      </c>
    </row>
    <row r="11" ht="34" spans="1:3">
      <c r="A11" s="5" t="s">
        <v>34</v>
      </c>
      <c r="B11" s="5" t="s">
        <v>59</v>
      </c>
      <c r="C11" s="5">
        <v>0.0044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H11" sqref="H11"/>
    </sheetView>
  </sheetViews>
  <sheetFormatPr defaultColWidth="9" defaultRowHeight="16.8" outlineLevelCol="7"/>
  <sheetData>
    <row r="1" spans="1:4">
      <c r="A1" s="1" t="s">
        <v>0</v>
      </c>
      <c r="B1" s="1" t="s">
        <v>36</v>
      </c>
      <c r="C1" s="1" t="s">
        <v>1</v>
      </c>
      <c r="D1" s="1" t="s">
        <v>2</v>
      </c>
    </row>
    <row r="2" spans="1:8">
      <c r="A2" t="s">
        <v>60</v>
      </c>
      <c r="B2" t="s">
        <v>38</v>
      </c>
      <c r="C2" t="s">
        <v>38</v>
      </c>
      <c r="D2">
        <f t="shared" ref="D2:D7" si="0">H2*1.2</f>
        <v>300</v>
      </c>
      <c r="H2">
        <v>250</v>
      </c>
    </row>
    <row r="3" spans="1:8">
      <c r="A3" t="s">
        <v>61</v>
      </c>
      <c r="B3" t="s">
        <v>38</v>
      </c>
      <c r="C3" t="s">
        <v>38</v>
      </c>
      <c r="D3">
        <f t="shared" si="0"/>
        <v>300</v>
      </c>
      <c r="H3">
        <v>250</v>
      </c>
    </row>
    <row r="4" spans="1:8">
      <c r="A4" t="s">
        <v>62</v>
      </c>
      <c r="B4" t="s">
        <v>38</v>
      </c>
      <c r="C4" t="s">
        <v>62</v>
      </c>
      <c r="D4">
        <f t="shared" si="0"/>
        <v>48</v>
      </c>
      <c r="H4">
        <v>40</v>
      </c>
    </row>
    <row r="5" spans="1:8">
      <c r="A5" t="s">
        <v>63</v>
      </c>
      <c r="B5" t="s">
        <v>38</v>
      </c>
      <c r="C5" t="s">
        <v>63</v>
      </c>
      <c r="D5">
        <f t="shared" si="0"/>
        <v>576</v>
      </c>
      <c r="H5">
        <v>480</v>
      </c>
    </row>
    <row r="6" spans="1:8">
      <c r="A6" t="s">
        <v>64</v>
      </c>
      <c r="B6" t="s">
        <v>38</v>
      </c>
      <c r="C6" t="s">
        <v>64</v>
      </c>
      <c r="D6">
        <f t="shared" si="0"/>
        <v>36</v>
      </c>
      <c r="H6">
        <v>30</v>
      </c>
    </row>
    <row r="7" spans="1:8">
      <c r="A7" t="s">
        <v>65</v>
      </c>
      <c r="B7" t="s">
        <v>38</v>
      </c>
      <c r="C7" t="s">
        <v>65</v>
      </c>
      <c r="D7">
        <f t="shared" si="0"/>
        <v>120</v>
      </c>
      <c r="H7">
        <v>100</v>
      </c>
    </row>
    <row r="9" ht="84" spans="1:8">
      <c r="A9" s="5" t="s">
        <v>66</v>
      </c>
      <c r="B9" s="5" t="s">
        <v>67</v>
      </c>
      <c r="C9" s="6">
        <v>0.01</v>
      </c>
      <c r="D9" s="5" t="s">
        <v>68</v>
      </c>
      <c r="F9" t="s">
        <v>61</v>
      </c>
      <c r="G9" s="6">
        <v>0.015</v>
      </c>
      <c r="H9" s="5" t="s">
        <v>69</v>
      </c>
    </row>
    <row r="10" ht="68" spans="1:7">
      <c r="A10" t="s">
        <v>62</v>
      </c>
      <c r="B10" s="5" t="s">
        <v>70</v>
      </c>
      <c r="C10" s="6">
        <v>0.015</v>
      </c>
      <c r="D10" s="5" t="s">
        <v>71</v>
      </c>
      <c r="F10" t="s">
        <v>63</v>
      </c>
      <c r="G10">
        <v>0.012</v>
      </c>
    </row>
    <row r="11" ht="68" spans="1:7">
      <c r="A11" t="s">
        <v>64</v>
      </c>
      <c r="B11" s="5"/>
      <c r="C11" s="6">
        <v>0.01</v>
      </c>
      <c r="D11" s="5" t="s">
        <v>72</v>
      </c>
      <c r="F11" t="s">
        <v>65</v>
      </c>
      <c r="G11">
        <v>0.3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2" sqref="C2"/>
    </sheetView>
  </sheetViews>
  <sheetFormatPr defaultColWidth="9" defaultRowHeight="16.8" outlineLevelRow="4" outlineLevelCol="5"/>
  <sheetData>
    <row r="1" spans="1:3">
      <c r="A1" s="1" t="s">
        <v>0</v>
      </c>
      <c r="B1" s="1" t="s">
        <v>1</v>
      </c>
      <c r="C1" s="1" t="s">
        <v>2</v>
      </c>
    </row>
    <row r="2" spans="1:6">
      <c r="A2" t="s">
        <v>73</v>
      </c>
      <c r="B2" t="s">
        <v>73</v>
      </c>
      <c r="C2">
        <v>300</v>
      </c>
      <c r="D2" t="s">
        <v>74</v>
      </c>
      <c r="E2">
        <v>1</v>
      </c>
      <c r="F2">
        <v>150</v>
      </c>
    </row>
    <row r="3" spans="1:6">
      <c r="A3" t="s">
        <v>75</v>
      </c>
      <c r="B3" t="s">
        <v>75</v>
      </c>
      <c r="C3">
        <v>160</v>
      </c>
      <c r="D3" t="s">
        <v>74</v>
      </c>
      <c r="E3">
        <v>0.4</v>
      </c>
      <c r="F3">
        <v>80</v>
      </c>
    </row>
    <row r="4" spans="1:6">
      <c r="A4" t="s">
        <v>76</v>
      </c>
      <c r="B4" t="s">
        <v>77</v>
      </c>
      <c r="C4">
        <v>100</v>
      </c>
      <c r="D4" t="s">
        <v>74</v>
      </c>
      <c r="E4">
        <v>0.05</v>
      </c>
      <c r="F4">
        <v>50</v>
      </c>
    </row>
    <row r="5" spans="1:6">
      <c r="A5" t="s">
        <v>76</v>
      </c>
      <c r="B5" t="s">
        <v>78</v>
      </c>
      <c r="C5">
        <v>60</v>
      </c>
      <c r="D5" t="s">
        <v>74</v>
      </c>
      <c r="F5">
        <v>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0" sqref="F10"/>
    </sheetView>
  </sheetViews>
  <sheetFormatPr defaultColWidth="9" defaultRowHeight="16.8" outlineLevelRow="5" outlineLevelCol="6"/>
  <sheetData>
    <row r="1" spans="1:3">
      <c r="A1" s="1" t="s">
        <v>1</v>
      </c>
      <c r="B1" s="1" t="s">
        <v>79</v>
      </c>
      <c r="C1" t="s">
        <v>2</v>
      </c>
    </row>
    <row r="2" ht="34" spans="1:7">
      <c r="A2" t="s">
        <v>80</v>
      </c>
      <c r="B2" t="s">
        <v>81</v>
      </c>
      <c r="C2">
        <v>60</v>
      </c>
      <c r="D2" s="5" t="s">
        <v>82</v>
      </c>
      <c r="F2">
        <f t="shared" ref="F2:F6" si="0">G2*1.2</f>
        <v>60</v>
      </c>
      <c r="G2">
        <v>50</v>
      </c>
    </row>
    <row r="3" ht="34" spans="1:7">
      <c r="A3" t="s">
        <v>83</v>
      </c>
      <c r="B3" t="s">
        <v>84</v>
      </c>
      <c r="C3" s="5">
        <v>480</v>
      </c>
      <c r="D3" s="5" t="s">
        <v>82</v>
      </c>
      <c r="E3" s="5" t="s">
        <v>85</v>
      </c>
      <c r="F3">
        <f t="shared" si="0"/>
        <v>480</v>
      </c>
      <c r="G3">
        <v>400</v>
      </c>
    </row>
    <row r="4" ht="34" spans="1:7">
      <c r="A4" t="s">
        <v>86</v>
      </c>
      <c r="B4" t="s">
        <v>87</v>
      </c>
      <c r="C4" s="5">
        <v>480</v>
      </c>
      <c r="D4" s="5" t="s">
        <v>82</v>
      </c>
      <c r="E4" s="5" t="s">
        <v>88</v>
      </c>
      <c r="F4">
        <f t="shared" si="0"/>
        <v>480</v>
      </c>
      <c r="G4">
        <v>400</v>
      </c>
    </row>
    <row r="5" ht="34" spans="1:7">
      <c r="A5" t="s">
        <v>89</v>
      </c>
      <c r="B5" t="s">
        <v>90</v>
      </c>
      <c r="C5" s="5">
        <v>480</v>
      </c>
      <c r="D5" s="5" t="s">
        <v>82</v>
      </c>
      <c r="E5" s="5" t="s">
        <v>91</v>
      </c>
      <c r="F5">
        <f t="shared" si="0"/>
        <v>480</v>
      </c>
      <c r="G5">
        <v>400</v>
      </c>
    </row>
    <row r="6" ht="51" spans="1:7">
      <c r="A6" t="s">
        <v>92</v>
      </c>
      <c r="B6" s="2" t="s">
        <v>93</v>
      </c>
      <c r="C6" s="5">
        <v>480</v>
      </c>
      <c r="D6" s="5" t="s">
        <v>94</v>
      </c>
      <c r="E6" s="5" t="s">
        <v>88</v>
      </c>
      <c r="F6">
        <f t="shared" si="0"/>
        <v>480</v>
      </c>
      <c r="G6">
        <v>400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17" sqref="C17:C30"/>
    </sheetView>
  </sheetViews>
  <sheetFormatPr defaultColWidth="9" defaultRowHeight="16.8" outlineLevelCol="3"/>
  <sheetData>
    <row r="1" spans="1:2">
      <c r="A1" s="1" t="s">
        <v>1</v>
      </c>
      <c r="B1" s="1" t="s">
        <v>2</v>
      </c>
    </row>
    <row r="2" spans="1:4">
      <c r="A2" t="s">
        <v>95</v>
      </c>
      <c r="B2">
        <f t="shared" ref="B2:B15" si="0">D2*1.2</f>
        <v>1200</v>
      </c>
      <c r="D2">
        <v>1000</v>
      </c>
    </row>
    <row r="3" spans="1:4">
      <c r="A3" t="s">
        <v>96</v>
      </c>
      <c r="B3">
        <f t="shared" si="0"/>
        <v>720</v>
      </c>
      <c r="D3">
        <v>600</v>
      </c>
    </row>
    <row r="4" spans="1:4">
      <c r="A4" t="s">
        <v>97</v>
      </c>
      <c r="B4">
        <f t="shared" si="0"/>
        <v>360</v>
      </c>
      <c r="D4">
        <v>300</v>
      </c>
    </row>
    <row r="5" spans="1:4">
      <c r="A5" t="s">
        <v>98</v>
      </c>
      <c r="B5">
        <f t="shared" si="0"/>
        <v>360</v>
      </c>
      <c r="D5">
        <v>300</v>
      </c>
    </row>
    <row r="6" spans="1:4">
      <c r="A6" t="s">
        <v>99</v>
      </c>
      <c r="B6">
        <f t="shared" si="0"/>
        <v>600</v>
      </c>
      <c r="D6">
        <v>500</v>
      </c>
    </row>
    <row r="7" spans="1:4">
      <c r="A7" t="s">
        <v>100</v>
      </c>
      <c r="B7">
        <f t="shared" si="0"/>
        <v>480</v>
      </c>
      <c r="D7">
        <v>400</v>
      </c>
    </row>
    <row r="8" spans="1:4">
      <c r="A8" t="s">
        <v>101</v>
      </c>
      <c r="B8">
        <f t="shared" si="0"/>
        <v>360</v>
      </c>
      <c r="D8">
        <v>300</v>
      </c>
    </row>
    <row r="9" spans="1:4">
      <c r="A9" t="s">
        <v>102</v>
      </c>
      <c r="B9">
        <f t="shared" si="0"/>
        <v>480</v>
      </c>
      <c r="D9">
        <v>400</v>
      </c>
    </row>
    <row r="10" spans="1:4">
      <c r="A10" t="s">
        <v>103</v>
      </c>
      <c r="B10">
        <f t="shared" si="0"/>
        <v>600</v>
      </c>
      <c r="D10">
        <v>500</v>
      </c>
    </row>
    <row r="11" spans="1:4">
      <c r="A11" t="s">
        <v>104</v>
      </c>
      <c r="B11">
        <f t="shared" si="0"/>
        <v>1800</v>
      </c>
      <c r="D11">
        <v>1500</v>
      </c>
    </row>
    <row r="12" spans="1:4">
      <c r="A12" t="s">
        <v>105</v>
      </c>
      <c r="B12">
        <f t="shared" si="0"/>
        <v>300</v>
      </c>
      <c r="D12">
        <v>250</v>
      </c>
    </row>
    <row r="13" spans="1:4">
      <c r="A13" t="s">
        <v>106</v>
      </c>
      <c r="B13">
        <f t="shared" si="0"/>
        <v>960</v>
      </c>
      <c r="D13">
        <v>800</v>
      </c>
    </row>
    <row r="14" spans="1:4">
      <c r="A14" t="s">
        <v>107</v>
      </c>
      <c r="B14">
        <f t="shared" si="0"/>
        <v>600</v>
      </c>
      <c r="D14">
        <v>500</v>
      </c>
    </row>
    <row r="15" spans="1:4">
      <c r="A15" t="s">
        <v>108</v>
      </c>
      <c r="B15">
        <f t="shared" si="0"/>
        <v>480</v>
      </c>
      <c r="D15">
        <v>400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opLeftCell="A19" workbookViewId="0">
      <selection activeCell="E35" sqref="E35"/>
    </sheetView>
  </sheetViews>
  <sheetFormatPr defaultColWidth="9" defaultRowHeight="16.8" outlineLevelCol="3"/>
  <sheetData>
    <row r="1" spans="1:2">
      <c r="A1" s="1" t="s">
        <v>1</v>
      </c>
      <c r="B1" s="1" t="s">
        <v>2</v>
      </c>
    </row>
    <row r="2" spans="1:4">
      <c r="A2" t="s">
        <v>109</v>
      </c>
      <c r="B2">
        <f t="shared" ref="B2:B12" si="0">D2*1.2</f>
        <v>480</v>
      </c>
      <c r="D2">
        <v>400</v>
      </c>
    </row>
    <row r="3" spans="1:4">
      <c r="A3" t="s">
        <v>110</v>
      </c>
      <c r="B3">
        <f t="shared" si="0"/>
        <v>120</v>
      </c>
      <c r="D3">
        <v>100</v>
      </c>
    </row>
    <row r="4" spans="1:4">
      <c r="A4" t="s">
        <v>111</v>
      </c>
      <c r="B4">
        <f t="shared" si="0"/>
        <v>240</v>
      </c>
      <c r="D4">
        <v>200</v>
      </c>
    </row>
    <row r="5" spans="1:4">
      <c r="A5" t="s">
        <v>112</v>
      </c>
      <c r="B5">
        <f t="shared" si="0"/>
        <v>1200</v>
      </c>
      <c r="D5">
        <v>1000</v>
      </c>
    </row>
    <row r="6" spans="1:4">
      <c r="A6" t="s">
        <v>113</v>
      </c>
      <c r="B6">
        <f t="shared" si="0"/>
        <v>240</v>
      </c>
      <c r="D6">
        <v>200</v>
      </c>
    </row>
    <row r="7" spans="1:4">
      <c r="A7" t="s">
        <v>114</v>
      </c>
      <c r="B7">
        <f t="shared" si="0"/>
        <v>960</v>
      </c>
      <c r="D7">
        <v>800</v>
      </c>
    </row>
    <row r="8" spans="1:4">
      <c r="A8" t="s">
        <v>115</v>
      </c>
      <c r="B8">
        <f t="shared" si="0"/>
        <v>600</v>
      </c>
      <c r="D8">
        <v>500</v>
      </c>
    </row>
    <row r="9" spans="1:4">
      <c r="A9" t="s">
        <v>116</v>
      </c>
      <c r="B9">
        <f t="shared" si="0"/>
        <v>600</v>
      </c>
      <c r="D9">
        <v>500</v>
      </c>
    </row>
    <row r="10" spans="1:4">
      <c r="A10" t="s">
        <v>117</v>
      </c>
      <c r="B10">
        <f t="shared" si="0"/>
        <v>480</v>
      </c>
      <c r="D10">
        <v>400</v>
      </c>
    </row>
    <row r="11" spans="1:4">
      <c r="A11" t="s">
        <v>118</v>
      </c>
      <c r="B11">
        <f t="shared" si="0"/>
        <v>960</v>
      </c>
      <c r="D11">
        <v>800</v>
      </c>
    </row>
    <row r="12" spans="1:4">
      <c r="A12" t="s">
        <v>119</v>
      </c>
      <c r="B12">
        <f t="shared" si="0"/>
        <v>960</v>
      </c>
      <c r="D12">
        <v>800</v>
      </c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58"/>
  <sheetViews>
    <sheetView topLeftCell="K1" workbookViewId="0">
      <selection activeCell="U5" sqref="U5"/>
    </sheetView>
  </sheetViews>
  <sheetFormatPr defaultColWidth="9" defaultRowHeight="16.8"/>
  <cols>
    <col min="2" max="2" width="10.5"/>
    <col min="16" max="16" width="10.5"/>
    <col min="17" max="17" width="9.5"/>
    <col min="18" max="19" width="10.5"/>
    <col min="21" max="21" width="10.5"/>
    <col min="31" max="35" width="9.5"/>
  </cols>
  <sheetData>
    <row r="1" spans="1:34">
      <c r="A1" s="1" t="s">
        <v>1</v>
      </c>
      <c r="B1" s="1" t="s">
        <v>2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126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127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AH1" s="3"/>
    </row>
    <row r="2" spans="1:25">
      <c r="A2" t="s">
        <v>128</v>
      </c>
      <c r="B2" s="2">
        <v>480</v>
      </c>
      <c r="C2" s="2">
        <v>0.06</v>
      </c>
      <c r="D2" s="2">
        <v>0.002</v>
      </c>
      <c r="E2" s="2">
        <v>0.0005</v>
      </c>
      <c r="F2" s="2">
        <v>0.0002</v>
      </c>
      <c r="G2" s="2">
        <v>0.0001</v>
      </c>
      <c r="I2">
        <f>$B2*C2</f>
        <v>28.8</v>
      </c>
      <c r="J2">
        <f>$B2*D2</f>
        <v>0.96</v>
      </c>
      <c r="K2">
        <f>$B2*E2</f>
        <v>0.24</v>
      </c>
      <c r="L2">
        <f>$B2*F2</f>
        <v>0.096</v>
      </c>
      <c r="M2">
        <f>$B2*G2</f>
        <v>0.048</v>
      </c>
      <c r="O2" cm="1">
        <f t="array" ref="O2">SUMPRODUCT($B22:$Z22,$B$40:$Z$40)*C2</f>
        <v>303.048</v>
      </c>
      <c r="P2" cm="1">
        <f t="array" ref="P2">SUMPRODUCT($B22:$Z22,$B$40:$Z$40)*D2</f>
        <v>10.1016</v>
      </c>
      <c r="Q2" cm="1">
        <f t="array" ref="Q2">SUMPRODUCT($B22:$Z22,$B$40:$Z$40)*E2</f>
        <v>2.5254</v>
      </c>
      <c r="R2" cm="1">
        <f t="array" ref="R2">SUMPRODUCT($B22:$Z22,$B$40:$Z$40)*F2</f>
        <v>1.01016</v>
      </c>
      <c r="S2" cm="1">
        <f t="array" ref="S2">SUMPRODUCT($B22:$Z22,$B$40:$Z$40)*G2</f>
        <v>0.50508</v>
      </c>
      <c r="U2">
        <f t="shared" ref="U2:Y2" si="0">SUM(I20,O20)</f>
        <v>705.66024</v>
      </c>
      <c r="V2">
        <f t="shared" si="0"/>
        <v>170.47908</v>
      </c>
      <c r="W2">
        <f t="shared" si="0"/>
        <v>255.6936</v>
      </c>
      <c r="X2">
        <f t="shared" si="0"/>
        <v>367.04112</v>
      </c>
      <c r="Y2">
        <f t="shared" si="0"/>
        <v>492.99036</v>
      </c>
    </row>
    <row r="3" spans="1:25">
      <c r="A3" t="s">
        <v>129</v>
      </c>
      <c r="B3" s="2">
        <v>960</v>
      </c>
      <c r="C3" s="2">
        <v>0.05</v>
      </c>
      <c r="D3" s="2">
        <v>0.0015</v>
      </c>
      <c r="E3" s="2">
        <v>0.0005</v>
      </c>
      <c r="F3" s="2">
        <v>0.0002</v>
      </c>
      <c r="G3" s="2">
        <v>0.0001</v>
      </c>
      <c r="I3">
        <f>$B3*C3</f>
        <v>48</v>
      </c>
      <c r="J3">
        <f>$B3*D3</f>
        <v>1.44</v>
      </c>
      <c r="K3">
        <f>$B3*E3</f>
        <v>0.48</v>
      </c>
      <c r="L3">
        <f>$B3*F3</f>
        <v>0.192</v>
      </c>
      <c r="M3">
        <f>$B3*G3</f>
        <v>0.096</v>
      </c>
      <c r="O3" cm="1">
        <f t="array" ref="O3">SUMPRODUCT($B23:$Z23,$B$40:$Z$40)*C3</f>
        <v>274.44</v>
      </c>
      <c r="P3" cm="1">
        <f t="array" ref="P3">SUMPRODUCT($B23:$Z23,$B$40:$Z$40)*D3</f>
        <v>8.2332</v>
      </c>
      <c r="Q3" cm="1">
        <f t="array" ref="Q3">SUMPRODUCT($B23:$Z23,$B$40:$Z$40)*E3</f>
        <v>2.7444</v>
      </c>
      <c r="R3" cm="1">
        <f t="array" ref="R3">SUMPRODUCT($B23:$Z23,$B$40:$Z$40)*F3</f>
        <v>1.09776</v>
      </c>
      <c r="S3" cm="1">
        <f t="array" ref="S3">SUMPRODUCT($B23:$Z23,$B$40:$Z$40)*G3</f>
        <v>0.54888</v>
      </c>
      <c r="U3">
        <f>SUM(I2,O2)</f>
        <v>331.848</v>
      </c>
      <c r="V3">
        <f t="shared" ref="U3:Y3" si="1">SUM(J2,P2)</f>
        <v>11.0616</v>
      </c>
      <c r="W3">
        <f t="shared" si="1"/>
        <v>2.7654</v>
      </c>
      <c r="X3">
        <f t="shared" si="1"/>
        <v>1.10616</v>
      </c>
      <c r="Y3">
        <f t="shared" si="1"/>
        <v>0.55308</v>
      </c>
    </row>
    <row r="4" spans="1:25">
      <c r="A4" t="s">
        <v>130</v>
      </c>
      <c r="B4">
        <f>1000*1.2</f>
        <v>1200</v>
      </c>
      <c r="C4" s="2">
        <v>0.0005</v>
      </c>
      <c r="D4" s="2">
        <v>0.001</v>
      </c>
      <c r="E4" s="2">
        <v>0.0005</v>
      </c>
      <c r="F4" s="2">
        <v>0.0002</v>
      </c>
      <c r="G4" s="2">
        <v>0.0001</v>
      </c>
      <c r="I4">
        <f t="shared" ref="I4:I19" si="2">$B4*C4</f>
        <v>0.6</v>
      </c>
      <c r="J4">
        <f>$B4*D4</f>
        <v>1.2</v>
      </c>
      <c r="K4">
        <f>$B4*E4</f>
        <v>0.6</v>
      </c>
      <c r="L4">
        <f>$B4*F4</f>
        <v>0.24</v>
      </c>
      <c r="M4">
        <f>$B4*G4</f>
        <v>0.12</v>
      </c>
      <c r="O4" cm="1">
        <f t="array" ref="O4">SUMPRODUCT($B24:$Z24,$B$40:$Z$40)*C4</f>
        <v>3.009</v>
      </c>
      <c r="P4" cm="1">
        <f t="array" ref="P4">SUMPRODUCT($B24:$Z24,$B$40:$Z$40)*D4</f>
        <v>6.018</v>
      </c>
      <c r="Q4" cm="1">
        <f t="array" ref="Q4">SUMPRODUCT($B24:$Z24,$B$40:$Z$40)*E4</f>
        <v>3.009</v>
      </c>
      <c r="R4" cm="1">
        <f t="array" ref="R4">SUMPRODUCT($B24:$Z24,$B$40:$Z$40)*F4</f>
        <v>1.2036</v>
      </c>
      <c r="S4" cm="1">
        <f t="array" ref="S4">SUMPRODUCT($B24:$Z24,$B$40:$Z$40)*G4</f>
        <v>0.6018</v>
      </c>
      <c r="U4">
        <f t="shared" ref="U4:Y4" si="3">SUM(I3,O3)</f>
        <v>322.44</v>
      </c>
      <c r="V4">
        <f t="shared" si="3"/>
        <v>9.6732</v>
      </c>
      <c r="W4">
        <f t="shared" si="3"/>
        <v>3.2244</v>
      </c>
      <c r="X4">
        <f t="shared" si="3"/>
        <v>1.28976</v>
      </c>
      <c r="Y4">
        <f t="shared" si="3"/>
        <v>0.64488</v>
      </c>
    </row>
    <row r="5" spans="1:25">
      <c r="A5" t="s">
        <v>131</v>
      </c>
      <c r="B5">
        <f>1000*1.2</f>
        <v>1200</v>
      </c>
      <c r="C5" s="2">
        <v>0.0002</v>
      </c>
      <c r="D5" s="2">
        <v>0.002</v>
      </c>
      <c r="E5" s="2">
        <v>0.004</v>
      </c>
      <c r="F5" s="2">
        <v>0.006</v>
      </c>
      <c r="G5" s="2">
        <v>0.008</v>
      </c>
      <c r="I5">
        <f t="shared" si="2"/>
        <v>0.24</v>
      </c>
      <c r="J5">
        <f>$B5*D5</f>
        <v>2.4</v>
      </c>
      <c r="K5">
        <f>$B5*E5</f>
        <v>4.8</v>
      </c>
      <c r="L5">
        <f>$B5*F5</f>
        <v>7.2</v>
      </c>
      <c r="M5">
        <f>$B5*G5</f>
        <v>9.6</v>
      </c>
      <c r="O5" cm="1">
        <f t="array" ref="O5">SUMPRODUCT($B25:$Z25,$B$40:$Z$40)*C5</f>
        <v>1.2084</v>
      </c>
      <c r="P5" cm="1">
        <f t="array" ref="P5">SUMPRODUCT($B25:$Z25,$B$40:$Z$40)*D5</f>
        <v>12.084</v>
      </c>
      <c r="Q5" cm="1">
        <f t="array" ref="Q5">SUMPRODUCT($B25:$Z25,$B$40:$Z$40)*E5</f>
        <v>24.168</v>
      </c>
      <c r="R5" cm="1">
        <f t="array" ref="R5">SUMPRODUCT($B25:$Z25,$B$40:$Z$40)*F5</f>
        <v>36.252</v>
      </c>
      <c r="S5" cm="1">
        <f t="array" ref="S5">SUMPRODUCT($B25:$Z25,$B$40:$Z$40)*G5</f>
        <v>48.336</v>
      </c>
      <c r="U5">
        <f>(U2-U3-U4)*2</f>
        <v>102.74448</v>
      </c>
      <c r="V5">
        <f t="shared" ref="U5:Y5" si="4">V2-V3-V4</f>
        <v>149.74428</v>
      </c>
      <c r="W5">
        <f t="shared" si="4"/>
        <v>249.7038</v>
      </c>
      <c r="X5">
        <f t="shared" si="4"/>
        <v>364.6452</v>
      </c>
      <c r="Y5">
        <f t="shared" si="4"/>
        <v>491.7924</v>
      </c>
    </row>
    <row r="6" spans="1:19">
      <c r="A6" t="s">
        <v>132</v>
      </c>
      <c r="B6">
        <f>500*1.2</f>
        <v>600</v>
      </c>
      <c r="C6" s="2">
        <v>0.0001</v>
      </c>
      <c r="D6" s="2">
        <v>0.0005</v>
      </c>
      <c r="E6" s="2">
        <v>0.001</v>
      </c>
      <c r="F6" s="2">
        <v>0.001</v>
      </c>
      <c r="G6" s="2">
        <v>0.002</v>
      </c>
      <c r="I6">
        <f t="shared" si="2"/>
        <v>0.06</v>
      </c>
      <c r="J6">
        <f>$B6*D6</f>
        <v>0.3</v>
      </c>
      <c r="K6">
        <f>$B6*E6</f>
        <v>0.6</v>
      </c>
      <c r="L6">
        <f>$B6*F6</f>
        <v>0.6</v>
      </c>
      <c r="M6">
        <f>$B6*G6</f>
        <v>1.2</v>
      </c>
      <c r="O6" cm="1">
        <f t="array" ref="O6">SUMPRODUCT($B26:$Z26,$B$40:$Z$40)*C6</f>
        <v>0.6042</v>
      </c>
      <c r="P6" cm="1">
        <f t="array" ref="P6">SUMPRODUCT($B26:$Z26,$B$40:$Z$40)*D6</f>
        <v>3.021</v>
      </c>
      <c r="Q6" cm="1">
        <f t="array" ref="Q6">SUMPRODUCT($B26:$Z26,$B$40:$Z$40)*E6</f>
        <v>6.042</v>
      </c>
      <c r="R6" cm="1">
        <f t="array" ref="R6">SUMPRODUCT($B26:$Z26,$B$40:$Z$40)*F6</f>
        <v>6.042</v>
      </c>
      <c r="S6" cm="1">
        <f t="array" ref="S6">SUMPRODUCT($B26:$Z26,$B$40:$Z$40)*G6</f>
        <v>12.084</v>
      </c>
    </row>
    <row r="7" spans="1:19">
      <c r="A7" t="s">
        <v>133</v>
      </c>
      <c r="B7">
        <f>2000*1.2</f>
        <v>2400</v>
      </c>
      <c r="C7" s="2">
        <v>0.0005</v>
      </c>
      <c r="D7" s="2">
        <v>0.001</v>
      </c>
      <c r="E7" s="2">
        <v>0.002</v>
      </c>
      <c r="F7" s="2">
        <v>0.004</v>
      </c>
      <c r="G7" s="2">
        <v>0.006</v>
      </c>
      <c r="I7">
        <f t="shared" si="2"/>
        <v>1.2</v>
      </c>
      <c r="J7">
        <f>$B7*D7</f>
        <v>2.4</v>
      </c>
      <c r="K7">
        <f>$B7*E7</f>
        <v>4.8</v>
      </c>
      <c r="L7">
        <f>$B7*F7</f>
        <v>9.6</v>
      </c>
      <c r="M7">
        <f>$B7*G7</f>
        <v>14.4</v>
      </c>
      <c r="O7" cm="1">
        <f t="array" ref="O7">SUMPRODUCT($B27:$Z27,$B$40:$Z$40)*C7</f>
        <v>3.2238</v>
      </c>
      <c r="P7" cm="1">
        <f t="array" ref="P7">SUMPRODUCT($B27:$Z27,$B$40:$Z$40)*D7</f>
        <v>6.4476</v>
      </c>
      <c r="Q7" cm="1">
        <f t="array" ref="Q7">SUMPRODUCT($B27:$Z27,$B$40:$Z$40)*E7</f>
        <v>12.8952</v>
      </c>
      <c r="R7" cm="1">
        <f t="array" ref="R7">SUMPRODUCT($B27:$Z27,$B$40:$Z$40)*F7</f>
        <v>25.7904</v>
      </c>
      <c r="S7" cm="1">
        <f t="array" ref="S7">SUMPRODUCT($B27:$Z27,$B$40:$Z$40)*G7</f>
        <v>38.6856</v>
      </c>
    </row>
    <row r="8" spans="1:19">
      <c r="A8" t="s">
        <v>134</v>
      </c>
      <c r="B8">
        <f>600*1.2</f>
        <v>720</v>
      </c>
      <c r="C8" s="2">
        <v>0.002</v>
      </c>
      <c r="D8" s="2">
        <v>0.004</v>
      </c>
      <c r="E8" s="2">
        <v>0.006</v>
      </c>
      <c r="F8" s="2">
        <v>0.008</v>
      </c>
      <c r="G8" s="2">
        <v>0.01</v>
      </c>
      <c r="I8">
        <f t="shared" si="2"/>
        <v>1.44</v>
      </c>
      <c r="J8">
        <f>$B8*D8</f>
        <v>2.88</v>
      </c>
      <c r="K8">
        <f>$B8*E8</f>
        <v>4.32</v>
      </c>
      <c r="L8">
        <f>$B8*F8</f>
        <v>5.76</v>
      </c>
      <c r="M8">
        <f>$B8*G8</f>
        <v>7.2</v>
      </c>
      <c r="O8" cm="1">
        <f t="array" ref="O8">SUMPRODUCT($B28:$Z28,$B$40:$Z$40)*C8</f>
        <v>8.7816</v>
      </c>
      <c r="P8" cm="1">
        <f t="array" ref="P8">SUMPRODUCT($B28:$Z28,$B$40:$Z$40)*D8</f>
        <v>17.5632</v>
      </c>
      <c r="Q8" cm="1">
        <f t="array" ref="Q8">SUMPRODUCT($B28:$Z28,$B$40:$Z$40)*E8</f>
        <v>26.3448</v>
      </c>
      <c r="R8" cm="1">
        <f t="array" ref="R8">SUMPRODUCT($B28:$Z28,$B$40:$Z$40)*F8</f>
        <v>35.1264</v>
      </c>
      <c r="S8" cm="1">
        <f t="array" ref="S8">SUMPRODUCT($B28:$Z28,$B$40:$Z$40)*G8</f>
        <v>43.908</v>
      </c>
    </row>
    <row r="9" spans="1:19">
      <c r="A9" t="s">
        <v>135</v>
      </c>
      <c r="B9">
        <f>1800*1.2</f>
        <v>2160</v>
      </c>
      <c r="C9" s="2">
        <v>0.0005</v>
      </c>
      <c r="D9" s="2">
        <v>0.001</v>
      </c>
      <c r="E9" s="2">
        <v>0.002</v>
      </c>
      <c r="F9" s="2">
        <v>0.002</v>
      </c>
      <c r="G9" s="2">
        <v>0.0025</v>
      </c>
      <c r="I9">
        <f t="shared" si="2"/>
        <v>1.08</v>
      </c>
      <c r="J9">
        <f>$B9*D9</f>
        <v>2.16</v>
      </c>
      <c r="K9">
        <f>$B9*E9</f>
        <v>4.32</v>
      </c>
      <c r="L9">
        <f>$B9*F9</f>
        <v>4.32</v>
      </c>
      <c r="M9">
        <f>$B9*G9</f>
        <v>5.4</v>
      </c>
      <c r="O9" cm="1">
        <f t="array" ref="O9">SUMPRODUCT($B29:$Z29,$B$40:$Z$40)*C9</f>
        <v>2.646</v>
      </c>
      <c r="P9" cm="1">
        <f t="array" ref="P9">SUMPRODUCT($B29:$Z29,$B$40:$Z$40)*D9</f>
        <v>5.292</v>
      </c>
      <c r="Q9" cm="1">
        <f t="array" ref="Q9">SUMPRODUCT($B29:$Z29,$B$40:$Z$40)*E9</f>
        <v>10.584</v>
      </c>
      <c r="R9" cm="1">
        <f t="array" ref="R9">SUMPRODUCT($B29:$Z29,$B$40:$Z$40)*F9</f>
        <v>10.584</v>
      </c>
      <c r="S9" cm="1">
        <f t="array" ref="S9">SUMPRODUCT($B29:$Z29,$B$40:$Z$40)*G9</f>
        <v>13.23</v>
      </c>
    </row>
    <row r="10" spans="1:19">
      <c r="A10" t="s">
        <v>136</v>
      </c>
      <c r="B10">
        <f>5000*1.2</f>
        <v>6000</v>
      </c>
      <c r="C10" s="2">
        <v>0.0002</v>
      </c>
      <c r="D10" s="2">
        <v>0.0008</v>
      </c>
      <c r="E10" s="2">
        <v>0.001</v>
      </c>
      <c r="F10" s="2">
        <v>0.0015</v>
      </c>
      <c r="G10" s="2">
        <v>0.002</v>
      </c>
      <c r="I10">
        <f t="shared" si="2"/>
        <v>1.2</v>
      </c>
      <c r="J10">
        <f>$B10*D10</f>
        <v>4.8</v>
      </c>
      <c r="K10">
        <f>$B10*E10</f>
        <v>6</v>
      </c>
      <c r="L10">
        <f>$B10*F10</f>
        <v>9</v>
      </c>
      <c r="M10">
        <f>$B10*G10</f>
        <v>12</v>
      </c>
      <c r="O10" cm="1">
        <f t="array" ref="O10">SUMPRODUCT($B30:$Z30,$B$40:$Z$40)*C10</f>
        <v>1.35672</v>
      </c>
      <c r="P10" cm="1">
        <f t="array" ref="P10">SUMPRODUCT($B30:$Z30,$B$40:$Z$40)*D10</f>
        <v>5.42688</v>
      </c>
      <c r="Q10" cm="1">
        <f t="array" ref="Q10">SUMPRODUCT($B30:$Z30,$B$40:$Z$40)*E10</f>
        <v>6.7836</v>
      </c>
      <c r="R10" cm="1">
        <f t="array" ref="R10">SUMPRODUCT($B30:$Z30,$B$40:$Z$40)*F10</f>
        <v>10.1754</v>
      </c>
      <c r="S10" cm="1">
        <f t="array" ref="S10">SUMPRODUCT($B30:$Z30,$B$40:$Z$40)*G10</f>
        <v>13.5672</v>
      </c>
    </row>
    <row r="11" spans="1:19">
      <c r="A11" t="s">
        <v>137</v>
      </c>
      <c r="B11">
        <f>1000*1.2</f>
        <v>1200</v>
      </c>
      <c r="C11" s="2">
        <v>0.0005</v>
      </c>
      <c r="D11" s="2">
        <v>0.001</v>
      </c>
      <c r="E11" s="2">
        <v>0.002</v>
      </c>
      <c r="F11" s="2">
        <v>0.003</v>
      </c>
      <c r="G11" s="2">
        <v>0.004</v>
      </c>
      <c r="I11">
        <f t="shared" si="2"/>
        <v>0.6</v>
      </c>
      <c r="J11">
        <f>$B11*D11</f>
        <v>1.2</v>
      </c>
      <c r="K11">
        <f>$B11*E11</f>
        <v>2.4</v>
      </c>
      <c r="L11">
        <f>$B11*F11</f>
        <v>3.6</v>
      </c>
      <c r="M11">
        <f>$B11*G11</f>
        <v>4.8</v>
      </c>
      <c r="O11" cm="1">
        <f t="array" ref="O11">SUMPRODUCT($B31:$Z31,$B$40:$Z$40)*C11</f>
        <v>2.907</v>
      </c>
      <c r="P11" cm="1">
        <f t="array" ref="P11">SUMPRODUCT($B31:$Z31,$B$40:$Z$40)*D11</f>
        <v>5.814</v>
      </c>
      <c r="Q11" cm="1">
        <f t="array" ref="Q11">SUMPRODUCT($B31:$Z31,$B$40:$Z$40)*E11</f>
        <v>11.628</v>
      </c>
      <c r="R11" cm="1">
        <f t="array" ref="R11">SUMPRODUCT($B31:$Z31,$B$40:$Z$40)*F11</f>
        <v>17.442</v>
      </c>
      <c r="S11" cm="1">
        <f t="array" ref="S11">SUMPRODUCT($B31:$Z31,$B$40:$Z$40)*G11</f>
        <v>23.256</v>
      </c>
    </row>
    <row r="12" spans="1:19">
      <c r="A12" t="s">
        <v>138</v>
      </c>
      <c r="B12">
        <f>1000*1.2</f>
        <v>1200</v>
      </c>
      <c r="C12" s="2">
        <v>0.0003</v>
      </c>
      <c r="D12" s="2">
        <v>0.0008</v>
      </c>
      <c r="E12" s="2">
        <v>0.0015</v>
      </c>
      <c r="F12" s="2">
        <v>0.002</v>
      </c>
      <c r="G12" s="2">
        <v>0.0025</v>
      </c>
      <c r="I12">
        <f t="shared" si="2"/>
        <v>0.36</v>
      </c>
      <c r="J12">
        <f>$B12*D12</f>
        <v>0.96</v>
      </c>
      <c r="K12">
        <f>$B12*E12</f>
        <v>1.8</v>
      </c>
      <c r="L12">
        <f>$B12*F12</f>
        <v>2.4</v>
      </c>
      <c r="M12">
        <f>$B12*G12</f>
        <v>3</v>
      </c>
      <c r="O12" cm="1">
        <f t="array" ref="O12">SUMPRODUCT($B32:$Z32,$B$40:$Z$40)*C12</f>
        <v>1.5426</v>
      </c>
      <c r="P12" cm="1">
        <f t="array" ref="P12">SUMPRODUCT($B32:$Z32,$B$40:$Z$40)*D12</f>
        <v>4.1136</v>
      </c>
      <c r="Q12" cm="1">
        <f t="array" ref="Q12">SUMPRODUCT($B32:$Z32,$B$40:$Z$40)*E12</f>
        <v>7.713</v>
      </c>
      <c r="R12" cm="1">
        <f t="array" ref="R12">SUMPRODUCT($B32:$Z32,$B$40:$Z$40)*F12</f>
        <v>10.284</v>
      </c>
      <c r="S12" cm="1">
        <f t="array" ref="S12">SUMPRODUCT($B32:$Z32,$B$40:$Z$40)*G12</f>
        <v>12.855</v>
      </c>
    </row>
    <row r="13" spans="1:19">
      <c r="A13" t="s">
        <v>139</v>
      </c>
      <c r="B13">
        <f>1000*1.2</f>
        <v>1200</v>
      </c>
      <c r="C13" s="2">
        <v>0.0008</v>
      </c>
      <c r="D13" s="2">
        <v>0.0015</v>
      </c>
      <c r="E13" s="2">
        <v>0.002</v>
      </c>
      <c r="F13" s="2">
        <v>0.0035</v>
      </c>
      <c r="G13" s="2">
        <v>0.004</v>
      </c>
      <c r="I13">
        <f t="shared" si="2"/>
        <v>0.96</v>
      </c>
      <c r="J13">
        <f>$B13*D13</f>
        <v>1.8</v>
      </c>
      <c r="K13">
        <f>$B13*E13</f>
        <v>2.4</v>
      </c>
      <c r="L13">
        <f>$B13*F13</f>
        <v>4.2</v>
      </c>
      <c r="M13">
        <f>$B13*G13</f>
        <v>4.8</v>
      </c>
      <c r="O13" cm="1">
        <f t="array" ref="O13">SUMPRODUCT($B33:$Z33,$B$40:$Z$40)*C13</f>
        <v>3.95616</v>
      </c>
      <c r="P13" cm="1">
        <f t="array" ref="P13">SUMPRODUCT($B33:$Z33,$B$40:$Z$40)*D13</f>
        <v>7.4178</v>
      </c>
      <c r="Q13" cm="1">
        <f t="array" ref="Q13">SUMPRODUCT($B33:$Z33,$B$40:$Z$40)*E13</f>
        <v>9.8904</v>
      </c>
      <c r="R13" cm="1">
        <f t="array" ref="R13">SUMPRODUCT($B33:$Z33,$B$40:$Z$40)*F13</f>
        <v>17.3082</v>
      </c>
      <c r="S13" cm="1">
        <f t="array" ref="S13">SUMPRODUCT($B33:$Z33,$B$40:$Z$40)*G13</f>
        <v>19.7808</v>
      </c>
    </row>
    <row r="14" spans="1:19">
      <c r="A14" t="s">
        <v>140</v>
      </c>
      <c r="B14">
        <f>1000*1.2</f>
        <v>1200</v>
      </c>
      <c r="C14" s="2">
        <v>0.0002</v>
      </c>
      <c r="D14" s="2">
        <v>0.0005</v>
      </c>
      <c r="E14" s="2">
        <v>0.001</v>
      </c>
      <c r="F14" s="2">
        <v>0.0015</v>
      </c>
      <c r="G14" s="2">
        <v>0.002</v>
      </c>
      <c r="I14">
        <f t="shared" si="2"/>
        <v>0.24</v>
      </c>
      <c r="J14">
        <f>$B14*D14</f>
        <v>0.6</v>
      </c>
      <c r="K14">
        <f>$B14*E14</f>
        <v>1.2</v>
      </c>
      <c r="L14">
        <f>$B14*F14</f>
        <v>1.8</v>
      </c>
      <c r="M14">
        <f>$B14*G14</f>
        <v>2.4</v>
      </c>
      <c r="O14" cm="1">
        <f t="array" ref="O14">SUMPRODUCT($B34:$Z34,$B$40:$Z$40)*C14</f>
        <v>1.43592</v>
      </c>
      <c r="P14" cm="1">
        <f t="array" ref="P14">SUMPRODUCT($B34:$Z34,$B$40:$Z$40)*D14</f>
        <v>3.5898</v>
      </c>
      <c r="Q14" cm="1">
        <f t="array" ref="Q14">SUMPRODUCT($B34:$Z34,$B$40:$Z$40)*E14</f>
        <v>7.1796</v>
      </c>
      <c r="R14" cm="1">
        <f t="array" ref="R14">SUMPRODUCT($B34:$Z34,$B$40:$Z$40)*F14</f>
        <v>10.7694</v>
      </c>
      <c r="S14" cm="1">
        <f t="array" ref="S14">SUMPRODUCT($B34:$Z34,$B$40:$Z$40)*G14</f>
        <v>14.3592</v>
      </c>
    </row>
    <row r="15" spans="1:19">
      <c r="A15" t="s">
        <v>141</v>
      </c>
      <c r="B15">
        <f>1000*1.2</f>
        <v>1200</v>
      </c>
      <c r="C15" s="2">
        <v>0.0003</v>
      </c>
      <c r="D15" s="2">
        <v>0.0008</v>
      </c>
      <c r="E15" s="2">
        <v>0.0015</v>
      </c>
      <c r="F15" s="2">
        <v>0.002</v>
      </c>
      <c r="G15" s="2">
        <v>0.003</v>
      </c>
      <c r="I15">
        <f t="shared" si="2"/>
        <v>0.36</v>
      </c>
      <c r="J15">
        <f>$B15*D15</f>
        <v>0.96</v>
      </c>
      <c r="K15">
        <f>$B15*E15</f>
        <v>1.8</v>
      </c>
      <c r="L15">
        <f>$B15*F15</f>
        <v>2.4</v>
      </c>
      <c r="M15">
        <f>$B15*G15</f>
        <v>3.6</v>
      </c>
      <c r="O15" cm="1">
        <f t="array" ref="O15">SUMPRODUCT($B35:$Z35,$B$40:$Z$40)*C15</f>
        <v>1.9584</v>
      </c>
      <c r="P15" cm="1">
        <f t="array" ref="P15">SUMPRODUCT($B35:$Z35,$B$40:$Z$40)*D15</f>
        <v>5.2224</v>
      </c>
      <c r="Q15" cm="1">
        <f t="array" ref="Q15">SUMPRODUCT($B35:$Z35,$B$40:$Z$40)*E15</f>
        <v>9.792</v>
      </c>
      <c r="R15" cm="1">
        <f t="array" ref="R15">SUMPRODUCT($B35:$Z35,$B$40:$Z$40)*F15</f>
        <v>13.056</v>
      </c>
      <c r="S15" cm="1">
        <f t="array" ref="S15">SUMPRODUCT($B35:$Z35,$B$40:$Z$40)*G15</f>
        <v>19.584</v>
      </c>
    </row>
    <row r="16" spans="1:19">
      <c r="A16" t="s">
        <v>142</v>
      </c>
      <c r="B16">
        <f>1000*1.2</f>
        <v>1200</v>
      </c>
      <c r="C16" s="2">
        <v>0.0001</v>
      </c>
      <c r="D16" s="2">
        <v>0.0003</v>
      </c>
      <c r="E16" s="2">
        <v>0.0008</v>
      </c>
      <c r="F16" s="2">
        <v>0.001</v>
      </c>
      <c r="G16" s="2">
        <v>0.0015</v>
      </c>
      <c r="I16">
        <f t="shared" si="2"/>
        <v>0.12</v>
      </c>
      <c r="J16">
        <f>$B16*D16</f>
        <v>0.36</v>
      </c>
      <c r="K16">
        <f>$B16*E16</f>
        <v>0.96</v>
      </c>
      <c r="L16">
        <f>$B16*F16</f>
        <v>1.2</v>
      </c>
      <c r="M16">
        <f>$B16*G16</f>
        <v>1.8</v>
      </c>
      <c r="O16" cm="1">
        <f t="array" ref="O16">SUMPRODUCT($B36:$Z36,$B$40:$Z$40)*C16</f>
        <v>0.6018</v>
      </c>
      <c r="P16" cm="1">
        <f t="array" ref="P16">SUMPRODUCT($B36:$Z36,$B$40:$Z$40)*D16</f>
        <v>1.8054</v>
      </c>
      <c r="Q16" cm="1">
        <f t="array" ref="Q16">SUMPRODUCT($B36:$Z36,$B$40:$Z$40)*E16</f>
        <v>4.8144</v>
      </c>
      <c r="R16" cm="1">
        <f t="array" ref="R16">SUMPRODUCT($B36:$Z36,$B$40:$Z$40)*F16</f>
        <v>6.018</v>
      </c>
      <c r="S16" cm="1">
        <f t="array" ref="S16">SUMPRODUCT($B36:$Z36,$B$40:$Z$40)*G16</f>
        <v>9.027</v>
      </c>
    </row>
    <row r="17" spans="1:19">
      <c r="A17" t="s">
        <v>143</v>
      </c>
      <c r="B17">
        <f>2000*1.2</f>
        <v>2400</v>
      </c>
      <c r="C17" s="2">
        <v>0.0003</v>
      </c>
      <c r="D17" s="2">
        <v>0.0015</v>
      </c>
      <c r="E17" s="2">
        <v>0.0025</v>
      </c>
      <c r="F17" s="2">
        <v>0.004</v>
      </c>
      <c r="G17" s="2">
        <v>0.006</v>
      </c>
      <c r="I17">
        <f t="shared" si="2"/>
        <v>0.72</v>
      </c>
      <c r="J17">
        <f>$B17*D17</f>
        <v>3.6</v>
      </c>
      <c r="K17">
        <f>$B17*E17</f>
        <v>6</v>
      </c>
      <c r="L17">
        <f>$B17*F17</f>
        <v>9.6</v>
      </c>
      <c r="M17">
        <f>$B17*G17</f>
        <v>14.4</v>
      </c>
      <c r="O17" cm="1">
        <f t="array" ref="O17">SUMPRODUCT($B37:$Z37,$B$40:$Z$40)*C17</f>
        <v>2.28276</v>
      </c>
      <c r="P17" cm="1">
        <f t="array" ref="P17">SUMPRODUCT($B37:$Z37,$B$40:$Z$40)*D17</f>
        <v>11.4138</v>
      </c>
      <c r="Q17" cm="1">
        <f t="array" ref="Q17">SUMPRODUCT($B37:$Z37,$B$40:$Z$40)*E17</f>
        <v>19.023</v>
      </c>
      <c r="R17" cm="1">
        <f t="array" ref="R17">SUMPRODUCT($B37:$Z37,$B$40:$Z$40)*F17</f>
        <v>30.4368</v>
      </c>
      <c r="S17" cm="1">
        <f t="array" ref="S17">SUMPRODUCT($B37:$Z37,$B$40:$Z$40)*G17</f>
        <v>45.6552</v>
      </c>
    </row>
    <row r="18" spans="1:19">
      <c r="A18" t="s">
        <v>144</v>
      </c>
      <c r="B18">
        <f>2000*1.2</f>
        <v>2400</v>
      </c>
      <c r="C18" s="2">
        <v>0.0005</v>
      </c>
      <c r="D18" s="2">
        <v>0.002</v>
      </c>
      <c r="E18" s="2">
        <v>0.0035</v>
      </c>
      <c r="F18" s="2">
        <v>0.005</v>
      </c>
      <c r="G18" s="2">
        <v>0.006</v>
      </c>
      <c r="I18">
        <f t="shared" si="2"/>
        <v>1.2</v>
      </c>
      <c r="J18">
        <f>$B18*D18</f>
        <v>4.8</v>
      </c>
      <c r="K18">
        <f>$B18*E18</f>
        <v>8.4</v>
      </c>
      <c r="L18">
        <f>$B18*F18</f>
        <v>12</v>
      </c>
      <c r="M18">
        <f>$B18*G18</f>
        <v>14.4</v>
      </c>
      <c r="O18" cm="1">
        <f t="array" ref="O18">SUMPRODUCT($B38:$Z38,$B$40:$Z$40)*C18</f>
        <v>3.2946</v>
      </c>
      <c r="P18" cm="1">
        <f t="array" ref="P18">SUMPRODUCT($B38:$Z38,$B$40:$Z$40)*D18</f>
        <v>13.1784</v>
      </c>
      <c r="Q18" cm="1">
        <f t="array" ref="Q18">SUMPRODUCT($B38:$Z38,$B$40:$Z$40)*E18</f>
        <v>23.0622</v>
      </c>
      <c r="R18" cm="1">
        <f t="array" ref="R18">SUMPRODUCT($B38:$Z38,$B$40:$Z$40)*F18</f>
        <v>32.946</v>
      </c>
      <c r="S18" cm="1">
        <f t="array" ref="S18">SUMPRODUCT($B38:$Z38,$B$40:$Z$40)*G18</f>
        <v>39.5352</v>
      </c>
    </row>
    <row r="19" spans="1:19">
      <c r="A19" t="s">
        <v>145</v>
      </c>
      <c r="B19">
        <f>5000*1.2</f>
        <v>6000</v>
      </c>
      <c r="C19" s="2">
        <v>0.0002</v>
      </c>
      <c r="D19" s="2">
        <v>0.001</v>
      </c>
      <c r="E19" s="2">
        <v>0.0015</v>
      </c>
      <c r="F19" s="2">
        <v>0.0025</v>
      </c>
      <c r="G19" s="2">
        <v>0.0035</v>
      </c>
      <c r="I19">
        <f t="shared" si="2"/>
        <v>1.2</v>
      </c>
      <c r="J19">
        <f>$B19*D19</f>
        <v>6</v>
      </c>
      <c r="K19">
        <f>$B19*E19</f>
        <v>9</v>
      </c>
      <c r="L19">
        <f>$B19*F19</f>
        <v>15</v>
      </c>
      <c r="M19">
        <f>$B19*G19</f>
        <v>21</v>
      </c>
      <c r="O19" cm="1">
        <f t="array" ref="O19">SUMPRODUCT($B39:$Z39,$B$40:$Z$40)*C19</f>
        <v>0.98328</v>
      </c>
      <c r="P19" cm="1">
        <f t="array" ref="P19">SUMPRODUCT($B39:$Z39,$B$40:$Z$40)*D19</f>
        <v>4.9164</v>
      </c>
      <c r="Q19" cm="1">
        <f t="array" ref="Q19">SUMPRODUCT($B39:$Z39,$B$40:$Z$40)*E19</f>
        <v>7.3746</v>
      </c>
      <c r="R19" cm="1">
        <f t="array" ref="R19">SUMPRODUCT($B39:$Z39,$B$40:$Z$40)*F19</f>
        <v>12.291</v>
      </c>
      <c r="S19" cm="1">
        <f t="array" ref="S19">SUMPRODUCT($B39:$Z39,$B$40:$Z$40)*G19</f>
        <v>17.2074</v>
      </c>
    </row>
    <row r="20" spans="9:19">
      <c r="I20" s="4">
        <f>SUM(I2:I19)</f>
        <v>88.38</v>
      </c>
      <c r="J20" s="4">
        <f t="shared" ref="J20:S20" si="5">SUM(J2:J19)</f>
        <v>38.82</v>
      </c>
      <c r="K20" s="4">
        <f t="shared" si="5"/>
        <v>60.12</v>
      </c>
      <c r="L20" s="4">
        <f t="shared" si="5"/>
        <v>89.208</v>
      </c>
      <c r="M20" s="4">
        <f t="shared" si="5"/>
        <v>120.264</v>
      </c>
      <c r="O20" s="4">
        <f>SUM(O2:O19)</f>
        <v>617.28024</v>
      </c>
      <c r="P20" s="4">
        <f t="shared" si="5"/>
        <v>131.65908</v>
      </c>
      <c r="Q20" s="4">
        <f t="shared" si="5"/>
        <v>195.5736</v>
      </c>
      <c r="R20" s="4">
        <f t="shared" si="5"/>
        <v>277.83312</v>
      </c>
      <c r="S20" s="4">
        <f t="shared" si="5"/>
        <v>372.72636</v>
      </c>
    </row>
    <row r="21" spans="2:26">
      <c r="B21" t="s">
        <v>109</v>
      </c>
      <c r="C21" t="s">
        <v>110</v>
      </c>
      <c r="D21" t="s">
        <v>111</v>
      </c>
      <c r="E21" t="s">
        <v>112</v>
      </c>
      <c r="F21" t="s">
        <v>113</v>
      </c>
      <c r="G21" t="s">
        <v>114</v>
      </c>
      <c r="H21" t="s">
        <v>115</v>
      </c>
      <c r="I21" t="s">
        <v>116</v>
      </c>
      <c r="J21" t="s">
        <v>117</v>
      </c>
      <c r="K21" t="s">
        <v>118</v>
      </c>
      <c r="L21" t="s">
        <v>119</v>
      </c>
      <c r="M21" s="3" t="s">
        <v>95</v>
      </c>
      <c r="N21" s="3" t="s">
        <v>96</v>
      </c>
      <c r="O21" s="3" t="s">
        <v>97</v>
      </c>
      <c r="P21" s="3" t="s">
        <v>98</v>
      </c>
      <c r="Q21" s="3" t="s">
        <v>99</v>
      </c>
      <c r="R21" s="3" t="s">
        <v>100</v>
      </c>
      <c r="S21" s="3" t="s">
        <v>101</v>
      </c>
      <c r="T21" s="3" t="s">
        <v>102</v>
      </c>
      <c r="U21" s="3" t="s">
        <v>103</v>
      </c>
      <c r="V21" s="3" t="s">
        <v>104</v>
      </c>
      <c r="W21" s="3" t="s">
        <v>105</v>
      </c>
      <c r="X21" s="3" t="s">
        <v>106</v>
      </c>
      <c r="Y21" s="3" t="s">
        <v>107</v>
      </c>
      <c r="Z21" s="3" t="s">
        <v>108</v>
      </c>
    </row>
    <row r="22" spans="1:26">
      <c r="A22" t="s">
        <v>146</v>
      </c>
      <c r="B22">
        <v>1</v>
      </c>
      <c r="C22" s="3">
        <v>0.9</v>
      </c>
      <c r="D22" s="3">
        <v>1</v>
      </c>
      <c r="E22" s="3">
        <v>0.6</v>
      </c>
      <c r="F22" s="3">
        <v>0.01</v>
      </c>
      <c r="G22" s="3">
        <v>0.01</v>
      </c>
      <c r="H22" s="3">
        <v>0.8</v>
      </c>
      <c r="I22" s="3">
        <v>0.9</v>
      </c>
      <c r="J22" s="3">
        <v>0.01</v>
      </c>
      <c r="K22" s="3">
        <v>0.1</v>
      </c>
      <c r="L22" s="3">
        <v>0.5</v>
      </c>
      <c r="M22" s="3">
        <v>0.01</v>
      </c>
      <c r="N22" s="3">
        <v>0.1</v>
      </c>
      <c r="O22" s="3">
        <v>0.1</v>
      </c>
      <c r="P22" s="3">
        <v>0.3</v>
      </c>
      <c r="Q22" s="3">
        <v>0.3</v>
      </c>
      <c r="R22" s="3">
        <v>0.2</v>
      </c>
      <c r="S22" s="3">
        <v>0.1</v>
      </c>
      <c r="T22" s="3">
        <v>0.1</v>
      </c>
      <c r="U22" s="3">
        <v>0.2</v>
      </c>
      <c r="V22" s="3">
        <v>0.1</v>
      </c>
      <c r="W22" s="3">
        <v>0.1</v>
      </c>
      <c r="X22" s="3">
        <v>0.9</v>
      </c>
      <c r="Y22" s="3">
        <v>0.1</v>
      </c>
      <c r="Z22" s="3">
        <v>0.1</v>
      </c>
    </row>
    <row r="23" spans="1:26">
      <c r="A23" t="s">
        <v>147</v>
      </c>
      <c r="B23">
        <v>1</v>
      </c>
      <c r="C23" s="3">
        <v>0.95</v>
      </c>
      <c r="D23" s="3">
        <v>1</v>
      </c>
      <c r="E23" s="3">
        <v>0.7</v>
      </c>
      <c r="F23" s="3">
        <v>0.01</v>
      </c>
      <c r="G23" s="3">
        <v>0.01</v>
      </c>
      <c r="H23" s="3">
        <v>0.9</v>
      </c>
      <c r="I23" s="3">
        <v>1</v>
      </c>
      <c r="J23" s="3">
        <v>0.01</v>
      </c>
      <c r="K23" s="3">
        <v>0.2</v>
      </c>
      <c r="L23" s="3">
        <v>0.6</v>
      </c>
      <c r="M23" s="3">
        <v>0.01</v>
      </c>
      <c r="N23" s="3">
        <v>0.1</v>
      </c>
      <c r="O23" s="3">
        <v>0.1</v>
      </c>
      <c r="P23" s="3">
        <v>0.3</v>
      </c>
      <c r="Q23" s="3">
        <v>0.3</v>
      </c>
      <c r="R23" s="3">
        <v>0.2</v>
      </c>
      <c r="S23" s="3">
        <v>0.1</v>
      </c>
      <c r="T23" s="3">
        <v>0.1</v>
      </c>
      <c r="U23" s="3">
        <v>0.2</v>
      </c>
      <c r="V23" s="3">
        <v>0.1</v>
      </c>
      <c r="W23" s="3">
        <v>0.1</v>
      </c>
      <c r="X23" s="3">
        <v>0.9</v>
      </c>
      <c r="Y23" s="3">
        <v>0.1</v>
      </c>
      <c r="Z23" s="3">
        <v>0.1</v>
      </c>
    </row>
    <row r="24" spans="1:26">
      <c r="A24" t="s">
        <v>130</v>
      </c>
      <c r="B24">
        <v>1</v>
      </c>
      <c r="C24" s="3">
        <v>1</v>
      </c>
      <c r="D24" s="3">
        <v>1</v>
      </c>
      <c r="E24" s="3">
        <v>1</v>
      </c>
      <c r="F24" s="3">
        <v>0.4</v>
      </c>
      <c r="G24" s="3">
        <v>0.01</v>
      </c>
      <c r="H24" s="3">
        <v>1</v>
      </c>
      <c r="I24" s="3">
        <v>1</v>
      </c>
      <c r="J24" s="3">
        <v>0.01</v>
      </c>
      <c r="K24" s="3">
        <v>0.01</v>
      </c>
      <c r="L24" s="3">
        <v>0.8</v>
      </c>
      <c r="M24" s="3">
        <v>0.01</v>
      </c>
      <c r="N24" s="3">
        <v>0.1</v>
      </c>
      <c r="O24" s="3">
        <v>0.1</v>
      </c>
      <c r="P24" s="3">
        <v>0.3</v>
      </c>
      <c r="Q24" s="3">
        <v>0.3</v>
      </c>
      <c r="R24" s="3">
        <v>0.2</v>
      </c>
      <c r="S24" s="3">
        <v>0.1</v>
      </c>
      <c r="T24" s="3">
        <v>0.1</v>
      </c>
      <c r="U24" s="3">
        <v>0.2</v>
      </c>
      <c r="V24" s="3">
        <v>0.1</v>
      </c>
      <c r="W24" s="3">
        <v>0.1</v>
      </c>
      <c r="X24" s="3">
        <v>0.9</v>
      </c>
      <c r="Y24" s="3">
        <v>0.1</v>
      </c>
      <c r="Z24" s="3">
        <v>0.1</v>
      </c>
    </row>
    <row r="25" spans="1:26">
      <c r="A25" t="s">
        <v>131</v>
      </c>
      <c r="B25">
        <v>1</v>
      </c>
      <c r="C25" s="3">
        <v>1</v>
      </c>
      <c r="D25" s="3">
        <v>1</v>
      </c>
      <c r="E25" s="3">
        <v>1</v>
      </c>
      <c r="F25" s="3">
        <v>0.5</v>
      </c>
      <c r="G25" s="3">
        <v>0.01</v>
      </c>
      <c r="H25" s="3">
        <v>1</v>
      </c>
      <c r="I25" s="3">
        <v>1</v>
      </c>
      <c r="J25" s="3">
        <v>0.01</v>
      </c>
      <c r="K25" s="3">
        <v>0.01</v>
      </c>
      <c r="L25" s="3">
        <v>0.8</v>
      </c>
      <c r="M25" s="3">
        <v>0.01</v>
      </c>
      <c r="N25" s="3">
        <v>0.1</v>
      </c>
      <c r="O25" s="3">
        <v>0.1</v>
      </c>
      <c r="P25" s="3">
        <v>0.3</v>
      </c>
      <c r="Q25" s="3">
        <v>0.3</v>
      </c>
      <c r="R25" s="3">
        <v>0.2</v>
      </c>
      <c r="S25" s="3">
        <v>0.1</v>
      </c>
      <c r="T25" s="3">
        <v>0.1</v>
      </c>
      <c r="U25" s="3">
        <v>0.2</v>
      </c>
      <c r="V25" s="3">
        <v>0.1</v>
      </c>
      <c r="W25" s="3">
        <v>0.1</v>
      </c>
      <c r="X25" s="3">
        <v>0.9</v>
      </c>
      <c r="Y25" s="3">
        <v>0.1</v>
      </c>
      <c r="Z25" s="3">
        <v>0.1</v>
      </c>
    </row>
    <row r="26" spans="1:26">
      <c r="A26" t="s">
        <v>132</v>
      </c>
      <c r="B26">
        <v>1</v>
      </c>
      <c r="C26" s="3">
        <v>1</v>
      </c>
      <c r="D26" s="3">
        <v>1</v>
      </c>
      <c r="E26" s="3">
        <v>1</v>
      </c>
      <c r="F26" s="3">
        <v>0.5</v>
      </c>
      <c r="G26" s="3">
        <v>0.01</v>
      </c>
      <c r="H26" s="3">
        <v>1</v>
      </c>
      <c r="I26" s="3">
        <v>1</v>
      </c>
      <c r="J26" s="3">
        <v>0.01</v>
      </c>
      <c r="K26" s="3">
        <v>0.01</v>
      </c>
      <c r="L26" s="3">
        <v>0.8</v>
      </c>
      <c r="M26" s="3">
        <v>0.01</v>
      </c>
      <c r="N26" s="3">
        <v>0.1</v>
      </c>
      <c r="O26" s="3">
        <v>0.1</v>
      </c>
      <c r="P26" s="3">
        <v>0.3</v>
      </c>
      <c r="Q26" s="3">
        <v>0.3</v>
      </c>
      <c r="R26" s="3">
        <v>0.2</v>
      </c>
      <c r="S26" s="3">
        <v>0.1</v>
      </c>
      <c r="T26" s="3">
        <v>0.1</v>
      </c>
      <c r="U26" s="3">
        <v>0.2</v>
      </c>
      <c r="V26" s="3">
        <v>0.1</v>
      </c>
      <c r="W26" s="3">
        <v>0.1</v>
      </c>
      <c r="X26" s="3">
        <v>0.9</v>
      </c>
      <c r="Y26" s="3">
        <v>0.1</v>
      </c>
      <c r="Z26" s="3">
        <v>0.1</v>
      </c>
    </row>
    <row r="27" spans="1:26">
      <c r="A27" t="s">
        <v>133</v>
      </c>
      <c r="B27">
        <v>1</v>
      </c>
      <c r="C27" s="3">
        <v>0.95</v>
      </c>
      <c r="D27" s="3">
        <v>1</v>
      </c>
      <c r="E27" s="3">
        <v>0.8</v>
      </c>
      <c r="F27" s="3">
        <v>0.3</v>
      </c>
      <c r="G27" s="3">
        <v>0.01</v>
      </c>
      <c r="H27" s="3">
        <v>0.9</v>
      </c>
      <c r="I27" s="3">
        <v>1</v>
      </c>
      <c r="J27" s="3">
        <v>0.1</v>
      </c>
      <c r="K27" s="3">
        <v>0.1</v>
      </c>
      <c r="L27" s="3">
        <v>0.7</v>
      </c>
      <c r="M27" s="3">
        <v>0.01</v>
      </c>
      <c r="N27" s="3">
        <v>0.5</v>
      </c>
      <c r="O27" s="3">
        <v>0.1</v>
      </c>
      <c r="P27" s="3">
        <v>0.3</v>
      </c>
      <c r="Q27" s="3">
        <v>0.7</v>
      </c>
      <c r="R27" s="3">
        <v>0.2</v>
      </c>
      <c r="S27" s="3">
        <v>0.4</v>
      </c>
      <c r="T27" s="3">
        <v>0.1</v>
      </c>
      <c r="U27" s="3">
        <v>0.2</v>
      </c>
      <c r="V27" s="3">
        <v>0.1</v>
      </c>
      <c r="W27" s="3">
        <v>0.4</v>
      </c>
      <c r="X27" s="3">
        <v>0.9</v>
      </c>
      <c r="Y27" s="3">
        <v>0.1</v>
      </c>
      <c r="Z27" s="3">
        <v>0.1</v>
      </c>
    </row>
    <row r="28" spans="1:26">
      <c r="A28" t="s">
        <v>134</v>
      </c>
      <c r="B28">
        <v>1</v>
      </c>
      <c r="C28" s="3">
        <v>0.8</v>
      </c>
      <c r="D28" s="3">
        <v>0.9</v>
      </c>
      <c r="E28" s="3">
        <v>0.3</v>
      </c>
      <c r="F28" s="3">
        <v>0.01</v>
      </c>
      <c r="G28" s="3">
        <v>0.01</v>
      </c>
      <c r="H28" s="3">
        <v>0.4</v>
      </c>
      <c r="I28" s="3">
        <v>0.7</v>
      </c>
      <c r="J28" s="3">
        <v>0.01</v>
      </c>
      <c r="K28" s="3">
        <v>0.4</v>
      </c>
      <c r="L28" s="3">
        <v>0.3</v>
      </c>
      <c r="M28" s="3">
        <v>0.01</v>
      </c>
      <c r="N28" s="3">
        <v>0.1</v>
      </c>
      <c r="O28" s="3">
        <v>0.1</v>
      </c>
      <c r="P28" s="3">
        <v>0.3</v>
      </c>
      <c r="Q28" s="3">
        <v>0.3</v>
      </c>
      <c r="R28" s="3">
        <v>0.2</v>
      </c>
      <c r="S28" s="3">
        <v>0.1</v>
      </c>
      <c r="T28" s="3">
        <v>0.1</v>
      </c>
      <c r="U28" s="3">
        <v>0.2</v>
      </c>
      <c r="V28" s="3">
        <v>0.1</v>
      </c>
      <c r="W28" s="3">
        <v>0.1</v>
      </c>
      <c r="X28" s="3">
        <v>0.9</v>
      </c>
      <c r="Y28" s="3">
        <v>0.1</v>
      </c>
      <c r="Z28" s="3">
        <v>0.1</v>
      </c>
    </row>
    <row r="29" spans="1:26">
      <c r="A29" t="s">
        <v>135</v>
      </c>
      <c r="B29">
        <v>1</v>
      </c>
      <c r="C29" s="3">
        <v>0.95</v>
      </c>
      <c r="D29" s="3">
        <v>1</v>
      </c>
      <c r="E29" s="3">
        <v>0.7</v>
      </c>
      <c r="F29" s="3">
        <v>0.2</v>
      </c>
      <c r="G29" s="3">
        <v>0.01</v>
      </c>
      <c r="H29" s="3">
        <v>0.8</v>
      </c>
      <c r="I29" s="3">
        <v>1</v>
      </c>
      <c r="J29" s="3">
        <v>0.01</v>
      </c>
      <c r="K29" s="3">
        <v>0.01</v>
      </c>
      <c r="L29" s="3">
        <v>0.6</v>
      </c>
      <c r="M29" s="3">
        <v>0.01</v>
      </c>
      <c r="N29" s="3">
        <v>0.1</v>
      </c>
      <c r="O29" s="3">
        <v>0.1</v>
      </c>
      <c r="P29" s="3">
        <v>0.3</v>
      </c>
      <c r="Q29" s="3">
        <v>0.3</v>
      </c>
      <c r="R29" s="3">
        <v>0.2</v>
      </c>
      <c r="S29" s="3">
        <v>0.1</v>
      </c>
      <c r="T29" s="3">
        <v>0.1</v>
      </c>
      <c r="U29" s="3">
        <v>0.2</v>
      </c>
      <c r="V29" s="3">
        <v>0.1</v>
      </c>
      <c r="W29" s="3">
        <v>0.1</v>
      </c>
      <c r="X29" s="3">
        <v>0.9</v>
      </c>
      <c r="Y29" s="3">
        <v>0.1</v>
      </c>
      <c r="Z29" s="3">
        <v>0.1</v>
      </c>
    </row>
    <row r="30" spans="1:26">
      <c r="A30" t="s">
        <v>136</v>
      </c>
      <c r="B30">
        <v>1</v>
      </c>
      <c r="C30" s="3">
        <v>1</v>
      </c>
      <c r="D30" s="3">
        <v>1</v>
      </c>
      <c r="E30" s="3">
        <v>1</v>
      </c>
      <c r="F30" s="3">
        <v>0.5</v>
      </c>
      <c r="G30" s="3">
        <v>0.01</v>
      </c>
      <c r="H30" s="3">
        <v>1</v>
      </c>
      <c r="I30" s="3">
        <v>1</v>
      </c>
      <c r="J30" s="3">
        <v>0.3</v>
      </c>
      <c r="K30" s="3">
        <v>0.1</v>
      </c>
      <c r="L30" s="3">
        <v>0.9</v>
      </c>
      <c r="M30" s="3">
        <v>0.01</v>
      </c>
      <c r="N30" s="3">
        <v>0.1</v>
      </c>
      <c r="O30" s="3">
        <v>0.1</v>
      </c>
      <c r="P30" s="3">
        <v>0.8</v>
      </c>
      <c r="Q30" s="3">
        <v>0.3</v>
      </c>
      <c r="R30" s="3">
        <v>0.2</v>
      </c>
      <c r="S30" s="3">
        <v>0.1</v>
      </c>
      <c r="T30" s="3">
        <v>0.1</v>
      </c>
      <c r="U30" s="3">
        <v>0.6</v>
      </c>
      <c r="V30" s="3">
        <v>0.1</v>
      </c>
      <c r="W30" s="3">
        <v>0.1</v>
      </c>
      <c r="X30" s="3">
        <v>0.9</v>
      </c>
      <c r="Y30" s="3">
        <v>0.1</v>
      </c>
      <c r="Z30" s="3">
        <v>0.1</v>
      </c>
    </row>
    <row r="31" spans="1:26">
      <c r="A31" t="s">
        <v>137</v>
      </c>
      <c r="B31">
        <v>1</v>
      </c>
      <c r="C31" s="3">
        <v>0.9</v>
      </c>
      <c r="D31" s="3">
        <v>1</v>
      </c>
      <c r="E31" s="3">
        <v>0.6</v>
      </c>
      <c r="F31" s="3">
        <v>0.2</v>
      </c>
      <c r="G31" s="3">
        <v>0.1</v>
      </c>
      <c r="H31" s="3">
        <v>0.8</v>
      </c>
      <c r="I31" s="3">
        <v>1</v>
      </c>
      <c r="J31" s="3">
        <v>0.2</v>
      </c>
      <c r="K31" s="3">
        <v>0.2</v>
      </c>
      <c r="L31" s="3">
        <v>0.5</v>
      </c>
      <c r="M31" s="3">
        <v>0.01</v>
      </c>
      <c r="N31" s="3">
        <v>0.1</v>
      </c>
      <c r="O31" s="3">
        <v>0.1</v>
      </c>
      <c r="P31" s="3">
        <v>0.3</v>
      </c>
      <c r="Q31" s="3">
        <v>0.3</v>
      </c>
      <c r="R31" s="3">
        <v>0.2</v>
      </c>
      <c r="S31" s="3">
        <v>0.1</v>
      </c>
      <c r="T31" s="3">
        <v>0.1</v>
      </c>
      <c r="U31" s="3">
        <v>0.2</v>
      </c>
      <c r="V31" s="3">
        <v>0.1</v>
      </c>
      <c r="W31" s="3">
        <v>0.1</v>
      </c>
      <c r="X31" s="3">
        <v>0.9</v>
      </c>
      <c r="Y31" s="3">
        <v>0.1</v>
      </c>
      <c r="Z31" s="3">
        <v>0.9</v>
      </c>
    </row>
    <row r="32" spans="1:26">
      <c r="A32" t="s">
        <v>138</v>
      </c>
      <c r="B32">
        <v>1</v>
      </c>
      <c r="C32" s="3">
        <v>0.9</v>
      </c>
      <c r="D32" s="3">
        <v>1</v>
      </c>
      <c r="E32" s="3">
        <v>0.5</v>
      </c>
      <c r="F32" s="3">
        <v>0.1</v>
      </c>
      <c r="G32" s="3">
        <v>0.1</v>
      </c>
      <c r="H32" s="3">
        <v>0.8</v>
      </c>
      <c r="I32" s="3">
        <v>1</v>
      </c>
      <c r="J32" s="3">
        <v>0.1</v>
      </c>
      <c r="K32" s="3">
        <v>0.2</v>
      </c>
      <c r="L32" s="3">
        <v>0.4</v>
      </c>
      <c r="M32" s="3">
        <v>0.01</v>
      </c>
      <c r="N32" s="3">
        <v>0.1</v>
      </c>
      <c r="O32" s="3">
        <v>0.1</v>
      </c>
      <c r="P32" s="3">
        <v>0.3</v>
      </c>
      <c r="Q32" s="3">
        <v>0.3</v>
      </c>
      <c r="R32" s="3">
        <v>0.2</v>
      </c>
      <c r="S32" s="3">
        <v>0.1</v>
      </c>
      <c r="T32" s="3">
        <v>0.1</v>
      </c>
      <c r="U32" s="3">
        <v>0.2</v>
      </c>
      <c r="V32" s="3">
        <v>0.1</v>
      </c>
      <c r="W32" s="3">
        <v>0.1</v>
      </c>
      <c r="X32" s="3">
        <v>0.9</v>
      </c>
      <c r="Y32" s="3">
        <v>0.1</v>
      </c>
      <c r="Z32" s="3">
        <v>0.1</v>
      </c>
    </row>
    <row r="33" spans="1:26">
      <c r="A33" t="s">
        <v>139</v>
      </c>
      <c r="B33">
        <v>1</v>
      </c>
      <c r="C33" s="3">
        <v>0.8</v>
      </c>
      <c r="D33" s="3">
        <v>0.95</v>
      </c>
      <c r="E33" s="3">
        <v>0.3</v>
      </c>
      <c r="F33" s="3">
        <v>0.01</v>
      </c>
      <c r="G33" s="3">
        <v>0.2</v>
      </c>
      <c r="H33" s="3">
        <v>0.3</v>
      </c>
      <c r="I33" s="3">
        <v>0.6</v>
      </c>
      <c r="J33" s="3">
        <v>0.01</v>
      </c>
      <c r="K33" s="3">
        <v>0.9</v>
      </c>
      <c r="L33" s="3">
        <v>0.3</v>
      </c>
      <c r="M33" s="3">
        <v>0.01</v>
      </c>
      <c r="N33" s="3">
        <v>0.1</v>
      </c>
      <c r="O33" s="3">
        <v>0.1</v>
      </c>
      <c r="P33" s="3">
        <v>0.3</v>
      </c>
      <c r="Q33" s="3">
        <v>0.3</v>
      </c>
      <c r="R33" s="3">
        <v>0.2</v>
      </c>
      <c r="S33" s="3">
        <v>0.1</v>
      </c>
      <c r="T33" s="3">
        <v>0.1</v>
      </c>
      <c r="U33" s="3">
        <v>0.2</v>
      </c>
      <c r="V33" s="3">
        <v>0.1</v>
      </c>
      <c r="W33" s="3">
        <v>0.1</v>
      </c>
      <c r="X33" s="3">
        <v>0.9</v>
      </c>
      <c r="Y33" s="3">
        <v>0.1</v>
      </c>
      <c r="Z33" s="3">
        <v>0.1</v>
      </c>
    </row>
    <row r="34" spans="1:26">
      <c r="A34" t="s">
        <v>140</v>
      </c>
      <c r="B34">
        <v>1</v>
      </c>
      <c r="C34" s="3">
        <v>1</v>
      </c>
      <c r="D34" s="3">
        <v>1</v>
      </c>
      <c r="E34" s="3">
        <v>1</v>
      </c>
      <c r="F34" s="3">
        <v>0.5</v>
      </c>
      <c r="G34" s="3">
        <v>0.3</v>
      </c>
      <c r="H34" s="3">
        <v>1</v>
      </c>
      <c r="I34" s="3">
        <v>1</v>
      </c>
      <c r="J34" s="3">
        <v>0.1</v>
      </c>
      <c r="K34" s="3">
        <v>0.01</v>
      </c>
      <c r="L34" s="3">
        <v>0.8</v>
      </c>
      <c r="M34" s="3">
        <v>0.01</v>
      </c>
      <c r="N34" s="3">
        <v>0.1</v>
      </c>
      <c r="O34" s="3">
        <v>0.1</v>
      </c>
      <c r="P34" s="3">
        <v>0.3</v>
      </c>
      <c r="Q34" s="3">
        <v>0.3</v>
      </c>
      <c r="R34" s="3">
        <v>0.2</v>
      </c>
      <c r="S34" s="3">
        <v>0.1</v>
      </c>
      <c r="T34" s="3">
        <v>0.3</v>
      </c>
      <c r="U34" s="3">
        <v>0.2</v>
      </c>
      <c r="V34" s="3">
        <v>0.5</v>
      </c>
      <c r="W34" s="3">
        <v>0.1</v>
      </c>
      <c r="X34" s="3">
        <v>0.9</v>
      </c>
      <c r="Y34" s="3">
        <v>0.1</v>
      </c>
      <c r="Z34" s="3">
        <v>0.1</v>
      </c>
    </row>
    <row r="35" spans="1:26">
      <c r="A35" t="s">
        <v>141</v>
      </c>
      <c r="B35">
        <v>1</v>
      </c>
      <c r="C35" s="3">
        <v>1</v>
      </c>
      <c r="D35" s="3">
        <v>1</v>
      </c>
      <c r="E35" s="3">
        <v>1</v>
      </c>
      <c r="F35" s="3">
        <v>0.4</v>
      </c>
      <c r="G35" s="3">
        <v>0.01</v>
      </c>
      <c r="H35" s="3">
        <v>1</v>
      </c>
      <c r="I35" s="3">
        <v>1</v>
      </c>
      <c r="J35" s="3">
        <v>0.01</v>
      </c>
      <c r="K35" s="3">
        <v>0.01</v>
      </c>
      <c r="L35" s="3">
        <v>0.8</v>
      </c>
      <c r="M35" s="3">
        <v>0.01</v>
      </c>
      <c r="N35" s="3">
        <v>0.1</v>
      </c>
      <c r="O35" s="3">
        <v>0.1</v>
      </c>
      <c r="P35" s="3">
        <v>0.8</v>
      </c>
      <c r="Q35" s="3">
        <v>0.3</v>
      </c>
      <c r="R35" s="3">
        <v>0.2</v>
      </c>
      <c r="S35" s="3">
        <v>0.1</v>
      </c>
      <c r="T35" s="3">
        <v>0.1</v>
      </c>
      <c r="U35" s="3">
        <v>0.6</v>
      </c>
      <c r="V35" s="3">
        <v>0.1</v>
      </c>
      <c r="W35" s="3">
        <v>0.4</v>
      </c>
      <c r="X35" s="3">
        <v>0.9</v>
      </c>
      <c r="Y35" s="3">
        <v>0.1</v>
      </c>
      <c r="Z35" s="3">
        <v>0.1</v>
      </c>
    </row>
    <row r="36" spans="1:26">
      <c r="A36" t="s">
        <v>142</v>
      </c>
      <c r="B36">
        <v>1</v>
      </c>
      <c r="C36" s="3">
        <v>1</v>
      </c>
      <c r="D36" s="3">
        <v>1</v>
      </c>
      <c r="E36" s="3">
        <v>1</v>
      </c>
      <c r="F36" s="3">
        <v>0.4</v>
      </c>
      <c r="G36" s="3">
        <v>0.01</v>
      </c>
      <c r="H36" s="3">
        <v>1</v>
      </c>
      <c r="I36" s="3">
        <v>1</v>
      </c>
      <c r="J36" s="3">
        <v>0.01</v>
      </c>
      <c r="K36" s="3">
        <v>0.01</v>
      </c>
      <c r="L36" s="3">
        <v>0.8</v>
      </c>
      <c r="M36" s="3">
        <v>0.01</v>
      </c>
      <c r="N36" s="3">
        <v>0.1</v>
      </c>
      <c r="O36" s="3">
        <v>0.1</v>
      </c>
      <c r="P36" s="3">
        <v>0.3</v>
      </c>
      <c r="Q36" s="3">
        <v>0.3</v>
      </c>
      <c r="R36" s="3">
        <v>0.2</v>
      </c>
      <c r="S36" s="3">
        <v>0.1</v>
      </c>
      <c r="T36" s="3">
        <v>0.1</v>
      </c>
      <c r="U36" s="3">
        <v>0.2</v>
      </c>
      <c r="V36" s="3">
        <v>0.1</v>
      </c>
      <c r="W36" s="3">
        <v>0.1</v>
      </c>
      <c r="X36" s="3">
        <v>0.9</v>
      </c>
      <c r="Y36" s="3">
        <v>0.1</v>
      </c>
      <c r="Z36" s="3">
        <v>0.1</v>
      </c>
    </row>
    <row r="37" spans="1:26">
      <c r="A37" t="s">
        <v>143</v>
      </c>
      <c r="B37">
        <v>1</v>
      </c>
      <c r="C37" s="3">
        <v>1</v>
      </c>
      <c r="D37" s="3">
        <v>1</v>
      </c>
      <c r="E37" s="3">
        <v>1</v>
      </c>
      <c r="F37" s="3">
        <v>0.5</v>
      </c>
      <c r="G37" s="3">
        <v>0.01</v>
      </c>
      <c r="H37" s="3">
        <v>1</v>
      </c>
      <c r="I37" s="3">
        <v>1</v>
      </c>
      <c r="J37" s="3">
        <v>0.1</v>
      </c>
      <c r="K37" s="3">
        <v>0.01</v>
      </c>
      <c r="L37" s="3">
        <v>0.9</v>
      </c>
      <c r="M37" s="3">
        <v>0.01</v>
      </c>
      <c r="N37" s="3">
        <v>0.1</v>
      </c>
      <c r="O37" s="3">
        <v>0.1</v>
      </c>
      <c r="P37" s="3">
        <v>0.8</v>
      </c>
      <c r="Q37" s="3">
        <v>0.7</v>
      </c>
      <c r="R37" s="3">
        <v>0.2</v>
      </c>
      <c r="S37" s="3">
        <v>0.4</v>
      </c>
      <c r="T37" s="3">
        <v>0.1</v>
      </c>
      <c r="U37" s="3">
        <v>0.2</v>
      </c>
      <c r="V37" s="3">
        <v>0.5</v>
      </c>
      <c r="W37" s="3">
        <v>0.1</v>
      </c>
      <c r="X37" s="3">
        <v>0.9</v>
      </c>
      <c r="Y37" s="3">
        <v>0.4</v>
      </c>
      <c r="Z37" s="3">
        <v>0.1</v>
      </c>
    </row>
    <row r="38" spans="1:26">
      <c r="A38" t="s">
        <v>144</v>
      </c>
      <c r="B38">
        <v>1</v>
      </c>
      <c r="C38" s="3">
        <v>1</v>
      </c>
      <c r="D38" s="3">
        <v>1</v>
      </c>
      <c r="E38" s="3">
        <v>0.9</v>
      </c>
      <c r="F38" s="3">
        <v>0.4</v>
      </c>
      <c r="G38" s="3">
        <v>0.01</v>
      </c>
      <c r="H38" s="3">
        <v>0.9</v>
      </c>
      <c r="I38" s="3">
        <v>1</v>
      </c>
      <c r="J38" s="3">
        <v>0.1</v>
      </c>
      <c r="K38" s="3">
        <v>0.01</v>
      </c>
      <c r="L38" s="3">
        <v>0.9</v>
      </c>
      <c r="M38" s="3">
        <v>0.01</v>
      </c>
      <c r="N38" s="3">
        <v>0.1</v>
      </c>
      <c r="O38" s="3">
        <v>0.1</v>
      </c>
      <c r="P38" s="3">
        <v>0.3</v>
      </c>
      <c r="Q38" s="3">
        <v>0.7</v>
      </c>
      <c r="R38" s="3">
        <v>0.6</v>
      </c>
      <c r="S38" s="3">
        <v>0.1</v>
      </c>
      <c r="T38" s="3">
        <v>0.1</v>
      </c>
      <c r="U38" s="3">
        <v>0.2</v>
      </c>
      <c r="V38" s="3">
        <v>0.1</v>
      </c>
      <c r="W38" s="3">
        <v>0.1</v>
      </c>
      <c r="X38" s="3">
        <v>0.9</v>
      </c>
      <c r="Y38" s="3">
        <v>0.4</v>
      </c>
      <c r="Z38" s="3">
        <v>0.1</v>
      </c>
    </row>
    <row r="39" spans="1:26">
      <c r="A39" t="s">
        <v>145</v>
      </c>
      <c r="B39">
        <v>1</v>
      </c>
      <c r="C39" s="3">
        <v>0.8</v>
      </c>
      <c r="D39" s="3">
        <v>1</v>
      </c>
      <c r="E39" s="3">
        <v>0.5</v>
      </c>
      <c r="F39" s="3">
        <v>0.2</v>
      </c>
      <c r="G39" s="3">
        <v>0.01</v>
      </c>
      <c r="H39" s="3">
        <v>0.5</v>
      </c>
      <c r="I39" s="3">
        <v>0.8</v>
      </c>
      <c r="J39" s="3">
        <v>0.01</v>
      </c>
      <c r="K39" s="3">
        <v>0.3</v>
      </c>
      <c r="L39" s="3">
        <v>0.4</v>
      </c>
      <c r="M39" s="3">
        <v>0.01</v>
      </c>
      <c r="N39" s="3">
        <v>0.1</v>
      </c>
      <c r="O39" s="3">
        <v>0.1</v>
      </c>
      <c r="P39" s="3">
        <v>0.3</v>
      </c>
      <c r="Q39" s="3">
        <v>0.3</v>
      </c>
      <c r="R39" s="3">
        <v>0.2</v>
      </c>
      <c r="S39" s="3">
        <v>0.1</v>
      </c>
      <c r="T39" s="3">
        <v>0.3</v>
      </c>
      <c r="U39" s="3">
        <v>0.2</v>
      </c>
      <c r="V39" s="3">
        <v>0.1</v>
      </c>
      <c r="W39" s="3">
        <v>0.1</v>
      </c>
      <c r="X39" s="3">
        <v>0.9</v>
      </c>
      <c r="Y39" s="3">
        <v>0.1</v>
      </c>
      <c r="Z39" s="3">
        <v>0.1</v>
      </c>
    </row>
    <row r="40" spans="2:26">
      <c r="B40">
        <v>480</v>
      </c>
      <c r="C40">
        <v>120</v>
      </c>
      <c r="D40">
        <v>240</v>
      </c>
      <c r="E40">
        <v>1200</v>
      </c>
      <c r="F40">
        <v>240</v>
      </c>
      <c r="G40">
        <v>960</v>
      </c>
      <c r="H40">
        <v>600</v>
      </c>
      <c r="I40">
        <v>600</v>
      </c>
      <c r="J40">
        <v>480</v>
      </c>
      <c r="K40">
        <v>960</v>
      </c>
      <c r="L40">
        <v>960</v>
      </c>
      <c r="M40">
        <v>1200</v>
      </c>
      <c r="N40">
        <v>720</v>
      </c>
      <c r="O40">
        <v>360</v>
      </c>
      <c r="P40">
        <v>360</v>
      </c>
      <c r="Q40">
        <v>600</v>
      </c>
      <c r="R40">
        <v>480</v>
      </c>
      <c r="S40">
        <v>360</v>
      </c>
      <c r="T40">
        <v>480</v>
      </c>
      <c r="U40">
        <v>600</v>
      </c>
      <c r="V40">
        <v>1800</v>
      </c>
      <c r="W40">
        <v>300</v>
      </c>
      <c r="X40">
        <v>960</v>
      </c>
      <c r="Y40">
        <v>600</v>
      </c>
      <c r="Z40">
        <v>480</v>
      </c>
    </row>
    <row r="41" spans="2:2">
      <c r="B41" cm="1">
        <f t="array" ref="B41">SUMPRODUCT($B22:$Z22,$B$40:$Z$40)</f>
        <v>5050.8</v>
      </c>
    </row>
    <row r="42" spans="2:2">
      <c r="B42" cm="1">
        <f t="array" ref="B42">SUMPRODUCT($B23:$Z23,$B$40:$Z$40)</f>
        <v>5488.8</v>
      </c>
    </row>
    <row r="43" spans="2:2">
      <c r="B43" cm="1">
        <f t="array" ref="B43">SUMPRODUCT($B24:$Z24,$B$40:$Z$40)</f>
        <v>6018</v>
      </c>
    </row>
    <row r="44" spans="2:2">
      <c r="B44" cm="1">
        <f t="array" ref="B44">SUMPRODUCT($B25:$Z25,$B$40:$Z$40)</f>
        <v>6042</v>
      </c>
    </row>
    <row r="45" spans="2:2">
      <c r="B45" cm="1">
        <f t="array" ref="B45">SUMPRODUCT($B26:$Z26,$B$40:$Z$40)</f>
        <v>6042</v>
      </c>
    </row>
    <row r="46" spans="2:2">
      <c r="B46" cm="1">
        <f t="array" ref="B46">SUMPRODUCT($B27:$Z27,$B$40:$Z$40)</f>
        <v>6447.6</v>
      </c>
    </row>
    <row r="47" spans="2:2">
      <c r="B47" cm="1">
        <f t="array" ref="B47">SUMPRODUCT($B28:$Z28,$B$40:$Z$40)</f>
        <v>4390.8</v>
      </c>
    </row>
    <row r="48" spans="2:2">
      <c r="B48" cm="1">
        <f t="array" ref="B48">SUMPRODUCT($B29:$Z29,$B$40:$Z$40)</f>
        <v>5292</v>
      </c>
    </row>
    <row r="49" spans="2:2">
      <c r="B49" cm="1">
        <f t="array" ref="B49">SUMPRODUCT($B30:$Z30,$B$40:$Z$40)</f>
        <v>6783.6</v>
      </c>
    </row>
    <row r="50" spans="2:2">
      <c r="B50" cm="1">
        <f t="array" ref="B50">SUMPRODUCT($B31:$Z31,$B$40:$Z$40)</f>
        <v>5814</v>
      </c>
    </row>
    <row r="51" spans="2:2">
      <c r="B51" cm="1">
        <f t="array" ref="B51">SUMPRODUCT($B32:$Z32,$B$40:$Z$40)</f>
        <v>5142</v>
      </c>
    </row>
    <row r="52" spans="2:2">
      <c r="B52" cm="1">
        <f t="array" ref="B52">SUMPRODUCT($B33:$Z33,$B$40:$Z$40)</f>
        <v>4945.2</v>
      </c>
    </row>
    <row r="53" spans="2:2">
      <c r="B53" cm="1">
        <f t="array" ref="B53">SUMPRODUCT($B34:$Z34,$B$40:$Z$40)</f>
        <v>7179.6</v>
      </c>
    </row>
    <row r="54" spans="2:2">
      <c r="B54" cm="1">
        <f t="array" ref="B54">SUMPRODUCT($B35:$Z35,$B$40:$Z$40)</f>
        <v>6528</v>
      </c>
    </row>
    <row r="55" spans="2:2">
      <c r="B55" cm="1">
        <f t="array" ref="B55">SUMPRODUCT($B36:$Z36,$B$40:$Z$40)</f>
        <v>6018</v>
      </c>
    </row>
    <row r="56" spans="2:2">
      <c r="B56" cm="1">
        <f t="array" ref="B56">SUMPRODUCT($B37:$Z37,$B$40:$Z$40)</f>
        <v>7609.2</v>
      </c>
    </row>
    <row r="57" spans="2:2">
      <c r="B57" cm="1">
        <f t="array" ref="B57">SUMPRODUCT($B38:$Z38,$B$40:$Z$40)</f>
        <v>6589.2</v>
      </c>
    </row>
    <row r="58" spans="2:2">
      <c r="B58" cm="1">
        <f t="array" ref="B58">SUMPRODUCT($B39:$Z39,$B$40:$Z$40)</f>
        <v>4916.4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funeral</vt:lpstr>
      <vt:lpstr>staycation</vt:lpstr>
      <vt:lpstr>beauty</vt:lpstr>
      <vt:lpstr>consultation</vt:lpstr>
      <vt:lpstr>vaccination</vt:lpstr>
      <vt:lpstr>inspection</vt:lpstr>
      <vt:lpstr>treatment</vt:lpstr>
      <vt:lpstr>surgery_private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 jerry</cp:lastModifiedBy>
  <dcterms:created xsi:type="dcterms:W3CDTF">2025-06-15T01:10:00Z</dcterms:created>
  <dcterms:modified xsi:type="dcterms:W3CDTF">2025-06-20T02:06:47Z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F1C11D0F718B341B988F5068CA74C46E_42</vt:lpwstr>
  </property>
  <property fmtid="{D5CDD505-2E9C-101B-9397-08002B2CF9AE}" pid="3" name="KSOProductBuildVer">
    <vt:lpwstr>1033-6.12.2.8699</vt:lpwstr>
  </property>
</Properties>
</file>