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Forecasting Project\"/>
    </mc:Choice>
  </mc:AlternateContent>
  <bookViews>
    <workbookView xWindow="0" yWindow="0" windowWidth="23040" windowHeight="9780" firstSheet="2" activeTab="4"/>
  </bookViews>
  <sheets>
    <sheet name="Airpass Data " sheetId="1" r:id="rId1"/>
    <sheet name="Seasonal Index" sheetId="2" r:id="rId2"/>
    <sheet name="De season" sheetId="3" r:id="rId3"/>
    <sheet name="De Trend" sheetId="4" r:id="rId4"/>
    <sheet name="New Y = ~TxS" sheetId="5" r:id="rId5"/>
    <sheet name="Pl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9" i="5" l="1"/>
  <c r="K157" i="5" l="1"/>
  <c r="J156" i="5"/>
  <c r="S147" i="5"/>
  <c r="J150" i="5"/>
  <c r="K158" i="5" l="1"/>
  <c r="K159" i="5"/>
  <c r="K160" i="5"/>
  <c r="K161" i="5"/>
  <c r="K162" i="5"/>
  <c r="K163" i="5"/>
  <c r="K164" i="5"/>
  <c r="K165" i="5"/>
  <c r="K166" i="5"/>
  <c r="K167" i="5"/>
  <c r="K156" i="5"/>
  <c r="J168" i="5" l="1"/>
  <c r="J167" i="5"/>
  <c r="J157" i="5"/>
  <c r="J158" i="5"/>
  <c r="J159" i="5"/>
  <c r="J160" i="5"/>
  <c r="J161" i="5"/>
  <c r="J162" i="5"/>
  <c r="J163" i="5"/>
  <c r="J164" i="5"/>
  <c r="J165" i="5"/>
  <c r="J166" i="5"/>
  <c r="I192" i="4" l="1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I191" i="4"/>
  <c r="B191" i="4"/>
  <c r="P149" i="4" l="1"/>
  <c r="O149" i="4"/>
  <c r="N149" i="4"/>
  <c r="M149" i="4"/>
  <c r="L149" i="4"/>
  <c r="K149" i="4"/>
  <c r="J149" i="4"/>
  <c r="P148" i="4"/>
  <c r="O148" i="4"/>
  <c r="N148" i="4"/>
  <c r="M148" i="4"/>
  <c r="L148" i="4"/>
  <c r="K148" i="4"/>
  <c r="J148" i="4"/>
  <c r="P147" i="4"/>
  <c r="O147" i="4"/>
  <c r="N147" i="4"/>
  <c r="M147" i="4"/>
  <c r="L147" i="4"/>
  <c r="K147" i="4"/>
  <c r="J147" i="4"/>
  <c r="P146" i="4"/>
  <c r="O146" i="4"/>
  <c r="N146" i="4"/>
  <c r="M146" i="4"/>
  <c r="L146" i="4"/>
  <c r="K146" i="4"/>
  <c r="J146" i="4"/>
  <c r="P145" i="4"/>
  <c r="O145" i="4"/>
  <c r="N145" i="4"/>
  <c r="M145" i="4"/>
  <c r="L145" i="4"/>
  <c r="K145" i="4"/>
  <c r="J145" i="4"/>
  <c r="P144" i="4"/>
  <c r="O144" i="4"/>
  <c r="N144" i="4"/>
  <c r="M144" i="4"/>
  <c r="L144" i="4"/>
  <c r="K144" i="4"/>
  <c r="J144" i="4"/>
  <c r="P143" i="4"/>
  <c r="O143" i="4"/>
  <c r="N143" i="4"/>
  <c r="M143" i="4"/>
  <c r="L143" i="4"/>
  <c r="K143" i="4"/>
  <c r="J143" i="4"/>
  <c r="P142" i="4"/>
  <c r="O142" i="4"/>
  <c r="N142" i="4"/>
  <c r="M142" i="4"/>
  <c r="L142" i="4"/>
  <c r="K142" i="4"/>
  <c r="J142" i="4"/>
  <c r="P141" i="4"/>
  <c r="O141" i="4"/>
  <c r="N141" i="4"/>
  <c r="M141" i="4"/>
  <c r="L141" i="4"/>
  <c r="K141" i="4"/>
  <c r="J141" i="4"/>
  <c r="P140" i="4"/>
  <c r="O140" i="4"/>
  <c r="N140" i="4"/>
  <c r="M140" i="4"/>
  <c r="L140" i="4"/>
  <c r="K140" i="4"/>
  <c r="J140" i="4"/>
  <c r="P139" i="4"/>
  <c r="O139" i="4"/>
  <c r="N139" i="4"/>
  <c r="M139" i="4"/>
  <c r="L139" i="4"/>
  <c r="K139" i="4"/>
  <c r="J139" i="4"/>
  <c r="P138" i="4"/>
  <c r="O138" i="4"/>
  <c r="N138" i="4"/>
  <c r="M138" i="4"/>
  <c r="L138" i="4"/>
  <c r="K138" i="4"/>
  <c r="J138" i="4"/>
  <c r="P137" i="4"/>
  <c r="O137" i="4"/>
  <c r="N137" i="4"/>
  <c r="M137" i="4"/>
  <c r="L137" i="4"/>
  <c r="K137" i="4"/>
  <c r="J137" i="4"/>
  <c r="P136" i="4"/>
  <c r="O136" i="4"/>
  <c r="N136" i="4"/>
  <c r="M136" i="4"/>
  <c r="L136" i="4"/>
  <c r="K136" i="4"/>
  <c r="J136" i="4"/>
  <c r="P135" i="4"/>
  <c r="O135" i="4"/>
  <c r="N135" i="4"/>
  <c r="M135" i="4"/>
  <c r="L135" i="4"/>
  <c r="K135" i="4"/>
  <c r="J135" i="4"/>
  <c r="P134" i="4"/>
  <c r="O134" i="4"/>
  <c r="N134" i="4"/>
  <c r="M134" i="4"/>
  <c r="L134" i="4"/>
  <c r="K134" i="4"/>
  <c r="J134" i="4"/>
  <c r="P133" i="4"/>
  <c r="O133" i="4"/>
  <c r="N133" i="4"/>
  <c r="M133" i="4"/>
  <c r="L133" i="4"/>
  <c r="K133" i="4"/>
  <c r="J133" i="4"/>
  <c r="P132" i="4"/>
  <c r="O132" i="4"/>
  <c r="N132" i="4"/>
  <c r="M132" i="4"/>
  <c r="L132" i="4"/>
  <c r="K132" i="4"/>
  <c r="J132" i="4"/>
  <c r="P131" i="4"/>
  <c r="O131" i="4"/>
  <c r="N131" i="4"/>
  <c r="M131" i="4"/>
  <c r="L131" i="4"/>
  <c r="K131" i="4"/>
  <c r="J131" i="4"/>
  <c r="P130" i="4"/>
  <c r="O130" i="4"/>
  <c r="N130" i="4"/>
  <c r="M130" i="4"/>
  <c r="L130" i="4"/>
  <c r="K130" i="4"/>
  <c r="J130" i="4"/>
  <c r="P129" i="4"/>
  <c r="O129" i="4"/>
  <c r="N129" i="4"/>
  <c r="M129" i="4"/>
  <c r="L129" i="4"/>
  <c r="K129" i="4"/>
  <c r="J129" i="4"/>
  <c r="P128" i="4"/>
  <c r="O128" i="4"/>
  <c r="N128" i="4"/>
  <c r="M128" i="4"/>
  <c r="L128" i="4"/>
  <c r="K128" i="4"/>
  <c r="J128" i="4"/>
  <c r="P127" i="4"/>
  <c r="O127" i="4"/>
  <c r="N127" i="4"/>
  <c r="M127" i="4"/>
  <c r="L127" i="4"/>
  <c r="K127" i="4"/>
  <c r="J127" i="4"/>
  <c r="P126" i="4"/>
  <c r="O126" i="4"/>
  <c r="N126" i="4"/>
  <c r="M126" i="4"/>
  <c r="L126" i="4"/>
  <c r="K126" i="4"/>
  <c r="J126" i="4"/>
  <c r="P125" i="4"/>
  <c r="O125" i="4"/>
  <c r="N125" i="4"/>
  <c r="M125" i="4"/>
  <c r="L125" i="4"/>
  <c r="K125" i="4"/>
  <c r="J125" i="4"/>
  <c r="P124" i="4"/>
  <c r="O124" i="4"/>
  <c r="N124" i="4"/>
  <c r="M124" i="4"/>
  <c r="L124" i="4"/>
  <c r="K124" i="4"/>
  <c r="J124" i="4"/>
  <c r="P123" i="4"/>
  <c r="O123" i="4"/>
  <c r="N123" i="4"/>
  <c r="M123" i="4"/>
  <c r="L123" i="4"/>
  <c r="K123" i="4"/>
  <c r="J123" i="4"/>
  <c r="P122" i="4"/>
  <c r="O122" i="4"/>
  <c r="N122" i="4"/>
  <c r="M122" i="4"/>
  <c r="L122" i="4"/>
  <c r="K122" i="4"/>
  <c r="J122" i="4"/>
  <c r="P121" i="4"/>
  <c r="O121" i="4"/>
  <c r="N121" i="4"/>
  <c r="M121" i="4"/>
  <c r="L121" i="4"/>
  <c r="K121" i="4"/>
  <c r="J121" i="4"/>
  <c r="P120" i="4"/>
  <c r="O120" i="4"/>
  <c r="N120" i="4"/>
  <c r="M120" i="4"/>
  <c r="L120" i="4"/>
  <c r="K120" i="4"/>
  <c r="J120" i="4"/>
  <c r="P119" i="4"/>
  <c r="O119" i="4"/>
  <c r="N119" i="4"/>
  <c r="M119" i="4"/>
  <c r="L119" i="4"/>
  <c r="K119" i="4"/>
  <c r="J119" i="4"/>
  <c r="P118" i="4"/>
  <c r="O118" i="4"/>
  <c r="N118" i="4"/>
  <c r="M118" i="4"/>
  <c r="L118" i="4"/>
  <c r="K118" i="4"/>
  <c r="J118" i="4"/>
  <c r="P117" i="4"/>
  <c r="O117" i="4"/>
  <c r="N117" i="4"/>
  <c r="M117" i="4"/>
  <c r="L117" i="4"/>
  <c r="K117" i="4"/>
  <c r="J117" i="4"/>
  <c r="P116" i="4"/>
  <c r="O116" i="4"/>
  <c r="N116" i="4"/>
  <c r="M116" i="4"/>
  <c r="L116" i="4"/>
  <c r="K116" i="4"/>
  <c r="J116" i="4"/>
  <c r="P115" i="4"/>
  <c r="O115" i="4"/>
  <c r="N115" i="4"/>
  <c r="M115" i="4"/>
  <c r="L115" i="4"/>
  <c r="K115" i="4"/>
  <c r="J115" i="4"/>
  <c r="P114" i="4"/>
  <c r="O114" i="4"/>
  <c r="N114" i="4"/>
  <c r="M114" i="4"/>
  <c r="L114" i="4"/>
  <c r="K114" i="4"/>
  <c r="J114" i="4"/>
  <c r="P113" i="4"/>
  <c r="O113" i="4"/>
  <c r="N113" i="4"/>
  <c r="M113" i="4"/>
  <c r="L113" i="4"/>
  <c r="K113" i="4"/>
  <c r="J113" i="4"/>
  <c r="P112" i="4"/>
  <c r="O112" i="4"/>
  <c r="N112" i="4"/>
  <c r="M112" i="4"/>
  <c r="L112" i="4"/>
  <c r="K112" i="4"/>
  <c r="J112" i="4"/>
  <c r="P111" i="4"/>
  <c r="O111" i="4"/>
  <c r="N111" i="4"/>
  <c r="M111" i="4"/>
  <c r="L111" i="4"/>
  <c r="K111" i="4"/>
  <c r="J111" i="4"/>
  <c r="P110" i="4"/>
  <c r="O110" i="4"/>
  <c r="N110" i="4"/>
  <c r="M110" i="4"/>
  <c r="L110" i="4"/>
  <c r="K110" i="4"/>
  <c r="J110" i="4"/>
  <c r="P109" i="4"/>
  <c r="O109" i="4"/>
  <c r="N109" i="4"/>
  <c r="M109" i="4"/>
  <c r="L109" i="4"/>
  <c r="K109" i="4"/>
  <c r="J109" i="4"/>
  <c r="P108" i="4"/>
  <c r="O108" i="4"/>
  <c r="N108" i="4"/>
  <c r="M108" i="4"/>
  <c r="L108" i="4"/>
  <c r="K108" i="4"/>
  <c r="J108" i="4"/>
  <c r="P107" i="4"/>
  <c r="O107" i="4"/>
  <c r="N107" i="4"/>
  <c r="M107" i="4"/>
  <c r="L107" i="4"/>
  <c r="K107" i="4"/>
  <c r="J107" i="4"/>
  <c r="P106" i="4"/>
  <c r="O106" i="4"/>
  <c r="N106" i="4"/>
  <c r="M106" i="4"/>
  <c r="L106" i="4"/>
  <c r="K106" i="4"/>
  <c r="J106" i="4"/>
  <c r="P105" i="4"/>
  <c r="O105" i="4"/>
  <c r="N105" i="4"/>
  <c r="M105" i="4"/>
  <c r="L105" i="4"/>
  <c r="K105" i="4"/>
  <c r="J105" i="4"/>
  <c r="P104" i="4"/>
  <c r="O104" i="4"/>
  <c r="N104" i="4"/>
  <c r="M104" i="4"/>
  <c r="L104" i="4"/>
  <c r="K104" i="4"/>
  <c r="J104" i="4"/>
  <c r="P103" i="4"/>
  <c r="O103" i="4"/>
  <c r="N103" i="4"/>
  <c r="M103" i="4"/>
  <c r="L103" i="4"/>
  <c r="K103" i="4"/>
  <c r="J103" i="4"/>
  <c r="P102" i="4"/>
  <c r="O102" i="4"/>
  <c r="N102" i="4"/>
  <c r="M102" i="4"/>
  <c r="L102" i="4"/>
  <c r="K102" i="4"/>
  <c r="J102" i="4"/>
  <c r="P101" i="4"/>
  <c r="O101" i="4"/>
  <c r="N101" i="4"/>
  <c r="M101" i="4"/>
  <c r="L101" i="4"/>
  <c r="K101" i="4"/>
  <c r="J101" i="4"/>
  <c r="P100" i="4"/>
  <c r="O100" i="4"/>
  <c r="N100" i="4"/>
  <c r="M100" i="4"/>
  <c r="L100" i="4"/>
  <c r="K100" i="4"/>
  <c r="J100" i="4"/>
  <c r="P99" i="4"/>
  <c r="O99" i="4"/>
  <c r="N99" i="4"/>
  <c r="M99" i="4"/>
  <c r="L99" i="4"/>
  <c r="K99" i="4"/>
  <c r="J99" i="4"/>
  <c r="P98" i="4"/>
  <c r="O98" i="4"/>
  <c r="N98" i="4"/>
  <c r="M98" i="4"/>
  <c r="L98" i="4"/>
  <c r="K98" i="4"/>
  <c r="J98" i="4"/>
  <c r="P97" i="4"/>
  <c r="O97" i="4"/>
  <c r="N97" i="4"/>
  <c r="M97" i="4"/>
  <c r="L97" i="4"/>
  <c r="K97" i="4"/>
  <c r="J97" i="4"/>
  <c r="P96" i="4"/>
  <c r="O96" i="4"/>
  <c r="N96" i="4"/>
  <c r="M96" i="4"/>
  <c r="L96" i="4"/>
  <c r="K96" i="4"/>
  <c r="J96" i="4"/>
  <c r="P95" i="4"/>
  <c r="O95" i="4"/>
  <c r="N95" i="4"/>
  <c r="M95" i="4"/>
  <c r="L95" i="4"/>
  <c r="K95" i="4"/>
  <c r="J95" i="4"/>
  <c r="P94" i="4"/>
  <c r="O94" i="4"/>
  <c r="N94" i="4"/>
  <c r="M94" i="4"/>
  <c r="L94" i="4"/>
  <c r="K94" i="4"/>
  <c r="J94" i="4"/>
  <c r="P93" i="4"/>
  <c r="O93" i="4"/>
  <c r="N93" i="4"/>
  <c r="M93" i="4"/>
  <c r="L93" i="4"/>
  <c r="K93" i="4"/>
  <c r="J93" i="4"/>
  <c r="P92" i="4"/>
  <c r="O92" i="4"/>
  <c r="N92" i="4"/>
  <c r="M92" i="4"/>
  <c r="L92" i="4"/>
  <c r="K92" i="4"/>
  <c r="J92" i="4"/>
  <c r="P91" i="4"/>
  <c r="O91" i="4"/>
  <c r="N91" i="4"/>
  <c r="M91" i="4"/>
  <c r="L91" i="4"/>
  <c r="K91" i="4"/>
  <c r="J91" i="4"/>
  <c r="P90" i="4"/>
  <c r="O90" i="4"/>
  <c r="N90" i="4"/>
  <c r="M90" i="4"/>
  <c r="L90" i="4"/>
  <c r="K90" i="4"/>
  <c r="J90" i="4"/>
  <c r="P89" i="4"/>
  <c r="O89" i="4"/>
  <c r="N89" i="4"/>
  <c r="M89" i="4"/>
  <c r="L89" i="4"/>
  <c r="K89" i="4"/>
  <c r="J89" i="4"/>
  <c r="P88" i="4"/>
  <c r="O88" i="4"/>
  <c r="N88" i="4"/>
  <c r="M88" i="4"/>
  <c r="L88" i="4"/>
  <c r="K88" i="4"/>
  <c r="J88" i="4"/>
  <c r="P87" i="4"/>
  <c r="O87" i="4"/>
  <c r="N87" i="4"/>
  <c r="M87" i="4"/>
  <c r="L87" i="4"/>
  <c r="K87" i="4"/>
  <c r="J87" i="4"/>
  <c r="P86" i="4"/>
  <c r="O86" i="4"/>
  <c r="N86" i="4"/>
  <c r="M86" i="4"/>
  <c r="L86" i="4"/>
  <c r="K86" i="4"/>
  <c r="J86" i="4"/>
  <c r="P85" i="4"/>
  <c r="O85" i="4"/>
  <c r="N85" i="4"/>
  <c r="M85" i="4"/>
  <c r="L85" i="4"/>
  <c r="K85" i="4"/>
  <c r="J85" i="4"/>
  <c r="P84" i="4"/>
  <c r="O84" i="4"/>
  <c r="N84" i="4"/>
  <c r="M84" i="4"/>
  <c r="L84" i="4"/>
  <c r="K84" i="4"/>
  <c r="J84" i="4"/>
  <c r="P83" i="4"/>
  <c r="O83" i="4"/>
  <c r="N83" i="4"/>
  <c r="M83" i="4"/>
  <c r="L83" i="4"/>
  <c r="K83" i="4"/>
  <c r="J83" i="4"/>
  <c r="P82" i="4"/>
  <c r="O82" i="4"/>
  <c r="N82" i="4"/>
  <c r="M82" i="4"/>
  <c r="L82" i="4"/>
  <c r="K82" i="4"/>
  <c r="J82" i="4"/>
  <c r="P81" i="4"/>
  <c r="O81" i="4"/>
  <c r="N81" i="4"/>
  <c r="M81" i="4"/>
  <c r="L81" i="4"/>
  <c r="K81" i="4"/>
  <c r="J81" i="4"/>
  <c r="P80" i="4"/>
  <c r="O80" i="4"/>
  <c r="N80" i="4"/>
  <c r="M80" i="4"/>
  <c r="L80" i="4"/>
  <c r="K80" i="4"/>
  <c r="J80" i="4"/>
  <c r="P79" i="4"/>
  <c r="O79" i="4"/>
  <c r="N79" i="4"/>
  <c r="M79" i="4"/>
  <c r="L79" i="4"/>
  <c r="K79" i="4"/>
  <c r="J79" i="4"/>
  <c r="P78" i="4"/>
  <c r="O78" i="4"/>
  <c r="N78" i="4"/>
  <c r="M78" i="4"/>
  <c r="L78" i="4"/>
  <c r="K78" i="4"/>
  <c r="J78" i="4"/>
  <c r="P77" i="4"/>
  <c r="O77" i="4"/>
  <c r="N77" i="4"/>
  <c r="M77" i="4"/>
  <c r="L77" i="4"/>
  <c r="K77" i="4"/>
  <c r="J77" i="4"/>
  <c r="P76" i="4"/>
  <c r="O76" i="4"/>
  <c r="N76" i="4"/>
  <c r="M76" i="4"/>
  <c r="L76" i="4"/>
  <c r="K76" i="4"/>
  <c r="J76" i="4"/>
  <c r="P75" i="4"/>
  <c r="O75" i="4"/>
  <c r="N75" i="4"/>
  <c r="M75" i="4"/>
  <c r="L75" i="4"/>
  <c r="K75" i="4"/>
  <c r="J75" i="4"/>
  <c r="P74" i="4"/>
  <c r="O74" i="4"/>
  <c r="N74" i="4"/>
  <c r="M74" i="4"/>
  <c r="L74" i="4"/>
  <c r="K74" i="4"/>
  <c r="J74" i="4"/>
  <c r="P73" i="4"/>
  <c r="O73" i="4"/>
  <c r="N73" i="4"/>
  <c r="M73" i="4"/>
  <c r="L73" i="4"/>
  <c r="K73" i="4"/>
  <c r="J73" i="4"/>
  <c r="P72" i="4"/>
  <c r="O72" i="4"/>
  <c r="N72" i="4"/>
  <c r="M72" i="4"/>
  <c r="L72" i="4"/>
  <c r="K72" i="4"/>
  <c r="J72" i="4"/>
  <c r="P71" i="4"/>
  <c r="O71" i="4"/>
  <c r="N71" i="4"/>
  <c r="M71" i="4"/>
  <c r="L71" i="4"/>
  <c r="K71" i="4"/>
  <c r="J71" i="4"/>
  <c r="P70" i="4"/>
  <c r="O70" i="4"/>
  <c r="N70" i="4"/>
  <c r="M70" i="4"/>
  <c r="L70" i="4"/>
  <c r="K70" i="4"/>
  <c r="J70" i="4"/>
  <c r="P69" i="4"/>
  <c r="O69" i="4"/>
  <c r="N69" i="4"/>
  <c r="M69" i="4"/>
  <c r="L69" i="4"/>
  <c r="K69" i="4"/>
  <c r="J69" i="4"/>
  <c r="P68" i="4"/>
  <c r="O68" i="4"/>
  <c r="N68" i="4"/>
  <c r="M68" i="4"/>
  <c r="L68" i="4"/>
  <c r="K68" i="4"/>
  <c r="J68" i="4"/>
  <c r="P67" i="4"/>
  <c r="O67" i="4"/>
  <c r="N67" i="4"/>
  <c r="M67" i="4"/>
  <c r="L67" i="4"/>
  <c r="K67" i="4"/>
  <c r="J67" i="4"/>
  <c r="P66" i="4"/>
  <c r="O66" i="4"/>
  <c r="N66" i="4"/>
  <c r="M66" i="4"/>
  <c r="L66" i="4"/>
  <c r="K66" i="4"/>
  <c r="J66" i="4"/>
  <c r="P65" i="4"/>
  <c r="O65" i="4"/>
  <c r="N65" i="4"/>
  <c r="M65" i="4"/>
  <c r="L65" i="4"/>
  <c r="K65" i="4"/>
  <c r="J65" i="4"/>
  <c r="P64" i="4"/>
  <c r="O64" i="4"/>
  <c r="N64" i="4"/>
  <c r="M64" i="4"/>
  <c r="L64" i="4"/>
  <c r="K64" i="4"/>
  <c r="J64" i="4"/>
  <c r="P63" i="4"/>
  <c r="O63" i="4"/>
  <c r="N63" i="4"/>
  <c r="M63" i="4"/>
  <c r="L63" i="4"/>
  <c r="K63" i="4"/>
  <c r="J63" i="4"/>
  <c r="P62" i="4"/>
  <c r="O62" i="4"/>
  <c r="N62" i="4"/>
  <c r="M62" i="4"/>
  <c r="L62" i="4"/>
  <c r="K62" i="4"/>
  <c r="J62" i="4"/>
  <c r="P61" i="4"/>
  <c r="O61" i="4"/>
  <c r="N61" i="4"/>
  <c r="M61" i="4"/>
  <c r="L61" i="4"/>
  <c r="K61" i="4"/>
  <c r="J61" i="4"/>
  <c r="P60" i="4"/>
  <c r="O60" i="4"/>
  <c r="N60" i="4"/>
  <c r="M60" i="4"/>
  <c r="L60" i="4"/>
  <c r="K60" i="4"/>
  <c r="J60" i="4"/>
  <c r="P59" i="4"/>
  <c r="O59" i="4"/>
  <c r="N59" i="4"/>
  <c r="M59" i="4"/>
  <c r="L59" i="4"/>
  <c r="K59" i="4"/>
  <c r="J59" i="4"/>
  <c r="P58" i="4"/>
  <c r="O58" i="4"/>
  <c r="N58" i="4"/>
  <c r="M58" i="4"/>
  <c r="L58" i="4"/>
  <c r="K58" i="4"/>
  <c r="J58" i="4"/>
  <c r="P57" i="4"/>
  <c r="O57" i="4"/>
  <c r="N57" i="4"/>
  <c r="M57" i="4"/>
  <c r="L57" i="4"/>
  <c r="K57" i="4"/>
  <c r="J57" i="4"/>
  <c r="P56" i="4"/>
  <c r="O56" i="4"/>
  <c r="N56" i="4"/>
  <c r="M56" i="4"/>
  <c r="L56" i="4"/>
  <c r="K56" i="4"/>
  <c r="J56" i="4"/>
  <c r="P55" i="4"/>
  <c r="O55" i="4"/>
  <c r="N55" i="4"/>
  <c r="M55" i="4"/>
  <c r="L55" i="4"/>
  <c r="K55" i="4"/>
  <c r="J55" i="4"/>
  <c r="P54" i="4"/>
  <c r="O54" i="4"/>
  <c r="N54" i="4"/>
  <c r="M54" i="4"/>
  <c r="L54" i="4"/>
  <c r="K54" i="4"/>
  <c r="J54" i="4"/>
  <c r="P53" i="4"/>
  <c r="O53" i="4"/>
  <c r="N53" i="4"/>
  <c r="M53" i="4"/>
  <c r="L53" i="4"/>
  <c r="K53" i="4"/>
  <c r="J53" i="4"/>
  <c r="P52" i="4"/>
  <c r="O52" i="4"/>
  <c r="N52" i="4"/>
  <c r="M52" i="4"/>
  <c r="L52" i="4"/>
  <c r="K52" i="4"/>
  <c r="J52" i="4"/>
  <c r="P51" i="4"/>
  <c r="O51" i="4"/>
  <c r="N51" i="4"/>
  <c r="M51" i="4"/>
  <c r="L51" i="4"/>
  <c r="K51" i="4"/>
  <c r="J51" i="4"/>
  <c r="P50" i="4"/>
  <c r="O50" i="4"/>
  <c r="N50" i="4"/>
  <c r="M50" i="4"/>
  <c r="L50" i="4"/>
  <c r="K50" i="4"/>
  <c r="J50" i="4"/>
  <c r="P49" i="4"/>
  <c r="O49" i="4"/>
  <c r="N49" i="4"/>
  <c r="M49" i="4"/>
  <c r="L49" i="4"/>
  <c r="K49" i="4"/>
  <c r="J49" i="4"/>
  <c r="P48" i="4"/>
  <c r="O48" i="4"/>
  <c r="N48" i="4"/>
  <c r="M48" i="4"/>
  <c r="L48" i="4"/>
  <c r="K48" i="4"/>
  <c r="J48" i="4"/>
  <c r="P47" i="4"/>
  <c r="O47" i="4"/>
  <c r="N47" i="4"/>
  <c r="M47" i="4"/>
  <c r="L47" i="4"/>
  <c r="K47" i="4"/>
  <c r="J47" i="4"/>
  <c r="P46" i="4"/>
  <c r="O46" i="4"/>
  <c r="N46" i="4"/>
  <c r="M46" i="4"/>
  <c r="L46" i="4"/>
  <c r="K46" i="4"/>
  <c r="J46" i="4"/>
  <c r="P45" i="4"/>
  <c r="O45" i="4"/>
  <c r="N45" i="4"/>
  <c r="M45" i="4"/>
  <c r="L45" i="4"/>
  <c r="K45" i="4"/>
  <c r="J45" i="4"/>
  <c r="P44" i="4"/>
  <c r="O44" i="4"/>
  <c r="N44" i="4"/>
  <c r="M44" i="4"/>
  <c r="L44" i="4"/>
  <c r="K44" i="4"/>
  <c r="J44" i="4"/>
  <c r="P43" i="4"/>
  <c r="O43" i="4"/>
  <c r="N43" i="4"/>
  <c r="M43" i="4"/>
  <c r="L43" i="4"/>
  <c r="K43" i="4"/>
  <c r="J43" i="4"/>
  <c r="P42" i="4"/>
  <c r="O42" i="4"/>
  <c r="N42" i="4"/>
  <c r="M42" i="4"/>
  <c r="L42" i="4"/>
  <c r="K42" i="4"/>
  <c r="J42" i="4"/>
  <c r="P41" i="4"/>
  <c r="O41" i="4"/>
  <c r="N41" i="4"/>
  <c r="M41" i="4"/>
  <c r="L41" i="4"/>
  <c r="K41" i="4"/>
  <c r="J41" i="4"/>
  <c r="P40" i="4"/>
  <c r="O40" i="4"/>
  <c r="N40" i="4"/>
  <c r="M40" i="4"/>
  <c r="L40" i="4"/>
  <c r="K40" i="4"/>
  <c r="J40" i="4"/>
  <c r="P39" i="4"/>
  <c r="O39" i="4"/>
  <c r="N39" i="4"/>
  <c r="M39" i="4"/>
  <c r="L39" i="4"/>
  <c r="K39" i="4"/>
  <c r="J39" i="4"/>
  <c r="P38" i="4"/>
  <c r="O38" i="4"/>
  <c r="N38" i="4"/>
  <c r="M38" i="4"/>
  <c r="L38" i="4"/>
  <c r="K38" i="4"/>
  <c r="J38" i="4"/>
  <c r="P37" i="4"/>
  <c r="O37" i="4"/>
  <c r="N37" i="4"/>
  <c r="M37" i="4"/>
  <c r="L37" i="4"/>
  <c r="K37" i="4"/>
  <c r="J37" i="4"/>
  <c r="P36" i="4"/>
  <c r="O36" i="4"/>
  <c r="N36" i="4"/>
  <c r="M36" i="4"/>
  <c r="L36" i="4"/>
  <c r="K36" i="4"/>
  <c r="J36" i="4"/>
  <c r="P35" i="4"/>
  <c r="O35" i="4"/>
  <c r="N35" i="4"/>
  <c r="M35" i="4"/>
  <c r="L35" i="4"/>
  <c r="K35" i="4"/>
  <c r="J35" i="4"/>
  <c r="P34" i="4"/>
  <c r="O34" i="4"/>
  <c r="N34" i="4"/>
  <c r="M34" i="4"/>
  <c r="L34" i="4"/>
  <c r="K34" i="4"/>
  <c r="J34" i="4"/>
  <c r="P33" i="4"/>
  <c r="O33" i="4"/>
  <c r="N33" i="4"/>
  <c r="M33" i="4"/>
  <c r="L33" i="4"/>
  <c r="K33" i="4"/>
  <c r="J33" i="4"/>
  <c r="P32" i="4"/>
  <c r="O32" i="4"/>
  <c r="N32" i="4"/>
  <c r="M32" i="4"/>
  <c r="L32" i="4"/>
  <c r="K32" i="4"/>
  <c r="J32" i="4"/>
  <c r="P31" i="4"/>
  <c r="O31" i="4"/>
  <c r="N31" i="4"/>
  <c r="M31" i="4"/>
  <c r="L31" i="4"/>
  <c r="K31" i="4"/>
  <c r="J31" i="4"/>
  <c r="P30" i="4"/>
  <c r="O30" i="4"/>
  <c r="N30" i="4"/>
  <c r="M30" i="4"/>
  <c r="L30" i="4"/>
  <c r="K30" i="4"/>
  <c r="J30" i="4"/>
  <c r="P29" i="4"/>
  <c r="O29" i="4"/>
  <c r="N29" i="4"/>
  <c r="M29" i="4"/>
  <c r="L29" i="4"/>
  <c r="K29" i="4"/>
  <c r="J29" i="4"/>
  <c r="P28" i="4"/>
  <c r="O28" i="4"/>
  <c r="N28" i="4"/>
  <c r="M28" i="4"/>
  <c r="L28" i="4"/>
  <c r="K28" i="4"/>
  <c r="J28" i="4"/>
  <c r="P27" i="4"/>
  <c r="O27" i="4"/>
  <c r="N27" i="4"/>
  <c r="M27" i="4"/>
  <c r="L27" i="4"/>
  <c r="K27" i="4"/>
  <c r="J27" i="4"/>
  <c r="P26" i="4"/>
  <c r="O26" i="4"/>
  <c r="N26" i="4"/>
  <c r="M26" i="4"/>
  <c r="L26" i="4"/>
  <c r="K26" i="4"/>
  <c r="J26" i="4"/>
  <c r="P25" i="4"/>
  <c r="O25" i="4"/>
  <c r="N25" i="4"/>
  <c r="M25" i="4"/>
  <c r="L25" i="4"/>
  <c r="K25" i="4"/>
  <c r="J25" i="4"/>
  <c r="P24" i="4"/>
  <c r="O24" i="4"/>
  <c r="N24" i="4"/>
  <c r="M24" i="4"/>
  <c r="L24" i="4"/>
  <c r="K24" i="4"/>
  <c r="J24" i="4"/>
  <c r="P23" i="4"/>
  <c r="O23" i="4"/>
  <c r="N23" i="4"/>
  <c r="M23" i="4"/>
  <c r="L23" i="4"/>
  <c r="K23" i="4"/>
  <c r="J23" i="4"/>
  <c r="P22" i="4"/>
  <c r="O22" i="4"/>
  <c r="N22" i="4"/>
  <c r="M22" i="4"/>
  <c r="L22" i="4"/>
  <c r="K22" i="4"/>
  <c r="J22" i="4"/>
  <c r="P21" i="4"/>
  <c r="O21" i="4"/>
  <c r="N21" i="4"/>
  <c r="M21" i="4"/>
  <c r="L21" i="4"/>
  <c r="K21" i="4"/>
  <c r="J21" i="4"/>
  <c r="P20" i="4"/>
  <c r="O20" i="4"/>
  <c r="N20" i="4"/>
  <c r="M20" i="4"/>
  <c r="L20" i="4"/>
  <c r="K20" i="4"/>
  <c r="J20" i="4"/>
  <c r="P19" i="4"/>
  <c r="O19" i="4"/>
  <c r="N19" i="4"/>
  <c r="M19" i="4"/>
  <c r="L19" i="4"/>
  <c r="K19" i="4"/>
  <c r="J19" i="4"/>
  <c r="P18" i="4"/>
  <c r="O18" i="4"/>
  <c r="N18" i="4"/>
  <c r="M18" i="4"/>
  <c r="L18" i="4"/>
  <c r="K18" i="4"/>
  <c r="J18" i="4"/>
  <c r="P17" i="4"/>
  <c r="O17" i="4"/>
  <c r="N17" i="4"/>
  <c r="M17" i="4"/>
  <c r="L17" i="4"/>
  <c r="K17" i="4"/>
  <c r="J17" i="4"/>
  <c r="P16" i="4"/>
  <c r="O16" i="4"/>
  <c r="N16" i="4"/>
  <c r="M16" i="4"/>
  <c r="L16" i="4"/>
  <c r="K16" i="4"/>
  <c r="J16" i="4"/>
  <c r="P15" i="4"/>
  <c r="O15" i="4"/>
  <c r="N15" i="4"/>
  <c r="M15" i="4"/>
  <c r="L15" i="4"/>
  <c r="K15" i="4"/>
  <c r="J15" i="4"/>
  <c r="P14" i="4"/>
  <c r="O14" i="4"/>
  <c r="N14" i="4"/>
  <c r="M14" i="4"/>
  <c r="L14" i="4"/>
  <c r="K14" i="4"/>
  <c r="J14" i="4"/>
  <c r="P13" i="4"/>
  <c r="O13" i="4"/>
  <c r="N13" i="4"/>
  <c r="M13" i="4"/>
  <c r="L13" i="4"/>
  <c r="K13" i="4"/>
  <c r="J13" i="4"/>
  <c r="P12" i="4"/>
  <c r="O12" i="4"/>
  <c r="N12" i="4"/>
  <c r="M12" i="4"/>
  <c r="L12" i="4"/>
  <c r="K12" i="4"/>
  <c r="J12" i="4"/>
  <c r="P11" i="4"/>
  <c r="O11" i="4"/>
  <c r="N11" i="4"/>
  <c r="M11" i="4"/>
  <c r="L11" i="4"/>
  <c r="K11" i="4"/>
  <c r="J11" i="4"/>
  <c r="P10" i="4"/>
  <c r="O10" i="4"/>
  <c r="N10" i="4"/>
  <c r="M10" i="4"/>
  <c r="L10" i="4"/>
  <c r="K10" i="4"/>
  <c r="J10" i="4"/>
  <c r="P9" i="4"/>
  <c r="O9" i="4"/>
  <c r="N9" i="4"/>
  <c r="M9" i="4"/>
  <c r="L9" i="4"/>
  <c r="K9" i="4"/>
  <c r="J9" i="4"/>
  <c r="P8" i="4"/>
  <c r="O8" i="4"/>
  <c r="N8" i="4"/>
  <c r="M8" i="4"/>
  <c r="L8" i="4"/>
  <c r="K8" i="4"/>
  <c r="J8" i="4"/>
  <c r="P7" i="4"/>
  <c r="O7" i="4"/>
  <c r="N7" i="4"/>
  <c r="M7" i="4"/>
  <c r="L7" i="4"/>
  <c r="K7" i="4"/>
  <c r="J7" i="4"/>
  <c r="P6" i="4"/>
  <c r="O6" i="4"/>
  <c r="N6" i="4"/>
  <c r="M6" i="4"/>
  <c r="L6" i="4"/>
  <c r="K6" i="4"/>
  <c r="J6" i="4"/>
  <c r="J149" i="3"/>
  <c r="K149" i="3"/>
  <c r="L149" i="3"/>
  <c r="M149" i="3"/>
  <c r="N149" i="3"/>
  <c r="O149" i="3"/>
  <c r="P149" i="3"/>
  <c r="J139" i="3"/>
  <c r="K139" i="3"/>
  <c r="L139" i="3"/>
  <c r="M139" i="3"/>
  <c r="N139" i="3"/>
  <c r="O139" i="3"/>
  <c r="P139" i="3"/>
  <c r="J140" i="3"/>
  <c r="K140" i="3"/>
  <c r="L140" i="3"/>
  <c r="M140" i="3"/>
  <c r="N140" i="3"/>
  <c r="O140" i="3"/>
  <c r="P140" i="3"/>
  <c r="J141" i="3"/>
  <c r="K141" i="3"/>
  <c r="L141" i="3"/>
  <c r="M141" i="3"/>
  <c r="N141" i="3"/>
  <c r="O141" i="3"/>
  <c r="P141" i="3"/>
  <c r="J142" i="3"/>
  <c r="K142" i="3"/>
  <c r="L142" i="3"/>
  <c r="M142" i="3"/>
  <c r="N142" i="3"/>
  <c r="O142" i="3"/>
  <c r="P142" i="3"/>
  <c r="J143" i="3"/>
  <c r="K143" i="3"/>
  <c r="L143" i="3"/>
  <c r="M143" i="3"/>
  <c r="N143" i="3"/>
  <c r="O143" i="3"/>
  <c r="P143" i="3"/>
  <c r="J144" i="3"/>
  <c r="K144" i="3"/>
  <c r="L144" i="3"/>
  <c r="M144" i="3"/>
  <c r="N144" i="3"/>
  <c r="O144" i="3"/>
  <c r="P144" i="3"/>
  <c r="J145" i="3"/>
  <c r="K145" i="3"/>
  <c r="L145" i="3"/>
  <c r="M145" i="3"/>
  <c r="N145" i="3"/>
  <c r="O145" i="3"/>
  <c r="P145" i="3"/>
  <c r="J146" i="3"/>
  <c r="K146" i="3"/>
  <c r="L146" i="3"/>
  <c r="M146" i="3"/>
  <c r="N146" i="3"/>
  <c r="O146" i="3"/>
  <c r="P146" i="3"/>
  <c r="J147" i="3"/>
  <c r="K147" i="3"/>
  <c r="L147" i="3"/>
  <c r="M147" i="3"/>
  <c r="N147" i="3"/>
  <c r="O147" i="3"/>
  <c r="P147" i="3"/>
  <c r="J148" i="3"/>
  <c r="K148" i="3"/>
  <c r="L148" i="3"/>
  <c r="M148" i="3"/>
  <c r="N148" i="3"/>
  <c r="O148" i="3"/>
  <c r="P148" i="3"/>
  <c r="J127" i="3"/>
  <c r="K127" i="3"/>
  <c r="L127" i="3"/>
  <c r="M127" i="3"/>
  <c r="N127" i="3"/>
  <c r="O127" i="3"/>
  <c r="P127" i="3"/>
  <c r="J128" i="3"/>
  <c r="K128" i="3"/>
  <c r="L128" i="3"/>
  <c r="M128" i="3"/>
  <c r="N128" i="3"/>
  <c r="O128" i="3"/>
  <c r="P128" i="3"/>
  <c r="J129" i="3"/>
  <c r="K129" i="3"/>
  <c r="L129" i="3"/>
  <c r="M129" i="3"/>
  <c r="N129" i="3"/>
  <c r="O129" i="3"/>
  <c r="P129" i="3"/>
  <c r="J130" i="3"/>
  <c r="K130" i="3"/>
  <c r="L130" i="3"/>
  <c r="M130" i="3"/>
  <c r="N130" i="3"/>
  <c r="O130" i="3"/>
  <c r="P130" i="3"/>
  <c r="J131" i="3"/>
  <c r="K131" i="3"/>
  <c r="L131" i="3"/>
  <c r="M131" i="3"/>
  <c r="N131" i="3"/>
  <c r="O131" i="3"/>
  <c r="P131" i="3"/>
  <c r="J132" i="3"/>
  <c r="K132" i="3"/>
  <c r="L132" i="3"/>
  <c r="M132" i="3"/>
  <c r="N132" i="3"/>
  <c r="O132" i="3"/>
  <c r="P132" i="3"/>
  <c r="J133" i="3"/>
  <c r="K133" i="3"/>
  <c r="L133" i="3"/>
  <c r="M133" i="3"/>
  <c r="N133" i="3"/>
  <c r="O133" i="3"/>
  <c r="P133" i="3"/>
  <c r="J134" i="3"/>
  <c r="K134" i="3"/>
  <c r="L134" i="3"/>
  <c r="M134" i="3"/>
  <c r="N134" i="3"/>
  <c r="O134" i="3"/>
  <c r="P134" i="3"/>
  <c r="J135" i="3"/>
  <c r="K135" i="3"/>
  <c r="L135" i="3"/>
  <c r="M135" i="3"/>
  <c r="N135" i="3"/>
  <c r="O135" i="3"/>
  <c r="P135" i="3"/>
  <c r="J136" i="3"/>
  <c r="K136" i="3"/>
  <c r="L136" i="3"/>
  <c r="M136" i="3"/>
  <c r="N136" i="3"/>
  <c r="O136" i="3"/>
  <c r="P136" i="3"/>
  <c r="J137" i="3"/>
  <c r="K137" i="3"/>
  <c r="L137" i="3"/>
  <c r="M137" i="3"/>
  <c r="N137" i="3"/>
  <c r="O137" i="3"/>
  <c r="P137" i="3"/>
  <c r="J115" i="3"/>
  <c r="K115" i="3"/>
  <c r="L115" i="3"/>
  <c r="M115" i="3"/>
  <c r="N115" i="3"/>
  <c r="O115" i="3"/>
  <c r="P115" i="3"/>
  <c r="J116" i="3"/>
  <c r="K116" i="3"/>
  <c r="L116" i="3"/>
  <c r="M116" i="3"/>
  <c r="N116" i="3"/>
  <c r="O116" i="3"/>
  <c r="P116" i="3"/>
  <c r="J117" i="3"/>
  <c r="K117" i="3"/>
  <c r="L117" i="3"/>
  <c r="M117" i="3"/>
  <c r="N117" i="3"/>
  <c r="O117" i="3"/>
  <c r="P117" i="3"/>
  <c r="J118" i="3"/>
  <c r="K118" i="3"/>
  <c r="L118" i="3"/>
  <c r="M118" i="3"/>
  <c r="N118" i="3"/>
  <c r="O118" i="3"/>
  <c r="P118" i="3"/>
  <c r="J119" i="3"/>
  <c r="K119" i="3"/>
  <c r="L119" i="3"/>
  <c r="M119" i="3"/>
  <c r="N119" i="3"/>
  <c r="O119" i="3"/>
  <c r="P119" i="3"/>
  <c r="J120" i="3"/>
  <c r="K120" i="3"/>
  <c r="L120" i="3"/>
  <c r="M120" i="3"/>
  <c r="N120" i="3"/>
  <c r="O120" i="3"/>
  <c r="P120" i="3"/>
  <c r="J121" i="3"/>
  <c r="K121" i="3"/>
  <c r="L121" i="3"/>
  <c r="M121" i="3"/>
  <c r="N121" i="3"/>
  <c r="O121" i="3"/>
  <c r="P121" i="3"/>
  <c r="J122" i="3"/>
  <c r="K122" i="3"/>
  <c r="L122" i="3"/>
  <c r="M122" i="3"/>
  <c r="N122" i="3"/>
  <c r="O122" i="3"/>
  <c r="P122" i="3"/>
  <c r="J123" i="3"/>
  <c r="K123" i="3"/>
  <c r="L123" i="3"/>
  <c r="M123" i="3"/>
  <c r="N123" i="3"/>
  <c r="O123" i="3"/>
  <c r="P123" i="3"/>
  <c r="J124" i="3"/>
  <c r="K124" i="3"/>
  <c r="L124" i="3"/>
  <c r="M124" i="3"/>
  <c r="N124" i="3"/>
  <c r="O124" i="3"/>
  <c r="P124" i="3"/>
  <c r="J125" i="3"/>
  <c r="K125" i="3"/>
  <c r="L125" i="3"/>
  <c r="M125" i="3"/>
  <c r="N125" i="3"/>
  <c r="O125" i="3"/>
  <c r="P125" i="3"/>
  <c r="J103" i="3"/>
  <c r="K103" i="3"/>
  <c r="L103" i="3"/>
  <c r="M103" i="3"/>
  <c r="N103" i="3"/>
  <c r="O103" i="3"/>
  <c r="P103" i="3"/>
  <c r="J104" i="3"/>
  <c r="K104" i="3"/>
  <c r="L104" i="3"/>
  <c r="M104" i="3"/>
  <c r="N104" i="3"/>
  <c r="O104" i="3"/>
  <c r="P104" i="3"/>
  <c r="J105" i="3"/>
  <c r="K105" i="3"/>
  <c r="L105" i="3"/>
  <c r="M105" i="3"/>
  <c r="N105" i="3"/>
  <c r="O105" i="3"/>
  <c r="P105" i="3"/>
  <c r="J106" i="3"/>
  <c r="K106" i="3"/>
  <c r="L106" i="3"/>
  <c r="M106" i="3"/>
  <c r="N106" i="3"/>
  <c r="O106" i="3"/>
  <c r="P106" i="3"/>
  <c r="J107" i="3"/>
  <c r="K107" i="3"/>
  <c r="L107" i="3"/>
  <c r="M107" i="3"/>
  <c r="N107" i="3"/>
  <c r="O107" i="3"/>
  <c r="P107" i="3"/>
  <c r="J108" i="3"/>
  <c r="K108" i="3"/>
  <c r="L108" i="3"/>
  <c r="M108" i="3"/>
  <c r="N108" i="3"/>
  <c r="O108" i="3"/>
  <c r="P108" i="3"/>
  <c r="J109" i="3"/>
  <c r="K109" i="3"/>
  <c r="L109" i="3"/>
  <c r="M109" i="3"/>
  <c r="N109" i="3"/>
  <c r="O109" i="3"/>
  <c r="P109" i="3"/>
  <c r="J110" i="3"/>
  <c r="K110" i="3"/>
  <c r="L110" i="3"/>
  <c r="M110" i="3"/>
  <c r="N110" i="3"/>
  <c r="O110" i="3"/>
  <c r="P110" i="3"/>
  <c r="J111" i="3"/>
  <c r="K111" i="3"/>
  <c r="L111" i="3"/>
  <c r="M111" i="3"/>
  <c r="N111" i="3"/>
  <c r="O111" i="3"/>
  <c r="P111" i="3"/>
  <c r="J112" i="3"/>
  <c r="K112" i="3"/>
  <c r="L112" i="3"/>
  <c r="M112" i="3"/>
  <c r="N112" i="3"/>
  <c r="O112" i="3"/>
  <c r="P112" i="3"/>
  <c r="J113" i="3"/>
  <c r="K113" i="3"/>
  <c r="L113" i="3"/>
  <c r="M113" i="3"/>
  <c r="N113" i="3"/>
  <c r="O113" i="3"/>
  <c r="P113" i="3"/>
  <c r="J91" i="3"/>
  <c r="K91" i="3"/>
  <c r="L91" i="3"/>
  <c r="M91" i="3"/>
  <c r="N91" i="3"/>
  <c r="O91" i="3"/>
  <c r="P91" i="3"/>
  <c r="J92" i="3"/>
  <c r="K92" i="3"/>
  <c r="L92" i="3"/>
  <c r="M92" i="3"/>
  <c r="N92" i="3"/>
  <c r="O92" i="3"/>
  <c r="P92" i="3"/>
  <c r="J93" i="3"/>
  <c r="K93" i="3"/>
  <c r="L93" i="3"/>
  <c r="M93" i="3"/>
  <c r="N93" i="3"/>
  <c r="O93" i="3"/>
  <c r="P93" i="3"/>
  <c r="J94" i="3"/>
  <c r="K94" i="3"/>
  <c r="L94" i="3"/>
  <c r="M94" i="3"/>
  <c r="N94" i="3"/>
  <c r="O94" i="3"/>
  <c r="P94" i="3"/>
  <c r="J95" i="3"/>
  <c r="K95" i="3"/>
  <c r="L95" i="3"/>
  <c r="M95" i="3"/>
  <c r="N95" i="3"/>
  <c r="O95" i="3"/>
  <c r="P95" i="3"/>
  <c r="J96" i="3"/>
  <c r="K96" i="3"/>
  <c r="L96" i="3"/>
  <c r="M96" i="3"/>
  <c r="N96" i="3"/>
  <c r="O96" i="3"/>
  <c r="P96" i="3"/>
  <c r="J97" i="3"/>
  <c r="K97" i="3"/>
  <c r="L97" i="3"/>
  <c r="M97" i="3"/>
  <c r="N97" i="3"/>
  <c r="O97" i="3"/>
  <c r="P97" i="3"/>
  <c r="J98" i="3"/>
  <c r="K98" i="3"/>
  <c r="L98" i="3"/>
  <c r="M98" i="3"/>
  <c r="N98" i="3"/>
  <c r="O98" i="3"/>
  <c r="P98" i="3"/>
  <c r="J99" i="3"/>
  <c r="K99" i="3"/>
  <c r="L99" i="3"/>
  <c r="M99" i="3"/>
  <c r="N99" i="3"/>
  <c r="O99" i="3"/>
  <c r="P99" i="3"/>
  <c r="J100" i="3"/>
  <c r="K100" i="3"/>
  <c r="L100" i="3"/>
  <c r="M100" i="3"/>
  <c r="N100" i="3"/>
  <c r="O100" i="3"/>
  <c r="P100" i="3"/>
  <c r="J101" i="3"/>
  <c r="K101" i="3"/>
  <c r="L101" i="3"/>
  <c r="M101" i="3"/>
  <c r="N101" i="3"/>
  <c r="O101" i="3"/>
  <c r="P101" i="3"/>
  <c r="J79" i="3"/>
  <c r="K79" i="3"/>
  <c r="L79" i="3"/>
  <c r="M79" i="3"/>
  <c r="N79" i="3"/>
  <c r="O79" i="3"/>
  <c r="P79" i="3"/>
  <c r="J80" i="3"/>
  <c r="K80" i="3"/>
  <c r="L80" i="3"/>
  <c r="M80" i="3"/>
  <c r="N80" i="3"/>
  <c r="O80" i="3"/>
  <c r="P80" i="3"/>
  <c r="J81" i="3"/>
  <c r="K81" i="3"/>
  <c r="L81" i="3"/>
  <c r="M81" i="3"/>
  <c r="N81" i="3"/>
  <c r="O81" i="3"/>
  <c r="P81" i="3"/>
  <c r="J82" i="3"/>
  <c r="K82" i="3"/>
  <c r="L82" i="3"/>
  <c r="M82" i="3"/>
  <c r="N82" i="3"/>
  <c r="O82" i="3"/>
  <c r="P82" i="3"/>
  <c r="J83" i="3"/>
  <c r="K83" i="3"/>
  <c r="L83" i="3"/>
  <c r="M83" i="3"/>
  <c r="N83" i="3"/>
  <c r="O83" i="3"/>
  <c r="P83" i="3"/>
  <c r="J84" i="3"/>
  <c r="K84" i="3"/>
  <c r="L84" i="3"/>
  <c r="M84" i="3"/>
  <c r="N84" i="3"/>
  <c r="O84" i="3"/>
  <c r="P84" i="3"/>
  <c r="J85" i="3"/>
  <c r="K85" i="3"/>
  <c r="L85" i="3"/>
  <c r="M85" i="3"/>
  <c r="N85" i="3"/>
  <c r="O85" i="3"/>
  <c r="P85" i="3"/>
  <c r="J86" i="3"/>
  <c r="K86" i="3"/>
  <c r="L86" i="3"/>
  <c r="M86" i="3"/>
  <c r="N86" i="3"/>
  <c r="O86" i="3"/>
  <c r="P86" i="3"/>
  <c r="J87" i="3"/>
  <c r="K87" i="3"/>
  <c r="L87" i="3"/>
  <c r="M87" i="3"/>
  <c r="N87" i="3"/>
  <c r="O87" i="3"/>
  <c r="P87" i="3"/>
  <c r="J88" i="3"/>
  <c r="K88" i="3"/>
  <c r="L88" i="3"/>
  <c r="M88" i="3"/>
  <c r="N88" i="3"/>
  <c r="O88" i="3"/>
  <c r="P88" i="3"/>
  <c r="J89" i="3"/>
  <c r="K89" i="3"/>
  <c r="L89" i="3"/>
  <c r="M89" i="3"/>
  <c r="N89" i="3"/>
  <c r="O89" i="3"/>
  <c r="P89" i="3"/>
  <c r="J67" i="3"/>
  <c r="K67" i="3"/>
  <c r="L67" i="3"/>
  <c r="M67" i="3"/>
  <c r="N67" i="3"/>
  <c r="O67" i="3"/>
  <c r="P67" i="3"/>
  <c r="J68" i="3"/>
  <c r="K68" i="3"/>
  <c r="L68" i="3"/>
  <c r="M68" i="3"/>
  <c r="N68" i="3"/>
  <c r="O68" i="3"/>
  <c r="P68" i="3"/>
  <c r="J69" i="3"/>
  <c r="K69" i="3"/>
  <c r="L69" i="3"/>
  <c r="M69" i="3"/>
  <c r="N69" i="3"/>
  <c r="O69" i="3"/>
  <c r="P69" i="3"/>
  <c r="J70" i="3"/>
  <c r="K70" i="3"/>
  <c r="L70" i="3"/>
  <c r="M70" i="3"/>
  <c r="N70" i="3"/>
  <c r="O70" i="3"/>
  <c r="P70" i="3"/>
  <c r="J71" i="3"/>
  <c r="K71" i="3"/>
  <c r="L71" i="3"/>
  <c r="M71" i="3"/>
  <c r="N71" i="3"/>
  <c r="O71" i="3"/>
  <c r="P71" i="3"/>
  <c r="J72" i="3"/>
  <c r="K72" i="3"/>
  <c r="L72" i="3"/>
  <c r="M72" i="3"/>
  <c r="N72" i="3"/>
  <c r="O72" i="3"/>
  <c r="P72" i="3"/>
  <c r="J73" i="3"/>
  <c r="K73" i="3"/>
  <c r="L73" i="3"/>
  <c r="M73" i="3"/>
  <c r="N73" i="3"/>
  <c r="O73" i="3"/>
  <c r="P73" i="3"/>
  <c r="J74" i="3"/>
  <c r="K74" i="3"/>
  <c r="L74" i="3"/>
  <c r="M74" i="3"/>
  <c r="N74" i="3"/>
  <c r="O74" i="3"/>
  <c r="P74" i="3"/>
  <c r="J75" i="3"/>
  <c r="K75" i="3"/>
  <c r="L75" i="3"/>
  <c r="M75" i="3"/>
  <c r="N75" i="3"/>
  <c r="O75" i="3"/>
  <c r="P75" i="3"/>
  <c r="J76" i="3"/>
  <c r="K76" i="3"/>
  <c r="L76" i="3"/>
  <c r="M76" i="3"/>
  <c r="N76" i="3"/>
  <c r="O76" i="3"/>
  <c r="P76" i="3"/>
  <c r="J77" i="3"/>
  <c r="K77" i="3"/>
  <c r="L77" i="3"/>
  <c r="M77" i="3"/>
  <c r="N77" i="3"/>
  <c r="O77" i="3"/>
  <c r="P77" i="3"/>
  <c r="J55" i="3"/>
  <c r="K55" i="3"/>
  <c r="L55" i="3"/>
  <c r="M55" i="3"/>
  <c r="N55" i="3"/>
  <c r="O55" i="3"/>
  <c r="P55" i="3"/>
  <c r="J56" i="3"/>
  <c r="K56" i="3"/>
  <c r="L56" i="3"/>
  <c r="M56" i="3"/>
  <c r="N56" i="3"/>
  <c r="O56" i="3"/>
  <c r="P56" i="3"/>
  <c r="J57" i="3"/>
  <c r="K57" i="3"/>
  <c r="L57" i="3"/>
  <c r="M57" i="3"/>
  <c r="N57" i="3"/>
  <c r="O57" i="3"/>
  <c r="P57" i="3"/>
  <c r="J58" i="3"/>
  <c r="K58" i="3"/>
  <c r="L58" i="3"/>
  <c r="M58" i="3"/>
  <c r="N58" i="3"/>
  <c r="O58" i="3"/>
  <c r="P58" i="3"/>
  <c r="J59" i="3"/>
  <c r="K59" i="3"/>
  <c r="L59" i="3"/>
  <c r="M59" i="3"/>
  <c r="N59" i="3"/>
  <c r="O59" i="3"/>
  <c r="P59" i="3"/>
  <c r="J60" i="3"/>
  <c r="K60" i="3"/>
  <c r="L60" i="3"/>
  <c r="M60" i="3"/>
  <c r="N60" i="3"/>
  <c r="O60" i="3"/>
  <c r="P60" i="3"/>
  <c r="J61" i="3"/>
  <c r="K61" i="3"/>
  <c r="L61" i="3"/>
  <c r="M61" i="3"/>
  <c r="N61" i="3"/>
  <c r="O61" i="3"/>
  <c r="P61" i="3"/>
  <c r="J62" i="3"/>
  <c r="K62" i="3"/>
  <c r="L62" i="3"/>
  <c r="M62" i="3"/>
  <c r="N62" i="3"/>
  <c r="O62" i="3"/>
  <c r="P62" i="3"/>
  <c r="J63" i="3"/>
  <c r="K63" i="3"/>
  <c r="L63" i="3"/>
  <c r="M63" i="3"/>
  <c r="N63" i="3"/>
  <c r="O63" i="3"/>
  <c r="P63" i="3"/>
  <c r="J64" i="3"/>
  <c r="K64" i="3"/>
  <c r="L64" i="3"/>
  <c r="M64" i="3"/>
  <c r="N64" i="3"/>
  <c r="O64" i="3"/>
  <c r="P64" i="3"/>
  <c r="J65" i="3"/>
  <c r="K65" i="3"/>
  <c r="L65" i="3"/>
  <c r="M65" i="3"/>
  <c r="N65" i="3"/>
  <c r="O65" i="3"/>
  <c r="P65" i="3"/>
  <c r="J43" i="3"/>
  <c r="K43" i="3"/>
  <c r="L43" i="3"/>
  <c r="M43" i="3"/>
  <c r="N43" i="3"/>
  <c r="O43" i="3"/>
  <c r="P43" i="3"/>
  <c r="J44" i="3"/>
  <c r="K44" i="3"/>
  <c r="L44" i="3"/>
  <c r="M44" i="3"/>
  <c r="N44" i="3"/>
  <c r="O44" i="3"/>
  <c r="P44" i="3"/>
  <c r="J45" i="3"/>
  <c r="K45" i="3"/>
  <c r="L45" i="3"/>
  <c r="M45" i="3"/>
  <c r="N45" i="3"/>
  <c r="O45" i="3"/>
  <c r="P45" i="3"/>
  <c r="J46" i="3"/>
  <c r="K46" i="3"/>
  <c r="L46" i="3"/>
  <c r="M46" i="3"/>
  <c r="N46" i="3"/>
  <c r="O46" i="3"/>
  <c r="P46" i="3"/>
  <c r="J47" i="3"/>
  <c r="K47" i="3"/>
  <c r="L47" i="3"/>
  <c r="M47" i="3"/>
  <c r="N47" i="3"/>
  <c r="O47" i="3"/>
  <c r="P47" i="3"/>
  <c r="J48" i="3"/>
  <c r="K48" i="3"/>
  <c r="L48" i="3"/>
  <c r="M48" i="3"/>
  <c r="N48" i="3"/>
  <c r="O48" i="3"/>
  <c r="P48" i="3"/>
  <c r="J49" i="3"/>
  <c r="K49" i="3"/>
  <c r="L49" i="3"/>
  <c r="M49" i="3"/>
  <c r="N49" i="3"/>
  <c r="O49" i="3"/>
  <c r="P49" i="3"/>
  <c r="J50" i="3"/>
  <c r="K50" i="3"/>
  <c r="L50" i="3"/>
  <c r="M50" i="3"/>
  <c r="N50" i="3"/>
  <c r="O50" i="3"/>
  <c r="P50" i="3"/>
  <c r="J51" i="3"/>
  <c r="K51" i="3"/>
  <c r="L51" i="3"/>
  <c r="M51" i="3"/>
  <c r="N51" i="3"/>
  <c r="O51" i="3"/>
  <c r="P51" i="3"/>
  <c r="J52" i="3"/>
  <c r="K52" i="3"/>
  <c r="L52" i="3"/>
  <c r="M52" i="3"/>
  <c r="N52" i="3"/>
  <c r="O52" i="3"/>
  <c r="P52" i="3"/>
  <c r="J53" i="3"/>
  <c r="K53" i="3"/>
  <c r="L53" i="3"/>
  <c r="M53" i="3"/>
  <c r="N53" i="3"/>
  <c r="O53" i="3"/>
  <c r="P53" i="3"/>
  <c r="J31" i="3"/>
  <c r="K31" i="3"/>
  <c r="L31" i="3"/>
  <c r="M31" i="3"/>
  <c r="N31" i="3"/>
  <c r="O31" i="3"/>
  <c r="P31" i="3"/>
  <c r="J32" i="3"/>
  <c r="K32" i="3"/>
  <c r="L32" i="3"/>
  <c r="M32" i="3"/>
  <c r="N32" i="3"/>
  <c r="O32" i="3"/>
  <c r="P32" i="3"/>
  <c r="J33" i="3"/>
  <c r="K33" i="3"/>
  <c r="L33" i="3"/>
  <c r="M33" i="3"/>
  <c r="N33" i="3"/>
  <c r="O33" i="3"/>
  <c r="P33" i="3"/>
  <c r="J34" i="3"/>
  <c r="K34" i="3"/>
  <c r="L34" i="3"/>
  <c r="M34" i="3"/>
  <c r="N34" i="3"/>
  <c r="O34" i="3"/>
  <c r="P34" i="3"/>
  <c r="J35" i="3"/>
  <c r="K35" i="3"/>
  <c r="L35" i="3"/>
  <c r="M35" i="3"/>
  <c r="N35" i="3"/>
  <c r="O35" i="3"/>
  <c r="P35" i="3"/>
  <c r="J36" i="3"/>
  <c r="K36" i="3"/>
  <c r="L36" i="3"/>
  <c r="M36" i="3"/>
  <c r="N36" i="3"/>
  <c r="O36" i="3"/>
  <c r="P36" i="3"/>
  <c r="J37" i="3"/>
  <c r="K37" i="3"/>
  <c r="L37" i="3"/>
  <c r="M37" i="3"/>
  <c r="N37" i="3"/>
  <c r="O37" i="3"/>
  <c r="P37" i="3"/>
  <c r="J38" i="3"/>
  <c r="K38" i="3"/>
  <c r="L38" i="3"/>
  <c r="M38" i="3"/>
  <c r="N38" i="3"/>
  <c r="O38" i="3"/>
  <c r="P38" i="3"/>
  <c r="J39" i="3"/>
  <c r="K39" i="3"/>
  <c r="L39" i="3"/>
  <c r="M39" i="3"/>
  <c r="N39" i="3"/>
  <c r="O39" i="3"/>
  <c r="P39" i="3"/>
  <c r="J40" i="3"/>
  <c r="K40" i="3"/>
  <c r="L40" i="3"/>
  <c r="M40" i="3"/>
  <c r="N40" i="3"/>
  <c r="O40" i="3"/>
  <c r="P40" i="3"/>
  <c r="J41" i="3"/>
  <c r="K41" i="3"/>
  <c r="L41" i="3"/>
  <c r="M41" i="3"/>
  <c r="N41" i="3"/>
  <c r="O41" i="3"/>
  <c r="P41" i="3"/>
  <c r="J19" i="3"/>
  <c r="K19" i="3"/>
  <c r="L19" i="3"/>
  <c r="M19" i="3"/>
  <c r="N19" i="3"/>
  <c r="O19" i="3"/>
  <c r="P19" i="3"/>
  <c r="J20" i="3"/>
  <c r="K20" i="3"/>
  <c r="L20" i="3"/>
  <c r="M20" i="3"/>
  <c r="N20" i="3"/>
  <c r="O20" i="3"/>
  <c r="P20" i="3"/>
  <c r="J21" i="3"/>
  <c r="K21" i="3"/>
  <c r="L21" i="3"/>
  <c r="M21" i="3"/>
  <c r="N21" i="3"/>
  <c r="O21" i="3"/>
  <c r="P21" i="3"/>
  <c r="J22" i="3"/>
  <c r="K22" i="3"/>
  <c r="L22" i="3"/>
  <c r="M22" i="3"/>
  <c r="N22" i="3"/>
  <c r="O22" i="3"/>
  <c r="P22" i="3"/>
  <c r="J23" i="3"/>
  <c r="K23" i="3"/>
  <c r="L23" i="3"/>
  <c r="M23" i="3"/>
  <c r="N23" i="3"/>
  <c r="O23" i="3"/>
  <c r="P23" i="3"/>
  <c r="J24" i="3"/>
  <c r="K24" i="3"/>
  <c r="L24" i="3"/>
  <c r="M24" i="3"/>
  <c r="N24" i="3"/>
  <c r="O24" i="3"/>
  <c r="P24" i="3"/>
  <c r="J25" i="3"/>
  <c r="K25" i="3"/>
  <c r="L25" i="3"/>
  <c r="M25" i="3"/>
  <c r="N25" i="3"/>
  <c r="O25" i="3"/>
  <c r="P25" i="3"/>
  <c r="J26" i="3"/>
  <c r="K26" i="3"/>
  <c r="L26" i="3"/>
  <c r="M26" i="3"/>
  <c r="N26" i="3"/>
  <c r="O26" i="3"/>
  <c r="P26" i="3"/>
  <c r="J27" i="3"/>
  <c r="K27" i="3"/>
  <c r="L27" i="3"/>
  <c r="M27" i="3"/>
  <c r="N27" i="3"/>
  <c r="O27" i="3"/>
  <c r="P27" i="3"/>
  <c r="J28" i="3"/>
  <c r="K28" i="3"/>
  <c r="L28" i="3"/>
  <c r="M28" i="3"/>
  <c r="N28" i="3"/>
  <c r="O28" i="3"/>
  <c r="P28" i="3"/>
  <c r="J29" i="3"/>
  <c r="K29" i="3"/>
  <c r="L29" i="3"/>
  <c r="M29" i="3"/>
  <c r="N29" i="3"/>
  <c r="O29" i="3"/>
  <c r="P29" i="3"/>
  <c r="J7" i="3"/>
  <c r="K7" i="3"/>
  <c r="L7" i="3"/>
  <c r="M7" i="3"/>
  <c r="N7" i="3"/>
  <c r="O7" i="3"/>
  <c r="P7" i="3"/>
  <c r="J8" i="3"/>
  <c r="K8" i="3"/>
  <c r="L8" i="3"/>
  <c r="M8" i="3"/>
  <c r="N8" i="3"/>
  <c r="O8" i="3"/>
  <c r="P8" i="3"/>
  <c r="J9" i="3"/>
  <c r="K9" i="3"/>
  <c r="L9" i="3"/>
  <c r="M9" i="3"/>
  <c r="N9" i="3"/>
  <c r="O9" i="3"/>
  <c r="P9" i="3"/>
  <c r="J10" i="3"/>
  <c r="K10" i="3"/>
  <c r="L10" i="3"/>
  <c r="M10" i="3"/>
  <c r="N10" i="3"/>
  <c r="O10" i="3"/>
  <c r="P10" i="3"/>
  <c r="J11" i="3"/>
  <c r="K11" i="3"/>
  <c r="L11" i="3"/>
  <c r="M11" i="3"/>
  <c r="N11" i="3"/>
  <c r="O11" i="3"/>
  <c r="P11" i="3"/>
  <c r="J12" i="3"/>
  <c r="K12" i="3"/>
  <c r="L12" i="3"/>
  <c r="M12" i="3"/>
  <c r="N12" i="3"/>
  <c r="O12" i="3"/>
  <c r="P12" i="3"/>
  <c r="J13" i="3"/>
  <c r="K13" i="3"/>
  <c r="L13" i="3"/>
  <c r="M13" i="3"/>
  <c r="N13" i="3"/>
  <c r="O13" i="3"/>
  <c r="P13" i="3"/>
  <c r="J14" i="3"/>
  <c r="K14" i="3"/>
  <c r="L14" i="3"/>
  <c r="M14" i="3"/>
  <c r="N14" i="3"/>
  <c r="O14" i="3"/>
  <c r="P14" i="3"/>
  <c r="J15" i="3"/>
  <c r="K15" i="3"/>
  <c r="L15" i="3"/>
  <c r="M15" i="3"/>
  <c r="N15" i="3"/>
  <c r="O15" i="3"/>
  <c r="P15" i="3"/>
  <c r="J16" i="3"/>
  <c r="K16" i="3"/>
  <c r="L16" i="3"/>
  <c r="M16" i="3"/>
  <c r="N16" i="3"/>
  <c r="O16" i="3"/>
  <c r="P16" i="3"/>
  <c r="J17" i="3"/>
  <c r="K17" i="3"/>
  <c r="L17" i="3"/>
  <c r="M17" i="3"/>
  <c r="N17" i="3"/>
  <c r="O17" i="3"/>
  <c r="P17" i="3"/>
  <c r="K138" i="3"/>
  <c r="L138" i="3"/>
  <c r="M138" i="3"/>
  <c r="N138" i="3"/>
  <c r="O138" i="3"/>
  <c r="P138" i="3"/>
  <c r="J138" i="3"/>
  <c r="K126" i="3"/>
  <c r="L126" i="3"/>
  <c r="M126" i="3"/>
  <c r="N126" i="3"/>
  <c r="O126" i="3"/>
  <c r="P126" i="3"/>
  <c r="J126" i="3"/>
  <c r="K114" i="3"/>
  <c r="L114" i="3"/>
  <c r="M114" i="3"/>
  <c r="N114" i="3"/>
  <c r="O114" i="3"/>
  <c r="P114" i="3"/>
  <c r="J114" i="3"/>
  <c r="K102" i="3"/>
  <c r="L102" i="3"/>
  <c r="M102" i="3"/>
  <c r="N102" i="3"/>
  <c r="O102" i="3"/>
  <c r="P102" i="3"/>
  <c r="J102" i="3"/>
  <c r="K90" i="3"/>
  <c r="L90" i="3"/>
  <c r="M90" i="3"/>
  <c r="N90" i="3"/>
  <c r="O90" i="3"/>
  <c r="P90" i="3"/>
  <c r="J90" i="3"/>
  <c r="K78" i="3"/>
  <c r="L78" i="3"/>
  <c r="M78" i="3"/>
  <c r="N78" i="3"/>
  <c r="O78" i="3"/>
  <c r="P78" i="3"/>
  <c r="J78" i="3"/>
  <c r="K66" i="3"/>
  <c r="L66" i="3"/>
  <c r="M66" i="3"/>
  <c r="N66" i="3"/>
  <c r="O66" i="3"/>
  <c r="P66" i="3"/>
  <c r="J66" i="3"/>
  <c r="K54" i="3"/>
  <c r="L54" i="3"/>
  <c r="M54" i="3"/>
  <c r="N54" i="3"/>
  <c r="O54" i="3"/>
  <c r="P54" i="3"/>
  <c r="J54" i="3"/>
  <c r="K42" i="3"/>
  <c r="L42" i="3"/>
  <c r="M42" i="3"/>
  <c r="N42" i="3"/>
  <c r="O42" i="3"/>
  <c r="P42" i="3"/>
  <c r="J42" i="3"/>
  <c r="K30" i="3"/>
  <c r="L30" i="3"/>
  <c r="M30" i="3"/>
  <c r="N30" i="3"/>
  <c r="O30" i="3"/>
  <c r="P30" i="3"/>
  <c r="J30" i="3"/>
  <c r="K18" i="3"/>
  <c r="L18" i="3"/>
  <c r="M18" i="3"/>
  <c r="N18" i="3"/>
  <c r="O18" i="3"/>
  <c r="P18" i="3"/>
  <c r="J18" i="3"/>
  <c r="K6" i="3"/>
  <c r="L6" i="3"/>
  <c r="M6" i="3"/>
  <c r="N6" i="3"/>
  <c r="O6" i="3"/>
  <c r="P6" i="3"/>
  <c r="J6" i="3"/>
  <c r="E112" i="2" l="1"/>
  <c r="E107" i="2"/>
  <c r="E105" i="2"/>
  <c r="B40" i="2" l="1"/>
  <c r="B22" i="2"/>
  <c r="D154" i="5" l="1"/>
  <c r="F154" i="5"/>
  <c r="A155" i="5"/>
  <c r="B155" i="5"/>
  <c r="C155" i="5"/>
  <c r="D155" i="5"/>
  <c r="E155" i="5"/>
  <c r="F155" i="5"/>
  <c r="G155" i="5"/>
  <c r="H155" i="5"/>
  <c r="A156" i="5"/>
  <c r="B156" i="5"/>
  <c r="C156" i="5"/>
  <c r="D156" i="5"/>
  <c r="E156" i="5"/>
  <c r="F156" i="5"/>
  <c r="G156" i="5"/>
  <c r="H156" i="5"/>
  <c r="A157" i="5"/>
  <c r="B157" i="5"/>
  <c r="C157" i="5"/>
  <c r="D157" i="5"/>
  <c r="E157" i="5"/>
  <c r="F157" i="5"/>
  <c r="G157" i="5"/>
  <c r="H157" i="5"/>
  <c r="A158" i="5"/>
  <c r="B158" i="5"/>
  <c r="C158" i="5"/>
  <c r="D158" i="5"/>
  <c r="E158" i="5"/>
  <c r="F158" i="5"/>
  <c r="G158" i="5"/>
  <c r="H158" i="5"/>
  <c r="A159" i="5"/>
  <c r="B159" i="5"/>
  <c r="C159" i="5"/>
  <c r="D159" i="5"/>
  <c r="E159" i="5"/>
  <c r="F159" i="5"/>
  <c r="G159" i="5"/>
  <c r="H159" i="5"/>
  <c r="A160" i="5"/>
  <c r="B160" i="5"/>
  <c r="C160" i="5"/>
  <c r="D160" i="5"/>
  <c r="E160" i="5"/>
  <c r="F160" i="5"/>
  <c r="G160" i="5"/>
  <c r="H160" i="5"/>
  <c r="A161" i="5"/>
  <c r="B161" i="5"/>
  <c r="C161" i="5"/>
  <c r="D161" i="5"/>
  <c r="E161" i="5"/>
  <c r="F161" i="5"/>
  <c r="G161" i="5"/>
  <c r="H161" i="5"/>
  <c r="A162" i="5"/>
  <c r="B162" i="5"/>
  <c r="C162" i="5"/>
  <c r="D162" i="5"/>
  <c r="E162" i="5"/>
  <c r="F162" i="5"/>
  <c r="G162" i="5"/>
  <c r="H162" i="5"/>
  <c r="A163" i="5"/>
  <c r="B163" i="5"/>
  <c r="C163" i="5"/>
  <c r="D163" i="5"/>
  <c r="E163" i="5"/>
  <c r="F163" i="5"/>
  <c r="G163" i="5"/>
  <c r="H163" i="5"/>
  <c r="A164" i="5"/>
  <c r="B164" i="5"/>
  <c r="C164" i="5"/>
  <c r="D164" i="5"/>
  <c r="E164" i="5"/>
  <c r="F164" i="5"/>
  <c r="G164" i="5"/>
  <c r="H164" i="5"/>
  <c r="A165" i="5"/>
  <c r="B165" i="5"/>
  <c r="C165" i="5"/>
  <c r="D165" i="5"/>
  <c r="E165" i="5"/>
  <c r="F165" i="5"/>
  <c r="G165" i="5"/>
  <c r="H165" i="5"/>
  <c r="A166" i="5"/>
  <c r="B166" i="5"/>
  <c r="C166" i="5"/>
  <c r="D166" i="5"/>
  <c r="E166" i="5"/>
  <c r="F166" i="5"/>
  <c r="G166" i="5"/>
  <c r="H166" i="5"/>
  <c r="A167" i="5"/>
  <c r="B167" i="5"/>
  <c r="C167" i="5"/>
  <c r="D167" i="5"/>
  <c r="E167" i="5"/>
  <c r="F167" i="5"/>
  <c r="G167" i="5"/>
  <c r="H167" i="5"/>
  <c r="B168" i="5"/>
  <c r="C168" i="5"/>
  <c r="D168" i="5"/>
  <c r="E168" i="5"/>
  <c r="F168" i="5"/>
  <c r="G168" i="5"/>
  <c r="H168" i="5"/>
  <c r="A5" i="5"/>
  <c r="B5" i="5"/>
  <c r="D5" i="5"/>
  <c r="E5" i="5"/>
  <c r="F5" i="5"/>
  <c r="A6" i="5"/>
  <c r="B6" i="5"/>
  <c r="C6" i="5"/>
  <c r="D6" i="5"/>
  <c r="A7" i="5"/>
  <c r="C7" i="5"/>
  <c r="D7" i="5"/>
  <c r="A8" i="5"/>
  <c r="C8" i="5"/>
  <c r="D8" i="5"/>
  <c r="A9" i="5"/>
  <c r="C9" i="5"/>
  <c r="D9" i="5"/>
  <c r="A10" i="5"/>
  <c r="C10" i="5"/>
  <c r="D10" i="5"/>
  <c r="A11" i="5"/>
  <c r="C11" i="5"/>
  <c r="D11" i="5"/>
  <c r="A12" i="5"/>
  <c r="C12" i="5"/>
  <c r="D12" i="5"/>
  <c r="A13" i="5"/>
  <c r="C13" i="5"/>
  <c r="D13" i="5"/>
  <c r="A14" i="5"/>
  <c r="C14" i="5"/>
  <c r="D14" i="5"/>
  <c r="A15" i="5"/>
  <c r="C15" i="5"/>
  <c r="D15" i="5"/>
  <c r="A16" i="5"/>
  <c r="C16" i="5"/>
  <c r="D16" i="5"/>
  <c r="A17" i="5"/>
  <c r="C17" i="5"/>
  <c r="D17" i="5"/>
  <c r="A18" i="5"/>
  <c r="B18" i="5"/>
  <c r="C18" i="5"/>
  <c r="D18" i="5"/>
  <c r="A19" i="5"/>
  <c r="C19" i="5"/>
  <c r="D19" i="5"/>
  <c r="A20" i="5"/>
  <c r="C20" i="5"/>
  <c r="D20" i="5"/>
  <c r="A21" i="5"/>
  <c r="C21" i="5"/>
  <c r="D21" i="5"/>
  <c r="A22" i="5"/>
  <c r="C22" i="5"/>
  <c r="D22" i="5"/>
  <c r="A23" i="5"/>
  <c r="C23" i="5"/>
  <c r="D23" i="5"/>
  <c r="A24" i="5"/>
  <c r="C24" i="5"/>
  <c r="D24" i="5"/>
  <c r="A25" i="5"/>
  <c r="C25" i="5"/>
  <c r="D25" i="5"/>
  <c r="A26" i="5"/>
  <c r="C26" i="5"/>
  <c r="D26" i="5"/>
  <c r="A27" i="5"/>
  <c r="C27" i="5"/>
  <c r="D27" i="5"/>
  <c r="A28" i="5"/>
  <c r="C28" i="5"/>
  <c r="D28" i="5"/>
  <c r="A29" i="5"/>
  <c r="C29" i="5"/>
  <c r="D29" i="5"/>
  <c r="A30" i="5"/>
  <c r="B30" i="5"/>
  <c r="C30" i="5"/>
  <c r="D30" i="5"/>
  <c r="A31" i="5"/>
  <c r="C31" i="5"/>
  <c r="D31" i="5"/>
  <c r="A32" i="5"/>
  <c r="C32" i="5"/>
  <c r="D32" i="5"/>
  <c r="A33" i="5"/>
  <c r="C33" i="5"/>
  <c r="D33" i="5"/>
  <c r="A34" i="5"/>
  <c r="C34" i="5"/>
  <c r="D34" i="5"/>
  <c r="A35" i="5"/>
  <c r="C35" i="5"/>
  <c r="D35" i="5"/>
  <c r="A36" i="5"/>
  <c r="C36" i="5"/>
  <c r="D36" i="5"/>
  <c r="A37" i="5"/>
  <c r="C37" i="5"/>
  <c r="D37" i="5"/>
  <c r="A38" i="5"/>
  <c r="C38" i="5"/>
  <c r="D38" i="5"/>
  <c r="A39" i="5"/>
  <c r="C39" i="5"/>
  <c r="D39" i="5"/>
  <c r="A40" i="5"/>
  <c r="C40" i="5"/>
  <c r="D40" i="5"/>
  <c r="A41" i="5"/>
  <c r="C41" i="5"/>
  <c r="D41" i="5"/>
  <c r="A42" i="5"/>
  <c r="B42" i="5"/>
  <c r="C42" i="5"/>
  <c r="D42" i="5"/>
  <c r="A43" i="5"/>
  <c r="C43" i="5"/>
  <c r="D43" i="5"/>
  <c r="A44" i="5"/>
  <c r="C44" i="5"/>
  <c r="D44" i="5"/>
  <c r="A45" i="5"/>
  <c r="C45" i="5"/>
  <c r="D45" i="5"/>
  <c r="A46" i="5"/>
  <c r="C46" i="5"/>
  <c r="D46" i="5"/>
  <c r="A47" i="5"/>
  <c r="C47" i="5"/>
  <c r="D47" i="5"/>
  <c r="A48" i="5"/>
  <c r="C48" i="5"/>
  <c r="D48" i="5"/>
  <c r="A49" i="5"/>
  <c r="C49" i="5"/>
  <c r="D49" i="5"/>
  <c r="A50" i="5"/>
  <c r="C50" i="5"/>
  <c r="D50" i="5"/>
  <c r="A51" i="5"/>
  <c r="C51" i="5"/>
  <c r="D51" i="5"/>
  <c r="A52" i="5"/>
  <c r="C52" i="5"/>
  <c r="D52" i="5"/>
  <c r="A53" i="5"/>
  <c r="C53" i="5"/>
  <c r="D53" i="5"/>
  <c r="A54" i="5"/>
  <c r="B54" i="5"/>
  <c r="C54" i="5"/>
  <c r="D54" i="5"/>
  <c r="A55" i="5"/>
  <c r="C55" i="5"/>
  <c r="D55" i="5"/>
  <c r="A56" i="5"/>
  <c r="C56" i="5"/>
  <c r="D56" i="5"/>
  <c r="A57" i="5"/>
  <c r="C57" i="5"/>
  <c r="D57" i="5"/>
  <c r="A58" i="5"/>
  <c r="C58" i="5"/>
  <c r="D58" i="5"/>
  <c r="A59" i="5"/>
  <c r="C59" i="5"/>
  <c r="D59" i="5"/>
  <c r="A60" i="5"/>
  <c r="C60" i="5"/>
  <c r="D60" i="5"/>
  <c r="A61" i="5"/>
  <c r="C61" i="5"/>
  <c r="D61" i="5"/>
  <c r="A62" i="5"/>
  <c r="C62" i="5"/>
  <c r="D62" i="5"/>
  <c r="A63" i="5"/>
  <c r="C63" i="5"/>
  <c r="D63" i="5"/>
  <c r="A64" i="5"/>
  <c r="C64" i="5"/>
  <c r="D64" i="5"/>
  <c r="A65" i="5"/>
  <c r="C65" i="5"/>
  <c r="D65" i="5"/>
  <c r="A66" i="5"/>
  <c r="B66" i="5"/>
  <c r="C66" i="5"/>
  <c r="D66" i="5"/>
  <c r="A67" i="5"/>
  <c r="C67" i="5"/>
  <c r="D67" i="5"/>
  <c r="A68" i="5"/>
  <c r="C68" i="5"/>
  <c r="D68" i="5"/>
  <c r="A69" i="5"/>
  <c r="C69" i="5"/>
  <c r="D69" i="5"/>
  <c r="A70" i="5"/>
  <c r="C70" i="5"/>
  <c r="D70" i="5"/>
  <c r="A71" i="5"/>
  <c r="C71" i="5"/>
  <c r="D71" i="5"/>
  <c r="A72" i="5"/>
  <c r="C72" i="5"/>
  <c r="D72" i="5"/>
  <c r="A73" i="5"/>
  <c r="C73" i="5"/>
  <c r="D73" i="5"/>
  <c r="A74" i="5"/>
  <c r="C74" i="5"/>
  <c r="D74" i="5"/>
  <c r="A75" i="5"/>
  <c r="C75" i="5"/>
  <c r="D75" i="5"/>
  <c r="A76" i="5"/>
  <c r="C76" i="5"/>
  <c r="D76" i="5"/>
  <c r="A77" i="5"/>
  <c r="C77" i="5"/>
  <c r="D77" i="5"/>
  <c r="A78" i="5"/>
  <c r="B78" i="5"/>
  <c r="C78" i="5"/>
  <c r="D78" i="5"/>
  <c r="A79" i="5"/>
  <c r="C79" i="5"/>
  <c r="D79" i="5"/>
  <c r="A80" i="5"/>
  <c r="C80" i="5"/>
  <c r="D80" i="5"/>
  <c r="A81" i="5"/>
  <c r="C81" i="5"/>
  <c r="D81" i="5"/>
  <c r="A82" i="5"/>
  <c r="C82" i="5"/>
  <c r="D82" i="5"/>
  <c r="A83" i="5"/>
  <c r="C83" i="5"/>
  <c r="D83" i="5"/>
  <c r="A84" i="5"/>
  <c r="C84" i="5"/>
  <c r="D84" i="5"/>
  <c r="A85" i="5"/>
  <c r="C85" i="5"/>
  <c r="D85" i="5"/>
  <c r="A86" i="5"/>
  <c r="C86" i="5"/>
  <c r="D86" i="5"/>
  <c r="A87" i="5"/>
  <c r="C87" i="5"/>
  <c r="D87" i="5"/>
  <c r="A88" i="5"/>
  <c r="C88" i="5"/>
  <c r="D88" i="5"/>
  <c r="A89" i="5"/>
  <c r="C89" i="5"/>
  <c r="D89" i="5"/>
  <c r="A90" i="5"/>
  <c r="B90" i="5"/>
  <c r="C90" i="5"/>
  <c r="D90" i="5"/>
  <c r="A91" i="5"/>
  <c r="C91" i="5"/>
  <c r="D91" i="5"/>
  <c r="A92" i="5"/>
  <c r="C92" i="5"/>
  <c r="D92" i="5"/>
  <c r="A93" i="5"/>
  <c r="C93" i="5"/>
  <c r="D93" i="5"/>
  <c r="A94" i="5"/>
  <c r="C94" i="5"/>
  <c r="D94" i="5"/>
  <c r="A95" i="5"/>
  <c r="C95" i="5"/>
  <c r="D95" i="5"/>
  <c r="A96" i="5"/>
  <c r="C96" i="5"/>
  <c r="D96" i="5"/>
  <c r="A97" i="5"/>
  <c r="C97" i="5"/>
  <c r="D97" i="5"/>
  <c r="A98" i="5"/>
  <c r="C98" i="5"/>
  <c r="D98" i="5"/>
  <c r="A99" i="5"/>
  <c r="C99" i="5"/>
  <c r="D99" i="5"/>
  <c r="A100" i="5"/>
  <c r="C100" i="5"/>
  <c r="D100" i="5"/>
  <c r="A101" i="5"/>
  <c r="C101" i="5"/>
  <c r="D101" i="5"/>
  <c r="A102" i="5"/>
  <c r="B102" i="5"/>
  <c r="C102" i="5"/>
  <c r="D102" i="5"/>
  <c r="A103" i="5"/>
  <c r="C103" i="5"/>
  <c r="D103" i="5"/>
  <c r="A104" i="5"/>
  <c r="C104" i="5"/>
  <c r="D104" i="5"/>
  <c r="A105" i="5"/>
  <c r="C105" i="5"/>
  <c r="D105" i="5"/>
  <c r="A106" i="5"/>
  <c r="C106" i="5"/>
  <c r="D106" i="5"/>
  <c r="A107" i="5"/>
  <c r="C107" i="5"/>
  <c r="D107" i="5"/>
  <c r="A108" i="5"/>
  <c r="C108" i="5"/>
  <c r="D108" i="5"/>
  <c r="A109" i="5"/>
  <c r="C109" i="5"/>
  <c r="D109" i="5"/>
  <c r="A110" i="5"/>
  <c r="C110" i="5"/>
  <c r="D110" i="5"/>
  <c r="A111" i="5"/>
  <c r="C111" i="5"/>
  <c r="D111" i="5"/>
  <c r="A112" i="5"/>
  <c r="C112" i="5"/>
  <c r="D112" i="5"/>
  <c r="A113" i="5"/>
  <c r="C113" i="5"/>
  <c r="D113" i="5"/>
  <c r="A114" i="5"/>
  <c r="B114" i="5"/>
  <c r="C114" i="5"/>
  <c r="D114" i="5"/>
  <c r="A115" i="5"/>
  <c r="C115" i="5"/>
  <c r="D115" i="5"/>
  <c r="A116" i="5"/>
  <c r="C116" i="5"/>
  <c r="D116" i="5"/>
  <c r="A117" i="5"/>
  <c r="C117" i="5"/>
  <c r="D117" i="5"/>
  <c r="A118" i="5"/>
  <c r="C118" i="5"/>
  <c r="D118" i="5"/>
  <c r="A119" i="5"/>
  <c r="C119" i="5"/>
  <c r="D119" i="5"/>
  <c r="A120" i="5"/>
  <c r="C120" i="5"/>
  <c r="D120" i="5"/>
  <c r="A121" i="5"/>
  <c r="C121" i="5"/>
  <c r="D121" i="5"/>
  <c r="A122" i="5"/>
  <c r="C122" i="5"/>
  <c r="D122" i="5"/>
  <c r="A123" i="5"/>
  <c r="C123" i="5"/>
  <c r="D123" i="5"/>
  <c r="A124" i="5"/>
  <c r="C124" i="5"/>
  <c r="D124" i="5"/>
  <c r="A125" i="5"/>
  <c r="C125" i="5"/>
  <c r="D125" i="5"/>
  <c r="A126" i="5"/>
  <c r="B126" i="5"/>
  <c r="C126" i="5"/>
  <c r="D126" i="5"/>
  <c r="A127" i="5"/>
  <c r="C127" i="5"/>
  <c r="D127" i="5"/>
  <c r="A128" i="5"/>
  <c r="C128" i="5"/>
  <c r="D128" i="5"/>
  <c r="A129" i="5"/>
  <c r="C129" i="5"/>
  <c r="D129" i="5"/>
  <c r="A130" i="5"/>
  <c r="C130" i="5"/>
  <c r="D130" i="5"/>
  <c r="A131" i="5"/>
  <c r="C131" i="5"/>
  <c r="D131" i="5"/>
  <c r="A132" i="5"/>
  <c r="C132" i="5"/>
  <c r="D132" i="5"/>
  <c r="A133" i="5"/>
  <c r="C133" i="5"/>
  <c r="D133" i="5"/>
  <c r="A134" i="5"/>
  <c r="C134" i="5"/>
  <c r="D134" i="5"/>
  <c r="A135" i="5"/>
  <c r="C135" i="5"/>
  <c r="D135" i="5"/>
  <c r="A136" i="5"/>
  <c r="C136" i="5"/>
  <c r="D136" i="5"/>
  <c r="A137" i="5"/>
  <c r="C137" i="5"/>
  <c r="D137" i="5"/>
  <c r="A138" i="5"/>
  <c r="B138" i="5"/>
  <c r="C138" i="5"/>
  <c r="D138" i="5"/>
  <c r="A139" i="5"/>
  <c r="C139" i="5"/>
  <c r="D139" i="5"/>
  <c r="A140" i="5"/>
  <c r="C140" i="5"/>
  <c r="D140" i="5"/>
  <c r="A141" i="5"/>
  <c r="C141" i="5"/>
  <c r="D141" i="5"/>
  <c r="A142" i="5"/>
  <c r="C142" i="5"/>
  <c r="D142" i="5"/>
  <c r="A143" i="5"/>
  <c r="C143" i="5"/>
  <c r="D143" i="5"/>
  <c r="A144" i="5"/>
  <c r="C144" i="5"/>
  <c r="D144" i="5"/>
  <c r="A145" i="5"/>
  <c r="C145" i="5"/>
  <c r="D145" i="5"/>
  <c r="A146" i="5"/>
  <c r="C146" i="5"/>
  <c r="D146" i="5"/>
  <c r="A147" i="5"/>
  <c r="C147" i="5"/>
  <c r="D147" i="5"/>
  <c r="A148" i="5"/>
  <c r="C148" i="5"/>
  <c r="D148" i="5"/>
  <c r="A149" i="5"/>
  <c r="C149" i="5"/>
  <c r="D149" i="5"/>
  <c r="J196" i="4"/>
  <c r="L196" i="4"/>
  <c r="J197" i="4"/>
  <c r="L197" i="4"/>
  <c r="J198" i="4"/>
  <c r="L198" i="4"/>
  <c r="J199" i="4"/>
  <c r="L199" i="4"/>
  <c r="J200" i="4"/>
  <c r="L200" i="4"/>
  <c r="J201" i="4"/>
  <c r="L201" i="4"/>
  <c r="J202" i="4"/>
  <c r="L202" i="4"/>
  <c r="J203" i="4"/>
  <c r="L203" i="4"/>
  <c r="J204" i="4"/>
  <c r="L204" i="4"/>
  <c r="J205" i="4"/>
  <c r="L205" i="4"/>
  <c r="J206" i="4"/>
  <c r="L206" i="4"/>
  <c r="J207" i="4"/>
  <c r="L207" i="4"/>
  <c r="J208" i="4"/>
  <c r="L208" i="4"/>
  <c r="J209" i="4"/>
  <c r="L209" i="4"/>
  <c r="J210" i="4"/>
  <c r="L210" i="4"/>
  <c r="J211" i="4"/>
  <c r="L211" i="4"/>
  <c r="J212" i="4"/>
  <c r="L212" i="4"/>
  <c r="J213" i="4"/>
  <c r="L213" i="4"/>
  <c r="J214" i="4"/>
  <c r="L214" i="4"/>
  <c r="J215" i="4"/>
  <c r="L215" i="4"/>
  <c r="J216" i="4"/>
  <c r="L216" i="4"/>
  <c r="J217" i="4"/>
  <c r="L217" i="4"/>
  <c r="J218" i="4"/>
  <c r="L218" i="4"/>
  <c r="J219" i="4"/>
  <c r="L219" i="4"/>
  <c r="J220" i="4"/>
  <c r="L220" i="4"/>
  <c r="J221" i="4"/>
  <c r="L221" i="4"/>
  <c r="J222" i="4"/>
  <c r="L222" i="4"/>
  <c r="J223" i="4"/>
  <c r="L223" i="4"/>
  <c r="J224" i="4"/>
  <c r="L224" i="4"/>
  <c r="J225" i="4"/>
  <c r="L225" i="4"/>
  <c r="J226" i="4"/>
  <c r="L226" i="4"/>
  <c r="J227" i="4"/>
  <c r="L227" i="4"/>
  <c r="J228" i="4"/>
  <c r="L228" i="4"/>
  <c r="J229" i="4"/>
  <c r="L229" i="4"/>
  <c r="J230" i="4"/>
  <c r="L230" i="4"/>
  <c r="J231" i="4"/>
  <c r="L231" i="4"/>
  <c r="J232" i="4"/>
  <c r="L232" i="4"/>
  <c r="J233" i="4"/>
  <c r="L233" i="4"/>
  <c r="J234" i="4"/>
  <c r="L234" i="4"/>
  <c r="J235" i="4"/>
  <c r="L235" i="4"/>
  <c r="J236" i="4"/>
  <c r="L236" i="4"/>
  <c r="J237" i="4"/>
  <c r="L237" i="4"/>
  <c r="J238" i="4"/>
  <c r="L238" i="4"/>
  <c r="J239" i="4"/>
  <c r="L239" i="4"/>
  <c r="J240" i="4"/>
  <c r="L240" i="4"/>
  <c r="J241" i="4"/>
  <c r="L241" i="4"/>
  <c r="J242" i="4"/>
  <c r="L242" i="4"/>
  <c r="J243" i="4"/>
  <c r="L243" i="4"/>
  <c r="J244" i="4"/>
  <c r="L244" i="4"/>
  <c r="J245" i="4"/>
  <c r="L245" i="4"/>
  <c r="J246" i="4"/>
  <c r="L246" i="4"/>
  <c r="J247" i="4"/>
  <c r="L247" i="4"/>
  <c r="J248" i="4"/>
  <c r="L248" i="4"/>
  <c r="J249" i="4"/>
  <c r="L249" i="4"/>
  <c r="J250" i="4"/>
  <c r="L250" i="4"/>
  <c r="J251" i="4"/>
  <c r="L251" i="4"/>
  <c r="J252" i="4"/>
  <c r="L252" i="4"/>
  <c r="J253" i="4"/>
  <c r="L253" i="4"/>
  <c r="J254" i="4"/>
  <c r="L254" i="4"/>
  <c r="J255" i="4"/>
  <c r="L255" i="4"/>
  <c r="J256" i="4"/>
  <c r="L256" i="4"/>
  <c r="J257" i="4"/>
  <c r="L257" i="4"/>
  <c r="J258" i="4"/>
  <c r="L258" i="4"/>
  <c r="J259" i="4"/>
  <c r="L259" i="4"/>
  <c r="J260" i="4"/>
  <c r="L260" i="4"/>
  <c r="J261" i="4"/>
  <c r="L261" i="4"/>
  <c r="J262" i="4"/>
  <c r="L262" i="4"/>
  <c r="J263" i="4"/>
  <c r="L263" i="4"/>
  <c r="J264" i="4"/>
  <c r="L264" i="4"/>
  <c r="J265" i="4"/>
  <c r="L265" i="4"/>
  <c r="J266" i="4"/>
  <c r="L266" i="4"/>
  <c r="J267" i="4"/>
  <c r="L267" i="4"/>
  <c r="J268" i="4"/>
  <c r="L268" i="4"/>
  <c r="J269" i="4"/>
  <c r="L269" i="4"/>
  <c r="J270" i="4"/>
  <c r="L270" i="4"/>
  <c r="J271" i="4"/>
  <c r="L271" i="4"/>
  <c r="J272" i="4"/>
  <c r="L272" i="4"/>
  <c r="J273" i="4"/>
  <c r="L273" i="4"/>
  <c r="J274" i="4"/>
  <c r="L274" i="4"/>
  <c r="J275" i="4"/>
  <c r="L275" i="4"/>
  <c r="J276" i="4"/>
  <c r="L276" i="4"/>
  <c r="J277" i="4"/>
  <c r="L277" i="4"/>
  <c r="J278" i="4"/>
  <c r="L278" i="4"/>
  <c r="J279" i="4"/>
  <c r="L279" i="4"/>
  <c r="J280" i="4"/>
  <c r="L280" i="4"/>
  <c r="J281" i="4"/>
  <c r="L281" i="4"/>
  <c r="J282" i="4"/>
  <c r="L282" i="4"/>
  <c r="J283" i="4"/>
  <c r="L283" i="4"/>
  <c r="J284" i="4"/>
  <c r="L284" i="4"/>
  <c r="J285" i="4"/>
  <c r="L285" i="4"/>
  <c r="J286" i="4"/>
  <c r="L286" i="4"/>
  <c r="J287" i="4"/>
  <c r="L287" i="4"/>
  <c r="J288" i="4"/>
  <c r="L288" i="4"/>
  <c r="J289" i="4"/>
  <c r="L289" i="4"/>
  <c r="J290" i="4"/>
  <c r="L290" i="4"/>
  <c r="J291" i="4"/>
  <c r="L291" i="4"/>
  <c r="J292" i="4"/>
  <c r="L292" i="4"/>
  <c r="J293" i="4"/>
  <c r="L293" i="4"/>
  <c r="J294" i="4"/>
  <c r="L294" i="4"/>
  <c r="J295" i="4"/>
  <c r="L295" i="4"/>
  <c r="J296" i="4"/>
  <c r="L296" i="4"/>
  <c r="J297" i="4"/>
  <c r="L297" i="4"/>
  <c r="J298" i="4"/>
  <c r="L298" i="4"/>
  <c r="J299" i="4"/>
  <c r="L299" i="4"/>
  <c r="J300" i="4"/>
  <c r="L300" i="4"/>
  <c r="J301" i="4"/>
  <c r="L301" i="4"/>
  <c r="J302" i="4"/>
  <c r="L302" i="4"/>
  <c r="J303" i="4"/>
  <c r="L303" i="4"/>
  <c r="J304" i="4"/>
  <c r="L304" i="4"/>
  <c r="J305" i="4"/>
  <c r="L305" i="4"/>
  <c r="J306" i="4"/>
  <c r="L306" i="4"/>
  <c r="J307" i="4"/>
  <c r="L307" i="4"/>
  <c r="J308" i="4"/>
  <c r="L308" i="4"/>
  <c r="J309" i="4"/>
  <c r="L309" i="4"/>
  <c r="J310" i="4"/>
  <c r="L310" i="4"/>
  <c r="J311" i="4"/>
  <c r="L311" i="4"/>
  <c r="J312" i="4"/>
  <c r="L312" i="4"/>
  <c r="J313" i="4"/>
  <c r="L313" i="4"/>
  <c r="J314" i="4"/>
  <c r="L314" i="4"/>
  <c r="J315" i="4"/>
  <c r="L315" i="4"/>
  <c r="J316" i="4"/>
  <c r="L316" i="4"/>
  <c r="J317" i="4"/>
  <c r="L317" i="4"/>
  <c r="J318" i="4"/>
  <c r="L318" i="4"/>
  <c r="J319" i="4"/>
  <c r="L319" i="4"/>
  <c r="J320" i="4"/>
  <c r="L320" i="4"/>
  <c r="J321" i="4"/>
  <c r="L321" i="4"/>
  <c r="J322" i="4"/>
  <c r="L322" i="4"/>
  <c r="J323" i="4"/>
  <c r="L323" i="4"/>
  <c r="J324" i="4"/>
  <c r="L324" i="4"/>
  <c r="J325" i="4"/>
  <c r="L325" i="4"/>
  <c r="J326" i="4"/>
  <c r="L326" i="4"/>
  <c r="J327" i="4"/>
  <c r="L327" i="4"/>
  <c r="J328" i="4"/>
  <c r="L328" i="4"/>
  <c r="J329" i="4"/>
  <c r="L329" i="4"/>
  <c r="J330" i="4"/>
  <c r="L330" i="4"/>
  <c r="J331" i="4"/>
  <c r="L331" i="4"/>
  <c r="J332" i="4"/>
  <c r="J333" i="4"/>
  <c r="C196" i="4"/>
  <c r="E196" i="4"/>
  <c r="C197" i="4"/>
  <c r="E197" i="4"/>
  <c r="C198" i="4"/>
  <c r="E198" i="4"/>
  <c r="C199" i="4"/>
  <c r="E199" i="4"/>
  <c r="C200" i="4"/>
  <c r="E200" i="4"/>
  <c r="C201" i="4"/>
  <c r="E201" i="4"/>
  <c r="C202" i="4"/>
  <c r="E202" i="4"/>
  <c r="C203" i="4"/>
  <c r="E203" i="4"/>
  <c r="C204" i="4"/>
  <c r="E204" i="4"/>
  <c r="C205" i="4"/>
  <c r="E205" i="4"/>
  <c r="C206" i="4"/>
  <c r="E206" i="4"/>
  <c r="C207" i="4"/>
  <c r="E207" i="4"/>
  <c r="C208" i="4"/>
  <c r="E208" i="4"/>
  <c r="C209" i="4"/>
  <c r="E209" i="4"/>
  <c r="C210" i="4"/>
  <c r="E210" i="4"/>
  <c r="C211" i="4"/>
  <c r="E211" i="4"/>
  <c r="C212" i="4"/>
  <c r="E212" i="4"/>
  <c r="C213" i="4"/>
  <c r="E213" i="4"/>
  <c r="C214" i="4"/>
  <c r="E214" i="4"/>
  <c r="C215" i="4"/>
  <c r="E215" i="4"/>
  <c r="C216" i="4"/>
  <c r="E216" i="4"/>
  <c r="C217" i="4"/>
  <c r="E217" i="4"/>
  <c r="C218" i="4"/>
  <c r="E218" i="4"/>
  <c r="C219" i="4"/>
  <c r="E219" i="4"/>
  <c r="C220" i="4"/>
  <c r="E220" i="4"/>
  <c r="C221" i="4"/>
  <c r="E221" i="4"/>
  <c r="C222" i="4"/>
  <c r="E222" i="4"/>
  <c r="C223" i="4"/>
  <c r="E223" i="4"/>
  <c r="C224" i="4"/>
  <c r="E224" i="4"/>
  <c r="C225" i="4"/>
  <c r="E225" i="4"/>
  <c r="C226" i="4"/>
  <c r="E226" i="4"/>
  <c r="C227" i="4"/>
  <c r="E227" i="4"/>
  <c r="C228" i="4"/>
  <c r="E228" i="4"/>
  <c r="C229" i="4"/>
  <c r="E229" i="4"/>
  <c r="C230" i="4"/>
  <c r="E230" i="4"/>
  <c r="C231" i="4"/>
  <c r="E231" i="4"/>
  <c r="C232" i="4"/>
  <c r="E232" i="4"/>
  <c r="C233" i="4"/>
  <c r="E233" i="4"/>
  <c r="C234" i="4"/>
  <c r="E234" i="4"/>
  <c r="C235" i="4"/>
  <c r="E235" i="4"/>
  <c r="C236" i="4"/>
  <c r="E236" i="4"/>
  <c r="C237" i="4"/>
  <c r="E237" i="4"/>
  <c r="C238" i="4"/>
  <c r="E238" i="4"/>
  <c r="C239" i="4"/>
  <c r="E239" i="4"/>
  <c r="C240" i="4"/>
  <c r="E240" i="4"/>
  <c r="C241" i="4"/>
  <c r="E241" i="4"/>
  <c r="C242" i="4"/>
  <c r="E242" i="4"/>
  <c r="C243" i="4"/>
  <c r="E243" i="4"/>
  <c r="C244" i="4"/>
  <c r="E244" i="4"/>
  <c r="C245" i="4"/>
  <c r="E245" i="4"/>
  <c r="C246" i="4"/>
  <c r="E246" i="4"/>
  <c r="C247" i="4"/>
  <c r="E247" i="4"/>
  <c r="C248" i="4"/>
  <c r="E248" i="4"/>
  <c r="C249" i="4"/>
  <c r="E249" i="4"/>
  <c r="C250" i="4"/>
  <c r="E250" i="4"/>
  <c r="C251" i="4"/>
  <c r="E251" i="4"/>
  <c r="C252" i="4"/>
  <c r="E252" i="4"/>
  <c r="C253" i="4"/>
  <c r="E253" i="4"/>
  <c r="C254" i="4"/>
  <c r="E254" i="4"/>
  <c r="C255" i="4"/>
  <c r="E255" i="4"/>
  <c r="C256" i="4"/>
  <c r="E256" i="4"/>
  <c r="C257" i="4"/>
  <c r="E257" i="4"/>
  <c r="C258" i="4"/>
  <c r="E258" i="4"/>
  <c r="C259" i="4"/>
  <c r="E259" i="4"/>
  <c r="C260" i="4"/>
  <c r="E260" i="4"/>
  <c r="C261" i="4"/>
  <c r="E261" i="4"/>
  <c r="C262" i="4"/>
  <c r="E262" i="4"/>
  <c r="C263" i="4"/>
  <c r="E263" i="4"/>
  <c r="C264" i="4"/>
  <c r="E264" i="4"/>
  <c r="C265" i="4"/>
  <c r="E265" i="4"/>
  <c r="C266" i="4"/>
  <c r="E266" i="4"/>
  <c r="C267" i="4"/>
  <c r="E267" i="4"/>
  <c r="C268" i="4"/>
  <c r="E268" i="4"/>
  <c r="C269" i="4"/>
  <c r="E269" i="4"/>
  <c r="C270" i="4"/>
  <c r="E270" i="4"/>
  <c r="C271" i="4"/>
  <c r="E271" i="4"/>
  <c r="C272" i="4"/>
  <c r="E272" i="4"/>
  <c r="C273" i="4"/>
  <c r="E273" i="4"/>
  <c r="C274" i="4"/>
  <c r="E274" i="4"/>
  <c r="C275" i="4"/>
  <c r="E275" i="4"/>
  <c r="C276" i="4"/>
  <c r="E276" i="4"/>
  <c r="C277" i="4"/>
  <c r="E277" i="4"/>
  <c r="C278" i="4"/>
  <c r="E278" i="4"/>
  <c r="C279" i="4"/>
  <c r="E279" i="4"/>
  <c r="C280" i="4"/>
  <c r="E280" i="4"/>
  <c r="C281" i="4"/>
  <c r="E281" i="4"/>
  <c r="C282" i="4"/>
  <c r="E282" i="4"/>
  <c r="C283" i="4"/>
  <c r="E283" i="4"/>
  <c r="C284" i="4"/>
  <c r="E284" i="4"/>
  <c r="C285" i="4"/>
  <c r="E285" i="4"/>
  <c r="C286" i="4"/>
  <c r="E286" i="4"/>
  <c r="C287" i="4"/>
  <c r="E287" i="4"/>
  <c r="C288" i="4"/>
  <c r="E288" i="4"/>
  <c r="C289" i="4"/>
  <c r="E289" i="4"/>
  <c r="C290" i="4"/>
  <c r="E290" i="4"/>
  <c r="C291" i="4"/>
  <c r="E291" i="4"/>
  <c r="C292" i="4"/>
  <c r="E292" i="4"/>
  <c r="C293" i="4"/>
  <c r="E293" i="4"/>
  <c r="C294" i="4"/>
  <c r="E294" i="4"/>
  <c r="C295" i="4"/>
  <c r="E295" i="4"/>
  <c r="C296" i="4"/>
  <c r="E296" i="4"/>
  <c r="C297" i="4"/>
  <c r="E297" i="4"/>
  <c r="C298" i="4"/>
  <c r="E298" i="4"/>
  <c r="C299" i="4"/>
  <c r="E299" i="4"/>
  <c r="C300" i="4"/>
  <c r="E300" i="4"/>
  <c r="C301" i="4"/>
  <c r="E301" i="4"/>
  <c r="C302" i="4"/>
  <c r="E302" i="4"/>
  <c r="C303" i="4"/>
  <c r="E303" i="4"/>
  <c r="C304" i="4"/>
  <c r="E304" i="4"/>
  <c r="C305" i="4"/>
  <c r="E305" i="4"/>
  <c r="C306" i="4"/>
  <c r="E306" i="4"/>
  <c r="C307" i="4"/>
  <c r="E307" i="4"/>
  <c r="C308" i="4"/>
  <c r="E308" i="4"/>
  <c r="C309" i="4"/>
  <c r="E309" i="4"/>
  <c r="C310" i="4"/>
  <c r="E310" i="4"/>
  <c r="C311" i="4"/>
  <c r="E311" i="4"/>
  <c r="C312" i="4"/>
  <c r="E312" i="4"/>
  <c r="C313" i="4"/>
  <c r="E313" i="4"/>
  <c r="C314" i="4"/>
  <c r="E314" i="4"/>
  <c r="C315" i="4"/>
  <c r="E315" i="4"/>
  <c r="C316" i="4"/>
  <c r="E316" i="4"/>
  <c r="C317" i="4"/>
  <c r="E317" i="4"/>
  <c r="C318" i="4"/>
  <c r="E318" i="4"/>
  <c r="C319" i="4"/>
  <c r="E319" i="4"/>
  <c r="C320" i="4"/>
  <c r="E320" i="4"/>
  <c r="C321" i="4"/>
  <c r="E321" i="4"/>
  <c r="C322" i="4"/>
  <c r="E322" i="4"/>
  <c r="C323" i="4"/>
  <c r="E323" i="4"/>
  <c r="C324" i="4"/>
  <c r="E324" i="4"/>
  <c r="C325" i="4"/>
  <c r="E325" i="4"/>
  <c r="C326" i="4"/>
  <c r="E326" i="4"/>
  <c r="C327" i="4"/>
  <c r="E327" i="4"/>
  <c r="C328" i="4"/>
  <c r="E328" i="4"/>
  <c r="C329" i="4"/>
  <c r="E329" i="4"/>
  <c r="C330" i="4"/>
  <c r="E330" i="4"/>
  <c r="C331" i="4"/>
  <c r="E331" i="4"/>
  <c r="C332" i="4"/>
  <c r="C333" i="4"/>
  <c r="L194" i="4"/>
  <c r="J192" i="4"/>
  <c r="L195" i="4"/>
  <c r="J195" i="4"/>
  <c r="J194" i="4"/>
  <c r="J193" i="4"/>
  <c r="E195" i="4"/>
  <c r="C193" i="4"/>
  <c r="C194" i="4"/>
  <c r="C195" i="4"/>
  <c r="E194" i="4"/>
  <c r="C192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6" i="4"/>
  <c r="F149" i="4"/>
  <c r="T149" i="4" s="1"/>
  <c r="E149" i="4"/>
  <c r="E149" i="5" s="1"/>
  <c r="H149" i="5" s="1"/>
  <c r="F148" i="4"/>
  <c r="U148" i="4" s="1"/>
  <c r="E148" i="4"/>
  <c r="E148" i="5" s="1"/>
  <c r="F147" i="4"/>
  <c r="F147" i="5" s="1"/>
  <c r="E147" i="4"/>
  <c r="E147" i="5" s="1"/>
  <c r="F146" i="4"/>
  <c r="F146" i="5" s="1"/>
  <c r="O146" i="5" s="1"/>
  <c r="E146" i="4"/>
  <c r="R146" i="4" s="1"/>
  <c r="F145" i="4"/>
  <c r="F145" i="5" s="1"/>
  <c r="E145" i="4"/>
  <c r="E145" i="5" s="1"/>
  <c r="F144" i="4"/>
  <c r="F144" i="5" s="1"/>
  <c r="E144" i="4"/>
  <c r="F143" i="4"/>
  <c r="E143" i="4"/>
  <c r="E143" i="5" s="1"/>
  <c r="F142" i="4"/>
  <c r="F142" i="5" s="1"/>
  <c r="E142" i="4"/>
  <c r="R142" i="4" s="1"/>
  <c r="F141" i="4"/>
  <c r="F141" i="5" s="1"/>
  <c r="E141" i="4"/>
  <c r="E141" i="5" s="1"/>
  <c r="H141" i="5" s="1"/>
  <c r="F140" i="4"/>
  <c r="F140" i="5" s="1"/>
  <c r="E140" i="4"/>
  <c r="F139" i="4"/>
  <c r="E139" i="4"/>
  <c r="E139" i="5" s="1"/>
  <c r="F138" i="4"/>
  <c r="F138" i="5" s="1"/>
  <c r="E138" i="4"/>
  <c r="H138" i="4" s="1"/>
  <c r="F137" i="4"/>
  <c r="T137" i="4" s="1"/>
  <c r="E137" i="4"/>
  <c r="E137" i="5" s="1"/>
  <c r="F136" i="4"/>
  <c r="E136" i="4"/>
  <c r="S136" i="4" s="1"/>
  <c r="F135" i="4"/>
  <c r="F135" i="5" s="1"/>
  <c r="E135" i="4"/>
  <c r="E135" i="5" s="1"/>
  <c r="F134" i="4"/>
  <c r="F134" i="5" s="1"/>
  <c r="E134" i="4"/>
  <c r="H134" i="4" s="1"/>
  <c r="F133" i="4"/>
  <c r="F133" i="5" s="1"/>
  <c r="E133" i="4"/>
  <c r="E133" i="5" s="1"/>
  <c r="F132" i="4"/>
  <c r="E132" i="4"/>
  <c r="S132" i="4" s="1"/>
  <c r="F131" i="4"/>
  <c r="F131" i="5" s="1"/>
  <c r="M131" i="5" s="1"/>
  <c r="E131" i="4"/>
  <c r="E131" i="5" s="1"/>
  <c r="F130" i="4"/>
  <c r="F130" i="5" s="1"/>
  <c r="M130" i="5" s="1"/>
  <c r="E130" i="4"/>
  <c r="R130" i="4" s="1"/>
  <c r="F129" i="4"/>
  <c r="F129" i="5" s="1"/>
  <c r="E129" i="4"/>
  <c r="E129" i="5" s="1"/>
  <c r="F128" i="4"/>
  <c r="F128" i="5" s="1"/>
  <c r="E128" i="4"/>
  <c r="F127" i="4"/>
  <c r="F127" i="5" s="1"/>
  <c r="E127" i="4"/>
  <c r="E127" i="5" s="1"/>
  <c r="F126" i="4"/>
  <c r="F126" i="5" s="1"/>
  <c r="E126" i="4"/>
  <c r="R126" i="4" s="1"/>
  <c r="F125" i="4"/>
  <c r="E125" i="4"/>
  <c r="E125" i="5" s="1"/>
  <c r="F124" i="4"/>
  <c r="F124" i="5" s="1"/>
  <c r="E124" i="4"/>
  <c r="F123" i="4"/>
  <c r="F123" i="5" s="1"/>
  <c r="E123" i="4"/>
  <c r="E123" i="5" s="1"/>
  <c r="F122" i="4"/>
  <c r="F122" i="5" s="1"/>
  <c r="E122" i="4"/>
  <c r="F121" i="4"/>
  <c r="E121" i="4"/>
  <c r="E121" i="5" s="1"/>
  <c r="F120" i="4"/>
  <c r="F120" i="5" s="1"/>
  <c r="E120" i="4"/>
  <c r="S120" i="4" s="1"/>
  <c r="F119" i="4"/>
  <c r="F119" i="5" s="1"/>
  <c r="E119" i="4"/>
  <c r="E119" i="5" s="1"/>
  <c r="I119" i="5" s="1"/>
  <c r="F118" i="4"/>
  <c r="F118" i="5" s="1"/>
  <c r="E118" i="4"/>
  <c r="F117" i="4"/>
  <c r="F117" i="5" s="1"/>
  <c r="E117" i="4"/>
  <c r="E117" i="5" s="1"/>
  <c r="I117" i="5" s="1"/>
  <c r="F116" i="4"/>
  <c r="T116" i="4" s="1"/>
  <c r="E116" i="4"/>
  <c r="F115" i="4"/>
  <c r="F115" i="5" s="1"/>
  <c r="N115" i="5" s="1"/>
  <c r="E115" i="4"/>
  <c r="E115" i="5" s="1"/>
  <c r="F114" i="4"/>
  <c r="F114" i="5" s="1"/>
  <c r="E114" i="4"/>
  <c r="F113" i="4"/>
  <c r="F113" i="5" s="1"/>
  <c r="M113" i="5" s="1"/>
  <c r="E113" i="4"/>
  <c r="E113" i="5" s="1"/>
  <c r="F112" i="4"/>
  <c r="F112" i="5" s="1"/>
  <c r="N112" i="5" s="1"/>
  <c r="E112" i="4"/>
  <c r="H112" i="4" s="1"/>
  <c r="F111" i="4"/>
  <c r="F111" i="5" s="1"/>
  <c r="E111" i="4"/>
  <c r="E111" i="5" s="1"/>
  <c r="F110" i="4"/>
  <c r="F110" i="5" s="1"/>
  <c r="E110" i="4"/>
  <c r="F109" i="4"/>
  <c r="E109" i="4"/>
  <c r="E109" i="5" s="1"/>
  <c r="F108" i="4"/>
  <c r="F108" i="5" s="1"/>
  <c r="E108" i="4"/>
  <c r="S108" i="4" s="1"/>
  <c r="F107" i="4"/>
  <c r="U107" i="4" s="1"/>
  <c r="E107" i="4"/>
  <c r="E107" i="5" s="1"/>
  <c r="F106" i="4"/>
  <c r="F106" i="5" s="1"/>
  <c r="E106" i="4"/>
  <c r="E106" i="5" s="1"/>
  <c r="F105" i="4"/>
  <c r="F105" i="5" s="1"/>
  <c r="M105" i="5" s="1"/>
  <c r="E105" i="4"/>
  <c r="E105" i="5" s="1"/>
  <c r="I105" i="5" s="1"/>
  <c r="F104" i="4"/>
  <c r="E104" i="4"/>
  <c r="H104" i="4" s="1"/>
  <c r="F103" i="4"/>
  <c r="F103" i="5" s="1"/>
  <c r="E103" i="4"/>
  <c r="E103" i="5" s="1"/>
  <c r="F102" i="4"/>
  <c r="F102" i="5" s="1"/>
  <c r="E102" i="4"/>
  <c r="F101" i="4"/>
  <c r="F101" i="5" s="1"/>
  <c r="E101" i="4"/>
  <c r="E101" i="5" s="1"/>
  <c r="I101" i="5" s="1"/>
  <c r="F100" i="4"/>
  <c r="U100" i="4" s="1"/>
  <c r="E100" i="4"/>
  <c r="E100" i="5" s="1"/>
  <c r="F99" i="4"/>
  <c r="F99" i="5" s="1"/>
  <c r="E99" i="4"/>
  <c r="E99" i="5" s="1"/>
  <c r="F98" i="4"/>
  <c r="F98" i="5" s="1"/>
  <c r="E98" i="4"/>
  <c r="F97" i="4"/>
  <c r="F97" i="5" s="1"/>
  <c r="N97" i="5" s="1"/>
  <c r="E97" i="4"/>
  <c r="H97" i="4" s="1"/>
  <c r="F96" i="4"/>
  <c r="F96" i="5" s="1"/>
  <c r="E96" i="4"/>
  <c r="F95" i="4"/>
  <c r="F95" i="5" s="1"/>
  <c r="E95" i="4"/>
  <c r="F94" i="4"/>
  <c r="E94" i="4"/>
  <c r="E94" i="5" s="1"/>
  <c r="F93" i="4"/>
  <c r="F93" i="5" s="1"/>
  <c r="E93" i="4"/>
  <c r="H93" i="4" s="1"/>
  <c r="F92" i="4"/>
  <c r="F92" i="5" s="1"/>
  <c r="E92" i="4"/>
  <c r="F91" i="4"/>
  <c r="E91" i="4"/>
  <c r="F90" i="4"/>
  <c r="F90" i="5" s="1"/>
  <c r="E90" i="4"/>
  <c r="F89" i="4"/>
  <c r="T89" i="4" s="1"/>
  <c r="E89" i="4"/>
  <c r="F88" i="4"/>
  <c r="F88" i="5" s="1"/>
  <c r="E88" i="4"/>
  <c r="F87" i="4"/>
  <c r="E87" i="4"/>
  <c r="S87" i="4" s="1"/>
  <c r="F86" i="4"/>
  <c r="F86" i="5" s="1"/>
  <c r="E86" i="4"/>
  <c r="H86" i="4" s="1"/>
  <c r="F85" i="4"/>
  <c r="F85" i="5" s="1"/>
  <c r="E85" i="4"/>
  <c r="F84" i="4"/>
  <c r="F84" i="5" s="1"/>
  <c r="E84" i="4"/>
  <c r="F83" i="4"/>
  <c r="F83" i="5" s="1"/>
  <c r="E83" i="4"/>
  <c r="F82" i="4"/>
  <c r="F82" i="5" s="1"/>
  <c r="M82" i="5" s="1"/>
  <c r="E82" i="4"/>
  <c r="H82" i="4" s="1"/>
  <c r="F81" i="4"/>
  <c r="F81" i="5" s="1"/>
  <c r="M81" i="5" s="1"/>
  <c r="E81" i="4"/>
  <c r="F80" i="4"/>
  <c r="F80" i="5" s="1"/>
  <c r="E80" i="4"/>
  <c r="F79" i="4"/>
  <c r="F79" i="5" s="1"/>
  <c r="E79" i="4"/>
  <c r="F78" i="4"/>
  <c r="F78" i="5" s="1"/>
  <c r="P78" i="5" s="1"/>
  <c r="E78" i="4"/>
  <c r="H78" i="4" s="1"/>
  <c r="F77" i="4"/>
  <c r="F77" i="5" s="1"/>
  <c r="E77" i="4"/>
  <c r="F76" i="4"/>
  <c r="F76" i="5" s="1"/>
  <c r="E76" i="4"/>
  <c r="F75" i="4"/>
  <c r="F75" i="5" s="1"/>
  <c r="E75" i="4"/>
  <c r="H75" i="4" s="1"/>
  <c r="F74" i="4"/>
  <c r="F74" i="5" s="1"/>
  <c r="E74" i="4"/>
  <c r="F73" i="4"/>
  <c r="F73" i="5" s="1"/>
  <c r="E73" i="4"/>
  <c r="F72" i="4"/>
  <c r="T72" i="4" s="1"/>
  <c r="E72" i="4"/>
  <c r="F71" i="4"/>
  <c r="F71" i="5" s="1"/>
  <c r="E71" i="4"/>
  <c r="H71" i="4" s="1"/>
  <c r="F70" i="4"/>
  <c r="F70" i="5" s="1"/>
  <c r="N70" i="5" s="1"/>
  <c r="E70" i="4"/>
  <c r="F69" i="4"/>
  <c r="F69" i="5" s="1"/>
  <c r="E69" i="4"/>
  <c r="F68" i="4"/>
  <c r="E68" i="4"/>
  <c r="S68" i="4" s="1"/>
  <c r="F67" i="4"/>
  <c r="F67" i="5" s="1"/>
  <c r="E67" i="4"/>
  <c r="H67" i="4" s="1"/>
  <c r="F66" i="4"/>
  <c r="F66" i="5" s="1"/>
  <c r="E66" i="4"/>
  <c r="F65" i="4"/>
  <c r="E65" i="4"/>
  <c r="E65" i="5" s="1"/>
  <c r="F64" i="4"/>
  <c r="F64" i="5" s="1"/>
  <c r="E64" i="4"/>
  <c r="H64" i="4" s="1"/>
  <c r="F63" i="4"/>
  <c r="F63" i="5" s="1"/>
  <c r="M63" i="5" s="1"/>
  <c r="E63" i="4"/>
  <c r="F62" i="4"/>
  <c r="F62" i="5" s="1"/>
  <c r="M62" i="5" s="1"/>
  <c r="E62" i="4"/>
  <c r="F61" i="4"/>
  <c r="F61" i="5" s="1"/>
  <c r="M61" i="5" s="1"/>
  <c r="E61" i="4"/>
  <c r="F60" i="4"/>
  <c r="F60" i="5" s="1"/>
  <c r="E60" i="4"/>
  <c r="H60" i="4" s="1"/>
  <c r="F59" i="4"/>
  <c r="F59" i="5" s="1"/>
  <c r="M59" i="5" s="1"/>
  <c r="E59" i="4"/>
  <c r="F58" i="4"/>
  <c r="E58" i="4"/>
  <c r="F57" i="4"/>
  <c r="F57" i="5" s="1"/>
  <c r="M57" i="5" s="1"/>
  <c r="E57" i="4"/>
  <c r="S57" i="4" s="1"/>
  <c r="F56" i="4"/>
  <c r="F56" i="5" s="1"/>
  <c r="E56" i="4"/>
  <c r="H56" i="4" s="1"/>
  <c r="F55" i="4"/>
  <c r="F55" i="5" s="1"/>
  <c r="M55" i="5" s="1"/>
  <c r="E55" i="4"/>
  <c r="F54" i="4"/>
  <c r="E54" i="4"/>
  <c r="F53" i="4"/>
  <c r="F53" i="5" s="1"/>
  <c r="E53" i="4"/>
  <c r="H53" i="4" s="1"/>
  <c r="F52" i="4"/>
  <c r="T52" i="4" s="1"/>
  <c r="E52" i="4"/>
  <c r="F51" i="4"/>
  <c r="F51" i="5" s="1"/>
  <c r="E51" i="4"/>
  <c r="F50" i="4"/>
  <c r="E50" i="4"/>
  <c r="F49" i="4"/>
  <c r="F49" i="5" s="1"/>
  <c r="E49" i="4"/>
  <c r="H49" i="4" s="1"/>
  <c r="F48" i="4"/>
  <c r="F48" i="5" s="1"/>
  <c r="E48" i="4"/>
  <c r="F47" i="4"/>
  <c r="F47" i="5" s="1"/>
  <c r="M47" i="5" s="1"/>
  <c r="E47" i="4"/>
  <c r="F46" i="4"/>
  <c r="E46" i="4"/>
  <c r="S46" i="4" s="1"/>
  <c r="F45" i="4"/>
  <c r="F45" i="5" s="1"/>
  <c r="E45" i="4"/>
  <c r="H45" i="4" s="1"/>
  <c r="F44" i="4"/>
  <c r="F44" i="5" s="1"/>
  <c r="E44" i="4"/>
  <c r="F43" i="4"/>
  <c r="E43" i="4"/>
  <c r="R43" i="4" s="1"/>
  <c r="F42" i="4"/>
  <c r="F42" i="5" s="1"/>
  <c r="O42" i="5" s="1"/>
  <c r="E42" i="4"/>
  <c r="F41" i="4"/>
  <c r="F41" i="5" s="1"/>
  <c r="E41" i="4"/>
  <c r="F40" i="4"/>
  <c r="F40" i="5" s="1"/>
  <c r="M40" i="5" s="1"/>
  <c r="E40" i="4"/>
  <c r="F39" i="4"/>
  <c r="F39" i="5" s="1"/>
  <c r="E39" i="4"/>
  <c r="F38" i="4"/>
  <c r="F38" i="5" s="1"/>
  <c r="E38" i="4"/>
  <c r="H38" i="4" s="1"/>
  <c r="F37" i="4"/>
  <c r="F37" i="5" s="1"/>
  <c r="E37" i="4"/>
  <c r="F36" i="4"/>
  <c r="F36" i="5" s="1"/>
  <c r="M36" i="5" s="1"/>
  <c r="E36" i="4"/>
  <c r="F35" i="4"/>
  <c r="F35" i="5" s="1"/>
  <c r="E35" i="4"/>
  <c r="F34" i="4"/>
  <c r="F34" i="5" s="1"/>
  <c r="O34" i="5" s="1"/>
  <c r="E34" i="4"/>
  <c r="H34" i="4" s="1"/>
  <c r="F33" i="4"/>
  <c r="F33" i="5" s="1"/>
  <c r="E33" i="4"/>
  <c r="F32" i="4"/>
  <c r="E32" i="4"/>
  <c r="F31" i="4"/>
  <c r="F31" i="5" s="1"/>
  <c r="E31" i="4"/>
  <c r="S31" i="4" s="1"/>
  <c r="F30" i="4"/>
  <c r="F30" i="5" s="1"/>
  <c r="E30" i="4"/>
  <c r="H30" i="4" s="1"/>
  <c r="F29" i="4"/>
  <c r="F29" i="5" s="1"/>
  <c r="E29" i="4"/>
  <c r="F28" i="4"/>
  <c r="F28" i="5" s="1"/>
  <c r="M28" i="5" s="1"/>
  <c r="E28" i="4"/>
  <c r="F27" i="4"/>
  <c r="F27" i="5" s="1"/>
  <c r="E27" i="4"/>
  <c r="E27" i="5" s="1"/>
  <c r="I27" i="5" s="1"/>
  <c r="F26" i="4"/>
  <c r="F26" i="5" s="1"/>
  <c r="E26" i="4"/>
  <c r="F25" i="4"/>
  <c r="E25" i="4"/>
  <c r="E25" i="5" s="1"/>
  <c r="H25" i="5" s="1"/>
  <c r="F24" i="4"/>
  <c r="F24" i="5" s="1"/>
  <c r="M24" i="5" s="1"/>
  <c r="E24" i="4"/>
  <c r="F23" i="4"/>
  <c r="F23" i="5" s="1"/>
  <c r="E23" i="4"/>
  <c r="H23" i="4" s="1"/>
  <c r="F22" i="4"/>
  <c r="U22" i="4" s="1"/>
  <c r="E22" i="4"/>
  <c r="F21" i="4"/>
  <c r="F21" i="5" s="1"/>
  <c r="E21" i="4"/>
  <c r="F20" i="4"/>
  <c r="F20" i="5" s="1"/>
  <c r="M20" i="5" s="1"/>
  <c r="E20" i="4"/>
  <c r="F19" i="4"/>
  <c r="F19" i="5" s="1"/>
  <c r="E19" i="4"/>
  <c r="H19" i="4" s="1"/>
  <c r="F18" i="4"/>
  <c r="F18" i="5" s="1"/>
  <c r="E18" i="4"/>
  <c r="F17" i="4"/>
  <c r="F17" i="5" s="1"/>
  <c r="M17" i="5" s="1"/>
  <c r="E17" i="4"/>
  <c r="F16" i="4"/>
  <c r="F16" i="5" s="1"/>
  <c r="E16" i="4"/>
  <c r="H16" i="4" s="1"/>
  <c r="F15" i="4"/>
  <c r="F15" i="5" s="1"/>
  <c r="E15" i="4"/>
  <c r="F14" i="4"/>
  <c r="F14" i="5" s="1"/>
  <c r="M14" i="5" s="1"/>
  <c r="E14" i="4"/>
  <c r="F13" i="4"/>
  <c r="F13" i="5" s="1"/>
  <c r="M13" i="5" s="1"/>
  <c r="E13" i="4"/>
  <c r="F12" i="4"/>
  <c r="F12" i="5" s="1"/>
  <c r="N12" i="5" s="1"/>
  <c r="E12" i="4"/>
  <c r="H12" i="4" s="1"/>
  <c r="F11" i="4"/>
  <c r="F11" i="5" s="1"/>
  <c r="E11" i="4"/>
  <c r="F10" i="4"/>
  <c r="F10" i="5" s="1"/>
  <c r="M10" i="5" s="1"/>
  <c r="E10" i="4"/>
  <c r="F9" i="4"/>
  <c r="F9" i="5" s="1"/>
  <c r="M9" i="5" s="1"/>
  <c r="E9" i="4"/>
  <c r="F8" i="4"/>
  <c r="F8" i="5" s="1"/>
  <c r="E8" i="4"/>
  <c r="H8" i="4" s="1"/>
  <c r="F7" i="4"/>
  <c r="F7" i="5" s="1"/>
  <c r="E7" i="4"/>
  <c r="F6" i="4"/>
  <c r="F6" i="5" s="1"/>
  <c r="E6" i="4"/>
  <c r="R78" i="3"/>
  <c r="S78" i="3"/>
  <c r="T78" i="3"/>
  <c r="U78" i="3"/>
  <c r="R79" i="3"/>
  <c r="S79" i="3"/>
  <c r="T79" i="3"/>
  <c r="U79" i="3"/>
  <c r="R80" i="3"/>
  <c r="S80" i="3"/>
  <c r="T80" i="3"/>
  <c r="U80" i="3"/>
  <c r="R81" i="3"/>
  <c r="S81" i="3"/>
  <c r="T81" i="3"/>
  <c r="U81" i="3"/>
  <c r="R82" i="3"/>
  <c r="S82" i="3"/>
  <c r="T82" i="3"/>
  <c r="U82" i="3"/>
  <c r="R83" i="3"/>
  <c r="S83" i="3"/>
  <c r="T83" i="3"/>
  <c r="U83" i="3"/>
  <c r="R84" i="3"/>
  <c r="S84" i="3"/>
  <c r="T84" i="3"/>
  <c r="U84" i="3"/>
  <c r="R85" i="3"/>
  <c r="S85" i="3"/>
  <c r="T85" i="3"/>
  <c r="U85" i="3"/>
  <c r="R86" i="3"/>
  <c r="S86" i="3"/>
  <c r="T86" i="3"/>
  <c r="U86" i="3"/>
  <c r="R87" i="3"/>
  <c r="S87" i="3"/>
  <c r="T87" i="3"/>
  <c r="U87" i="3"/>
  <c r="R88" i="3"/>
  <c r="S88" i="3"/>
  <c r="T88" i="3"/>
  <c r="U88" i="3"/>
  <c r="R89" i="3"/>
  <c r="S89" i="3"/>
  <c r="T89" i="3"/>
  <c r="U89" i="3"/>
  <c r="R90" i="3"/>
  <c r="S90" i="3"/>
  <c r="T90" i="3"/>
  <c r="U90" i="3"/>
  <c r="R91" i="3"/>
  <c r="S91" i="3"/>
  <c r="T91" i="3"/>
  <c r="U91" i="3"/>
  <c r="R92" i="3"/>
  <c r="S92" i="3"/>
  <c r="T92" i="3"/>
  <c r="U92" i="3"/>
  <c r="R93" i="3"/>
  <c r="S93" i="3"/>
  <c r="T93" i="3"/>
  <c r="U93" i="3"/>
  <c r="R94" i="3"/>
  <c r="S94" i="3"/>
  <c r="T94" i="3"/>
  <c r="U94" i="3"/>
  <c r="R95" i="3"/>
  <c r="S95" i="3"/>
  <c r="T95" i="3"/>
  <c r="U95" i="3"/>
  <c r="R96" i="3"/>
  <c r="S96" i="3"/>
  <c r="T96" i="3"/>
  <c r="U96" i="3"/>
  <c r="R97" i="3"/>
  <c r="S97" i="3"/>
  <c r="T97" i="3"/>
  <c r="U97" i="3"/>
  <c r="R98" i="3"/>
  <c r="S98" i="3"/>
  <c r="T98" i="3"/>
  <c r="U98" i="3"/>
  <c r="R99" i="3"/>
  <c r="S99" i="3"/>
  <c r="T99" i="3"/>
  <c r="U99" i="3"/>
  <c r="R100" i="3"/>
  <c r="S100" i="3"/>
  <c r="T100" i="3"/>
  <c r="U100" i="3"/>
  <c r="R101" i="3"/>
  <c r="S101" i="3"/>
  <c r="T101" i="3"/>
  <c r="U101" i="3"/>
  <c r="R102" i="3"/>
  <c r="S102" i="3"/>
  <c r="T102" i="3"/>
  <c r="U102" i="3"/>
  <c r="R103" i="3"/>
  <c r="S103" i="3"/>
  <c r="T103" i="3"/>
  <c r="U103" i="3"/>
  <c r="R104" i="3"/>
  <c r="S104" i="3"/>
  <c r="T104" i="3"/>
  <c r="U104" i="3"/>
  <c r="R105" i="3"/>
  <c r="S105" i="3"/>
  <c r="T105" i="3"/>
  <c r="U105" i="3"/>
  <c r="R106" i="3"/>
  <c r="S106" i="3"/>
  <c r="T106" i="3"/>
  <c r="U106" i="3"/>
  <c r="R107" i="3"/>
  <c r="S107" i="3"/>
  <c r="T107" i="3"/>
  <c r="U107" i="3"/>
  <c r="R108" i="3"/>
  <c r="S108" i="3"/>
  <c r="T108" i="3"/>
  <c r="U108" i="3"/>
  <c r="R109" i="3"/>
  <c r="S109" i="3"/>
  <c r="T109" i="3"/>
  <c r="U109" i="3"/>
  <c r="R110" i="3"/>
  <c r="S110" i="3"/>
  <c r="T110" i="3"/>
  <c r="U110" i="3"/>
  <c r="R111" i="3"/>
  <c r="S111" i="3"/>
  <c r="T111" i="3"/>
  <c r="U111" i="3"/>
  <c r="R112" i="3"/>
  <c r="S112" i="3"/>
  <c r="T112" i="3"/>
  <c r="U112" i="3"/>
  <c r="R113" i="3"/>
  <c r="S113" i="3"/>
  <c r="T113" i="3"/>
  <c r="U113" i="3"/>
  <c r="R114" i="3"/>
  <c r="S114" i="3"/>
  <c r="T114" i="3"/>
  <c r="U114" i="3"/>
  <c r="R115" i="3"/>
  <c r="S115" i="3"/>
  <c r="T115" i="3"/>
  <c r="U115" i="3"/>
  <c r="R116" i="3"/>
  <c r="S116" i="3"/>
  <c r="T116" i="3"/>
  <c r="U116" i="3"/>
  <c r="R117" i="3"/>
  <c r="S117" i="3"/>
  <c r="T117" i="3"/>
  <c r="U117" i="3"/>
  <c r="R118" i="3"/>
  <c r="S118" i="3"/>
  <c r="T118" i="3"/>
  <c r="U118" i="3"/>
  <c r="R119" i="3"/>
  <c r="S119" i="3"/>
  <c r="T119" i="3"/>
  <c r="U119" i="3"/>
  <c r="R120" i="3"/>
  <c r="S120" i="3"/>
  <c r="T120" i="3"/>
  <c r="U120" i="3"/>
  <c r="R121" i="3"/>
  <c r="S121" i="3"/>
  <c r="T121" i="3"/>
  <c r="U121" i="3"/>
  <c r="R122" i="3"/>
  <c r="S122" i="3"/>
  <c r="T122" i="3"/>
  <c r="U122" i="3"/>
  <c r="R123" i="3"/>
  <c r="S123" i="3"/>
  <c r="T123" i="3"/>
  <c r="U123" i="3"/>
  <c r="R124" i="3"/>
  <c r="S124" i="3"/>
  <c r="T124" i="3"/>
  <c r="U124" i="3"/>
  <c r="R125" i="3"/>
  <c r="S125" i="3"/>
  <c r="T125" i="3"/>
  <c r="U125" i="3"/>
  <c r="R126" i="3"/>
  <c r="S126" i="3"/>
  <c r="T126" i="3"/>
  <c r="U126" i="3"/>
  <c r="R127" i="3"/>
  <c r="S127" i="3"/>
  <c r="T127" i="3"/>
  <c r="U127" i="3"/>
  <c r="R128" i="3"/>
  <c r="S128" i="3"/>
  <c r="T128" i="3"/>
  <c r="U128" i="3"/>
  <c r="R129" i="3"/>
  <c r="S129" i="3"/>
  <c r="T129" i="3"/>
  <c r="U129" i="3"/>
  <c r="R130" i="3"/>
  <c r="S130" i="3"/>
  <c r="T130" i="3"/>
  <c r="U130" i="3"/>
  <c r="R131" i="3"/>
  <c r="S131" i="3"/>
  <c r="T131" i="3"/>
  <c r="U131" i="3"/>
  <c r="R132" i="3"/>
  <c r="S132" i="3"/>
  <c r="T132" i="3"/>
  <c r="U132" i="3"/>
  <c r="R133" i="3"/>
  <c r="S133" i="3"/>
  <c r="T133" i="3"/>
  <c r="U133" i="3"/>
  <c r="R134" i="3"/>
  <c r="S134" i="3"/>
  <c r="T134" i="3"/>
  <c r="U134" i="3"/>
  <c r="R135" i="3"/>
  <c r="S135" i="3"/>
  <c r="T135" i="3"/>
  <c r="U135" i="3"/>
  <c r="R136" i="3"/>
  <c r="S136" i="3"/>
  <c r="T136" i="3"/>
  <c r="U136" i="3"/>
  <c r="R137" i="3"/>
  <c r="S137" i="3"/>
  <c r="T137" i="3"/>
  <c r="U137" i="3"/>
  <c r="R138" i="3"/>
  <c r="S138" i="3"/>
  <c r="T138" i="3"/>
  <c r="U138" i="3"/>
  <c r="R139" i="3"/>
  <c r="S139" i="3"/>
  <c r="T139" i="3"/>
  <c r="U139" i="3"/>
  <c r="R140" i="3"/>
  <c r="S140" i="3"/>
  <c r="T140" i="3"/>
  <c r="U140" i="3"/>
  <c r="R141" i="3"/>
  <c r="S141" i="3"/>
  <c r="T141" i="3"/>
  <c r="U141" i="3"/>
  <c r="R142" i="3"/>
  <c r="S142" i="3"/>
  <c r="T142" i="3"/>
  <c r="U142" i="3"/>
  <c r="R143" i="3"/>
  <c r="S143" i="3"/>
  <c r="T143" i="3"/>
  <c r="U143" i="3"/>
  <c r="R144" i="3"/>
  <c r="S144" i="3"/>
  <c r="T144" i="3"/>
  <c r="U144" i="3"/>
  <c r="R145" i="3"/>
  <c r="S145" i="3"/>
  <c r="T145" i="3"/>
  <c r="U145" i="3"/>
  <c r="R146" i="3"/>
  <c r="S146" i="3"/>
  <c r="T146" i="3"/>
  <c r="U146" i="3"/>
  <c r="R147" i="3"/>
  <c r="S147" i="3"/>
  <c r="T147" i="3"/>
  <c r="U147" i="3"/>
  <c r="R148" i="3"/>
  <c r="S148" i="3"/>
  <c r="T148" i="3"/>
  <c r="U148" i="3"/>
  <c r="R149" i="3"/>
  <c r="S149" i="3"/>
  <c r="T149" i="3"/>
  <c r="U149" i="3"/>
  <c r="T6" i="3"/>
  <c r="S6" i="3"/>
  <c r="R6" i="3"/>
  <c r="R77" i="3"/>
  <c r="S67" i="3"/>
  <c r="S68" i="3"/>
  <c r="T68" i="3"/>
  <c r="S69" i="3"/>
  <c r="R70" i="3"/>
  <c r="S71" i="3"/>
  <c r="S72" i="3"/>
  <c r="T72" i="3"/>
  <c r="S73" i="3"/>
  <c r="U73" i="3"/>
  <c r="R74" i="3"/>
  <c r="S75" i="3"/>
  <c r="S76" i="3"/>
  <c r="S77" i="3"/>
  <c r="U77" i="3"/>
  <c r="T66" i="3"/>
  <c r="S55" i="3"/>
  <c r="S56" i="3"/>
  <c r="T56" i="3"/>
  <c r="U57" i="3"/>
  <c r="U58" i="3"/>
  <c r="S59" i="3"/>
  <c r="S60" i="3"/>
  <c r="T60" i="3"/>
  <c r="U61" i="3"/>
  <c r="U62" i="3"/>
  <c r="S63" i="3"/>
  <c r="S64" i="3"/>
  <c r="T64" i="3"/>
  <c r="U65" i="3"/>
  <c r="S54" i="3"/>
  <c r="T54" i="3"/>
  <c r="S43" i="3"/>
  <c r="U45" i="3"/>
  <c r="R46" i="3"/>
  <c r="S47" i="3"/>
  <c r="U49" i="3"/>
  <c r="R50" i="3"/>
  <c r="S51" i="3"/>
  <c r="U53" i="3"/>
  <c r="S42" i="3"/>
  <c r="T42" i="3"/>
  <c r="R31" i="3"/>
  <c r="T32" i="3"/>
  <c r="T33" i="3"/>
  <c r="U33" i="3"/>
  <c r="R34" i="3"/>
  <c r="R35" i="3"/>
  <c r="T36" i="3"/>
  <c r="T37" i="3"/>
  <c r="U37" i="3"/>
  <c r="R38" i="3"/>
  <c r="R39" i="3"/>
  <c r="T40" i="3"/>
  <c r="T41" i="3"/>
  <c r="U41" i="3"/>
  <c r="T20" i="3"/>
  <c r="R22" i="3"/>
  <c r="S23" i="3"/>
  <c r="R24" i="3"/>
  <c r="T24" i="3"/>
  <c r="R25" i="3"/>
  <c r="R26" i="3"/>
  <c r="S27" i="3"/>
  <c r="R28" i="3"/>
  <c r="T28" i="3"/>
  <c r="R29" i="3"/>
  <c r="T18" i="3"/>
  <c r="T8" i="3"/>
  <c r="U9" i="3"/>
  <c r="R10" i="3"/>
  <c r="T12" i="3"/>
  <c r="U13" i="3"/>
  <c r="R14" i="3"/>
  <c r="T16" i="3"/>
  <c r="U1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6" i="3"/>
  <c r="S7" i="3"/>
  <c r="S11" i="3"/>
  <c r="S15" i="3"/>
  <c r="T77" i="3"/>
  <c r="R76" i="3"/>
  <c r="U76" i="3"/>
  <c r="T76" i="3"/>
  <c r="R75" i="3"/>
  <c r="U75" i="3"/>
  <c r="T75" i="3"/>
  <c r="U74" i="3"/>
  <c r="T74" i="3"/>
  <c r="S74" i="3"/>
  <c r="R73" i="3"/>
  <c r="T73" i="3"/>
  <c r="R72" i="3"/>
  <c r="U72" i="3"/>
  <c r="T71" i="3"/>
  <c r="R71" i="3"/>
  <c r="U71" i="3"/>
  <c r="T70" i="3"/>
  <c r="U70" i="3"/>
  <c r="S70" i="3"/>
  <c r="T69" i="3"/>
  <c r="R69" i="3"/>
  <c r="U69" i="3"/>
  <c r="R68" i="3"/>
  <c r="U68" i="3"/>
  <c r="T67" i="3"/>
  <c r="R67" i="3"/>
  <c r="U67" i="3"/>
  <c r="R66" i="3"/>
  <c r="U66" i="3"/>
  <c r="S66" i="3"/>
  <c r="T65" i="3"/>
  <c r="R65" i="3"/>
  <c r="S65" i="3"/>
  <c r="R64" i="3"/>
  <c r="U64" i="3"/>
  <c r="T63" i="3"/>
  <c r="R63" i="3"/>
  <c r="U63" i="3"/>
  <c r="T62" i="3"/>
  <c r="R62" i="3"/>
  <c r="S62" i="3"/>
  <c r="T61" i="3"/>
  <c r="R61" i="3"/>
  <c r="S61" i="3"/>
  <c r="R60" i="3"/>
  <c r="U60" i="3"/>
  <c r="T59" i="3"/>
  <c r="R59" i="3"/>
  <c r="U59" i="3"/>
  <c r="T58" i="3"/>
  <c r="R58" i="3"/>
  <c r="S58" i="3"/>
  <c r="T57" i="3"/>
  <c r="R57" i="3"/>
  <c r="S57" i="3"/>
  <c r="R56" i="3"/>
  <c r="U56" i="3"/>
  <c r="T55" i="3"/>
  <c r="R55" i="3"/>
  <c r="U55" i="3"/>
  <c r="R54" i="3"/>
  <c r="U54" i="3"/>
  <c r="T53" i="3"/>
  <c r="R53" i="3"/>
  <c r="S53" i="3"/>
  <c r="T52" i="3"/>
  <c r="R52" i="3"/>
  <c r="U52" i="3"/>
  <c r="S52" i="3"/>
  <c r="T51" i="3"/>
  <c r="R51" i="3"/>
  <c r="U51" i="3"/>
  <c r="T50" i="3"/>
  <c r="U50" i="3"/>
  <c r="S50" i="3"/>
  <c r="T49" i="3"/>
  <c r="R49" i="3"/>
  <c r="S49" i="3"/>
  <c r="T48" i="3"/>
  <c r="R48" i="3"/>
  <c r="U48" i="3"/>
  <c r="S48" i="3"/>
  <c r="T47" i="3"/>
  <c r="R47" i="3"/>
  <c r="U47" i="3"/>
  <c r="T46" i="3"/>
  <c r="U46" i="3"/>
  <c r="S46" i="3"/>
  <c r="T45" i="3"/>
  <c r="R45" i="3"/>
  <c r="S45" i="3"/>
  <c r="T44" i="3"/>
  <c r="R44" i="3"/>
  <c r="U44" i="3"/>
  <c r="S44" i="3"/>
  <c r="T43" i="3"/>
  <c r="R43" i="3"/>
  <c r="U43" i="3"/>
  <c r="R42" i="3"/>
  <c r="U42" i="3"/>
  <c r="R41" i="3"/>
  <c r="S41" i="3"/>
  <c r="R40" i="3"/>
  <c r="U40" i="3"/>
  <c r="S40" i="3"/>
  <c r="T39" i="3"/>
  <c r="U39" i="3"/>
  <c r="S39" i="3"/>
  <c r="T38" i="3"/>
  <c r="U38" i="3"/>
  <c r="S38" i="3"/>
  <c r="R37" i="3"/>
  <c r="S37" i="3"/>
  <c r="R36" i="3"/>
  <c r="U36" i="3"/>
  <c r="S36" i="3"/>
  <c r="T35" i="3"/>
  <c r="U35" i="3"/>
  <c r="S35" i="3"/>
  <c r="T34" i="3"/>
  <c r="U34" i="3"/>
  <c r="S34" i="3"/>
  <c r="R33" i="3"/>
  <c r="S33" i="3"/>
  <c r="R32" i="3"/>
  <c r="U32" i="3"/>
  <c r="S32" i="3"/>
  <c r="T31" i="3"/>
  <c r="U31" i="3"/>
  <c r="S31" i="3"/>
  <c r="T30" i="3"/>
  <c r="R30" i="3"/>
  <c r="U30" i="3"/>
  <c r="S30" i="3"/>
  <c r="T29" i="3"/>
  <c r="U29" i="3"/>
  <c r="S29" i="3"/>
  <c r="U28" i="3"/>
  <c r="S28" i="3"/>
  <c r="T27" i="3"/>
  <c r="R27" i="3"/>
  <c r="U27" i="3"/>
  <c r="T26" i="3"/>
  <c r="U26" i="3"/>
  <c r="S26" i="3"/>
  <c r="T25" i="3"/>
  <c r="U25" i="3"/>
  <c r="S25" i="3"/>
  <c r="U24" i="3"/>
  <c r="S24" i="3"/>
  <c r="T23" i="3"/>
  <c r="R23" i="3"/>
  <c r="U23" i="3"/>
  <c r="T22" i="3"/>
  <c r="U22" i="3"/>
  <c r="S22" i="3"/>
  <c r="T21" i="3"/>
  <c r="R21" i="3"/>
  <c r="U21" i="3"/>
  <c r="S21" i="3"/>
  <c r="R20" i="3"/>
  <c r="U20" i="3"/>
  <c r="S20" i="3"/>
  <c r="T19" i="3"/>
  <c r="R19" i="3"/>
  <c r="U19" i="3"/>
  <c r="S19" i="3"/>
  <c r="R18" i="3"/>
  <c r="U18" i="3"/>
  <c r="S18" i="3"/>
  <c r="T17" i="3"/>
  <c r="R17" i="3"/>
  <c r="S17" i="3"/>
  <c r="R16" i="3"/>
  <c r="U16" i="3"/>
  <c r="S16" i="3"/>
  <c r="T15" i="3"/>
  <c r="R15" i="3"/>
  <c r="U15" i="3"/>
  <c r="T14" i="3"/>
  <c r="U14" i="3"/>
  <c r="S14" i="3"/>
  <c r="T13" i="3"/>
  <c r="R13" i="3"/>
  <c r="S13" i="3"/>
  <c r="R12" i="3"/>
  <c r="U12" i="3"/>
  <c r="S12" i="3"/>
  <c r="T11" i="3"/>
  <c r="R11" i="3"/>
  <c r="U11" i="3"/>
  <c r="T10" i="3"/>
  <c r="U10" i="3"/>
  <c r="S10" i="3"/>
  <c r="T9" i="3"/>
  <c r="R9" i="3"/>
  <c r="S9" i="3"/>
  <c r="R8" i="3"/>
  <c r="U8" i="3"/>
  <c r="S8" i="3"/>
  <c r="T7" i="3"/>
  <c r="R7" i="3"/>
  <c r="U7" i="3"/>
  <c r="U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6" i="3"/>
  <c r="J211" i="2"/>
  <c r="K211" i="2"/>
  <c r="L211" i="2"/>
  <c r="M211" i="2"/>
  <c r="J212" i="2"/>
  <c r="K212" i="2"/>
  <c r="L212" i="2"/>
  <c r="M212" i="2"/>
  <c r="J213" i="2"/>
  <c r="K213" i="2"/>
  <c r="L213" i="2"/>
  <c r="M213" i="2"/>
  <c r="J214" i="2"/>
  <c r="K214" i="2"/>
  <c r="L214" i="2"/>
  <c r="M214" i="2"/>
  <c r="J215" i="2"/>
  <c r="K215" i="2"/>
  <c r="L215" i="2"/>
  <c r="M215" i="2"/>
  <c r="J216" i="2"/>
  <c r="K216" i="2"/>
  <c r="L216" i="2"/>
  <c r="M216" i="2"/>
  <c r="J217" i="2"/>
  <c r="K217" i="2"/>
  <c r="L217" i="2"/>
  <c r="M217" i="2"/>
  <c r="J218" i="2"/>
  <c r="K218" i="2"/>
  <c r="L218" i="2"/>
  <c r="M218" i="2"/>
  <c r="J219" i="2"/>
  <c r="K219" i="2"/>
  <c r="L219" i="2"/>
  <c r="M219" i="2"/>
  <c r="J220" i="2"/>
  <c r="K220" i="2"/>
  <c r="L220" i="2"/>
  <c r="M220" i="2"/>
  <c r="J221" i="2"/>
  <c r="K221" i="2"/>
  <c r="L221" i="2"/>
  <c r="M221" i="2"/>
  <c r="K210" i="2"/>
  <c r="L210" i="2"/>
  <c r="M210" i="2"/>
  <c r="J210" i="2"/>
  <c r="M205" i="2"/>
  <c r="K205" i="2"/>
  <c r="L205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L193" i="2"/>
  <c r="K19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B116" i="2"/>
  <c r="C116" i="2" s="1"/>
  <c r="B115" i="2"/>
  <c r="C115" i="2" s="1"/>
  <c r="B114" i="2"/>
  <c r="C114" i="2" s="1"/>
  <c r="B113" i="2"/>
  <c r="C113" i="2" s="1"/>
  <c r="B112" i="2"/>
  <c r="C112" i="2" s="1"/>
  <c r="B111" i="2"/>
  <c r="C111" i="2" s="1"/>
  <c r="B110" i="2"/>
  <c r="C110" i="2" s="1"/>
  <c r="B109" i="2"/>
  <c r="C109" i="2" s="1"/>
  <c r="B108" i="2"/>
  <c r="C108" i="2" s="1"/>
  <c r="B107" i="2"/>
  <c r="C107" i="2" s="1"/>
  <c r="B106" i="2"/>
  <c r="C106" i="2" s="1"/>
  <c r="B105" i="2"/>
  <c r="S78" i="4" l="1"/>
  <c r="S27" i="4"/>
  <c r="U64" i="4"/>
  <c r="H100" i="4"/>
  <c r="H106" i="4"/>
  <c r="T93" i="4"/>
  <c r="H94" i="4"/>
  <c r="H108" i="4"/>
  <c r="E142" i="5"/>
  <c r="J142" i="5" s="1"/>
  <c r="H27" i="4"/>
  <c r="S64" i="4"/>
  <c r="H65" i="4"/>
  <c r="U85" i="4"/>
  <c r="T88" i="4"/>
  <c r="U93" i="4"/>
  <c r="R94" i="4"/>
  <c r="S148" i="4"/>
  <c r="F149" i="5"/>
  <c r="E49" i="5"/>
  <c r="I49" i="5" s="1"/>
  <c r="F22" i="5"/>
  <c r="N22" i="5" s="1"/>
  <c r="E12" i="5"/>
  <c r="H12" i="5" s="1"/>
  <c r="E146" i="5"/>
  <c r="E108" i="5"/>
  <c r="H108" i="5" s="1"/>
  <c r="E71" i="5"/>
  <c r="I71" i="5" s="1"/>
  <c r="E60" i="5"/>
  <c r="H60" i="5" s="1"/>
  <c r="M74" i="5"/>
  <c r="P74" i="5"/>
  <c r="H145" i="5"/>
  <c r="I145" i="5"/>
  <c r="O26" i="5"/>
  <c r="P26" i="5"/>
  <c r="M122" i="5"/>
  <c r="P122" i="5"/>
  <c r="H18" i="4"/>
  <c r="E18" i="5"/>
  <c r="K18" i="5" s="1"/>
  <c r="H21" i="4"/>
  <c r="E21" i="5"/>
  <c r="H21" i="5" s="1"/>
  <c r="U43" i="4"/>
  <c r="F43" i="5"/>
  <c r="M43" i="5" s="1"/>
  <c r="H63" i="4"/>
  <c r="E63" i="5"/>
  <c r="J63" i="5" s="1"/>
  <c r="U68" i="4"/>
  <c r="F68" i="5"/>
  <c r="M68" i="5" s="1"/>
  <c r="H72" i="4"/>
  <c r="E72" i="5"/>
  <c r="K72" i="5" s="1"/>
  <c r="U87" i="4"/>
  <c r="F87" i="5"/>
  <c r="M87" i="5" s="1"/>
  <c r="H124" i="4"/>
  <c r="E124" i="5"/>
  <c r="H124" i="5" s="1"/>
  <c r="T139" i="4"/>
  <c r="F139" i="5"/>
  <c r="N139" i="5" s="1"/>
  <c r="E138" i="5"/>
  <c r="K138" i="5" s="1"/>
  <c r="F107" i="5"/>
  <c r="N107" i="5" s="1"/>
  <c r="H7" i="4"/>
  <c r="E7" i="5"/>
  <c r="H7" i="5" s="1"/>
  <c r="H9" i="4"/>
  <c r="E9" i="5"/>
  <c r="J9" i="5" s="1"/>
  <c r="H11" i="4"/>
  <c r="E11" i="5"/>
  <c r="K11" i="5" s="1"/>
  <c r="H13" i="4"/>
  <c r="E13" i="5"/>
  <c r="J13" i="5" s="1"/>
  <c r="H15" i="4"/>
  <c r="E15" i="5"/>
  <c r="J15" i="5" s="1"/>
  <c r="H17" i="4"/>
  <c r="E17" i="5"/>
  <c r="K17" i="5" s="1"/>
  <c r="H20" i="4"/>
  <c r="E20" i="5"/>
  <c r="H20" i="5" s="1"/>
  <c r="U25" i="4"/>
  <c r="F25" i="5"/>
  <c r="O25" i="5" s="1"/>
  <c r="H26" i="4"/>
  <c r="E26" i="5"/>
  <c r="J26" i="5" s="1"/>
  <c r="H29" i="4"/>
  <c r="E29" i="5"/>
  <c r="I29" i="5" s="1"/>
  <c r="T30" i="4"/>
  <c r="H32" i="4"/>
  <c r="E32" i="5"/>
  <c r="H32" i="5" s="1"/>
  <c r="H36" i="4"/>
  <c r="E36" i="5"/>
  <c r="H40" i="4"/>
  <c r="E40" i="5"/>
  <c r="H40" i="5" s="1"/>
  <c r="H42" i="4"/>
  <c r="E42" i="5"/>
  <c r="J42" i="5" s="1"/>
  <c r="H47" i="4"/>
  <c r="E47" i="5"/>
  <c r="H47" i="5" s="1"/>
  <c r="U50" i="4"/>
  <c r="F50" i="5"/>
  <c r="O50" i="5" s="1"/>
  <c r="H52" i="4"/>
  <c r="E52" i="5"/>
  <c r="H52" i="5" s="1"/>
  <c r="H55" i="4"/>
  <c r="E55" i="5"/>
  <c r="H55" i="5" s="1"/>
  <c r="T56" i="4"/>
  <c r="H58" i="4"/>
  <c r="E58" i="5"/>
  <c r="H62" i="4"/>
  <c r="E62" i="5"/>
  <c r="H62" i="5" s="1"/>
  <c r="R65" i="4"/>
  <c r="U72" i="4"/>
  <c r="F72" i="5"/>
  <c r="H74" i="4"/>
  <c r="E74" i="5"/>
  <c r="K74" i="5" s="1"/>
  <c r="H76" i="4"/>
  <c r="E76" i="5"/>
  <c r="H76" i="5" s="1"/>
  <c r="U77" i="4"/>
  <c r="H79" i="4"/>
  <c r="E79" i="5"/>
  <c r="K79" i="5" s="1"/>
  <c r="H81" i="4"/>
  <c r="E81" i="5"/>
  <c r="J81" i="5" s="1"/>
  <c r="H83" i="4"/>
  <c r="E83" i="5"/>
  <c r="I83" i="5" s="1"/>
  <c r="U84" i="4"/>
  <c r="H89" i="4"/>
  <c r="E89" i="5"/>
  <c r="H89" i="5" s="1"/>
  <c r="O90" i="5"/>
  <c r="M90" i="5"/>
  <c r="H96" i="4"/>
  <c r="E96" i="5"/>
  <c r="I96" i="5" s="1"/>
  <c r="R100" i="4"/>
  <c r="H102" i="4"/>
  <c r="E102" i="5"/>
  <c r="J102" i="5" s="1"/>
  <c r="S106" i="4"/>
  <c r="R114" i="4"/>
  <c r="E114" i="5"/>
  <c r="H116" i="4"/>
  <c r="E116" i="5"/>
  <c r="K116" i="5" s="1"/>
  <c r="H128" i="4"/>
  <c r="E128" i="5"/>
  <c r="H140" i="4"/>
  <c r="E140" i="5"/>
  <c r="J140" i="5" s="1"/>
  <c r="H144" i="4"/>
  <c r="E144" i="5"/>
  <c r="F148" i="5"/>
  <c r="M148" i="5" s="1"/>
  <c r="F137" i="5"/>
  <c r="P137" i="5" s="1"/>
  <c r="E130" i="5"/>
  <c r="J130" i="5" s="1"/>
  <c r="F89" i="5"/>
  <c r="N89" i="5" s="1"/>
  <c r="E82" i="5"/>
  <c r="J82" i="5" s="1"/>
  <c r="E34" i="5"/>
  <c r="H34" i="5" s="1"/>
  <c r="P6" i="5"/>
  <c r="O6" i="5"/>
  <c r="S25" i="4"/>
  <c r="H50" i="4"/>
  <c r="E50" i="5"/>
  <c r="H50" i="5" s="1"/>
  <c r="U54" i="4"/>
  <c r="F54" i="5"/>
  <c r="M54" i="5" s="1"/>
  <c r="H70" i="4"/>
  <c r="E70" i="5"/>
  <c r="K70" i="5" s="1"/>
  <c r="H92" i="4"/>
  <c r="E92" i="5"/>
  <c r="K92" i="5" s="1"/>
  <c r="R110" i="4"/>
  <c r="E110" i="5"/>
  <c r="J110" i="5" s="1"/>
  <c r="R122" i="4"/>
  <c r="E122" i="5"/>
  <c r="K122" i="5" s="1"/>
  <c r="U136" i="4"/>
  <c r="F136" i="5"/>
  <c r="P136" i="5" s="1"/>
  <c r="E97" i="5"/>
  <c r="E23" i="5"/>
  <c r="I23" i="5" s="1"/>
  <c r="S18" i="4"/>
  <c r="H22" i="4"/>
  <c r="E22" i="5"/>
  <c r="H22" i="5" s="1"/>
  <c r="H24" i="4"/>
  <c r="E24" i="5"/>
  <c r="H24" i="5" s="1"/>
  <c r="H25" i="4"/>
  <c r="H31" i="4"/>
  <c r="E31" i="5"/>
  <c r="I31" i="5" s="1"/>
  <c r="U32" i="4"/>
  <c r="F32" i="5"/>
  <c r="M32" i="5" s="1"/>
  <c r="H44" i="4"/>
  <c r="E44" i="5"/>
  <c r="H44" i="5" s="1"/>
  <c r="H46" i="4"/>
  <c r="E46" i="5"/>
  <c r="H46" i="5" s="1"/>
  <c r="S50" i="4"/>
  <c r="S53" i="4"/>
  <c r="H57" i="4"/>
  <c r="E57" i="5"/>
  <c r="K57" i="5" s="1"/>
  <c r="U58" i="4"/>
  <c r="F58" i="5"/>
  <c r="M58" i="5" s="1"/>
  <c r="S65" i="4"/>
  <c r="H69" i="4"/>
  <c r="E69" i="5"/>
  <c r="H85" i="4"/>
  <c r="E85" i="5"/>
  <c r="H85" i="5" s="1"/>
  <c r="H88" i="4"/>
  <c r="E88" i="5"/>
  <c r="H91" i="4"/>
  <c r="E91" i="5"/>
  <c r="I91" i="5" s="1"/>
  <c r="S94" i="4"/>
  <c r="R98" i="4"/>
  <c r="E98" i="5"/>
  <c r="I98" i="5" s="1"/>
  <c r="S100" i="4"/>
  <c r="U104" i="4"/>
  <c r="F104" i="5"/>
  <c r="N104" i="5" s="1"/>
  <c r="R106" i="4"/>
  <c r="S112" i="4"/>
  <c r="U116" i="4"/>
  <c r="F116" i="5"/>
  <c r="S124" i="4"/>
  <c r="H132" i="4"/>
  <c r="E132" i="5"/>
  <c r="K132" i="5" s="1"/>
  <c r="R138" i="4"/>
  <c r="E112" i="5"/>
  <c r="K112" i="5" s="1"/>
  <c r="E104" i="5"/>
  <c r="K104" i="5" s="1"/>
  <c r="F100" i="5"/>
  <c r="O100" i="5" s="1"/>
  <c r="E93" i="5"/>
  <c r="I93" i="5" s="1"/>
  <c r="E75" i="5"/>
  <c r="I75" i="5" s="1"/>
  <c r="E67" i="5"/>
  <c r="K67" i="5" s="1"/>
  <c r="E64" i="5"/>
  <c r="E56" i="5"/>
  <c r="H56" i="5" s="1"/>
  <c r="E53" i="5"/>
  <c r="I53" i="5" s="1"/>
  <c r="F52" i="5"/>
  <c r="O52" i="5" s="1"/>
  <c r="E45" i="5"/>
  <c r="I45" i="5" s="1"/>
  <c r="E19" i="5"/>
  <c r="I19" i="5" s="1"/>
  <c r="E16" i="5"/>
  <c r="J16" i="5" s="1"/>
  <c r="E8" i="5"/>
  <c r="H8" i="5" s="1"/>
  <c r="N51" i="5"/>
  <c r="M51" i="5"/>
  <c r="H90" i="4"/>
  <c r="E90" i="5"/>
  <c r="K90" i="5" s="1"/>
  <c r="T125" i="4"/>
  <c r="F125" i="5"/>
  <c r="T143" i="4"/>
  <c r="F143" i="5"/>
  <c r="M143" i="5" s="1"/>
  <c r="H6" i="4"/>
  <c r="E6" i="5"/>
  <c r="K6" i="5" s="1"/>
  <c r="H10" i="4"/>
  <c r="E10" i="5"/>
  <c r="J10" i="5" s="1"/>
  <c r="H14" i="4"/>
  <c r="E14" i="5"/>
  <c r="H14" i="5" s="1"/>
  <c r="T17" i="4"/>
  <c r="T20" i="4"/>
  <c r="R25" i="4"/>
  <c r="H28" i="4"/>
  <c r="E28" i="5"/>
  <c r="I28" i="5" s="1"/>
  <c r="H33" i="4"/>
  <c r="E33" i="5"/>
  <c r="H33" i="5" s="1"/>
  <c r="H35" i="4"/>
  <c r="E35" i="5"/>
  <c r="I35" i="5" s="1"/>
  <c r="H37" i="4"/>
  <c r="E37" i="5"/>
  <c r="K37" i="5" s="1"/>
  <c r="H39" i="4"/>
  <c r="E39" i="5"/>
  <c r="J39" i="5" s="1"/>
  <c r="H41" i="4"/>
  <c r="E41" i="5"/>
  <c r="H41" i="5" s="1"/>
  <c r="H43" i="4"/>
  <c r="E43" i="5"/>
  <c r="H43" i="5" s="1"/>
  <c r="U46" i="4"/>
  <c r="F46" i="5"/>
  <c r="P46" i="5" s="1"/>
  <c r="H48" i="4"/>
  <c r="E48" i="5"/>
  <c r="H48" i="5" s="1"/>
  <c r="T49" i="4"/>
  <c r="H51" i="4"/>
  <c r="E51" i="5"/>
  <c r="H54" i="4"/>
  <c r="E54" i="5"/>
  <c r="K54" i="5" s="1"/>
  <c r="H59" i="4"/>
  <c r="E59" i="5"/>
  <c r="H61" i="4"/>
  <c r="E61" i="5"/>
  <c r="J61" i="5" s="1"/>
  <c r="S62" i="4"/>
  <c r="U65" i="4"/>
  <c r="F65" i="5"/>
  <c r="M65" i="5" s="1"/>
  <c r="H66" i="4"/>
  <c r="E66" i="5"/>
  <c r="K66" i="5" s="1"/>
  <c r="H68" i="4"/>
  <c r="E68" i="5"/>
  <c r="H68" i="5" s="1"/>
  <c r="H73" i="4"/>
  <c r="E73" i="5"/>
  <c r="J73" i="5" s="1"/>
  <c r="H77" i="4"/>
  <c r="E77" i="5"/>
  <c r="H77" i="5" s="1"/>
  <c r="H80" i="4"/>
  <c r="E80" i="5"/>
  <c r="J80" i="5" s="1"/>
  <c r="H84" i="4"/>
  <c r="E84" i="5"/>
  <c r="I84" i="5" s="1"/>
  <c r="H87" i="4"/>
  <c r="E87" i="5"/>
  <c r="I87" i="5" s="1"/>
  <c r="U91" i="4"/>
  <c r="F91" i="5"/>
  <c r="O91" i="5" s="1"/>
  <c r="U94" i="4"/>
  <c r="F94" i="5"/>
  <c r="O94" i="5" s="1"/>
  <c r="H95" i="4"/>
  <c r="E95" i="5"/>
  <c r="K95" i="5" s="1"/>
  <c r="S96" i="4"/>
  <c r="S104" i="4"/>
  <c r="T109" i="4"/>
  <c r="F109" i="5"/>
  <c r="O109" i="5" s="1"/>
  <c r="S116" i="4"/>
  <c r="H118" i="4"/>
  <c r="E118" i="5"/>
  <c r="H120" i="4"/>
  <c r="E120" i="5"/>
  <c r="H120" i="5" s="1"/>
  <c r="T121" i="4"/>
  <c r="F121" i="5"/>
  <c r="S128" i="4"/>
  <c r="U132" i="4"/>
  <c r="F132" i="5"/>
  <c r="P132" i="5" s="1"/>
  <c r="H136" i="4"/>
  <c r="E136" i="5"/>
  <c r="K136" i="5" s="1"/>
  <c r="H148" i="4"/>
  <c r="E134" i="5"/>
  <c r="J134" i="5" s="1"/>
  <c r="E126" i="5"/>
  <c r="E86" i="5"/>
  <c r="I86" i="5" s="1"/>
  <c r="E78" i="5"/>
  <c r="I78" i="5" s="1"/>
  <c r="E38" i="5"/>
  <c r="H38" i="5" s="1"/>
  <c r="E30" i="5"/>
  <c r="I30" i="5" s="1"/>
  <c r="I52" i="5"/>
  <c r="N39" i="5"/>
  <c r="P50" i="5"/>
  <c r="N62" i="5"/>
  <c r="N24" i="5"/>
  <c r="N47" i="5"/>
  <c r="N58" i="5"/>
  <c r="I69" i="5"/>
  <c r="I32" i="5"/>
  <c r="N31" i="5"/>
  <c r="J78" i="5"/>
  <c r="N20" i="5"/>
  <c r="N35" i="5"/>
  <c r="M97" i="5"/>
  <c r="I12" i="5"/>
  <c r="K75" i="5"/>
  <c r="O122" i="5"/>
  <c r="J114" i="5"/>
  <c r="I107" i="5"/>
  <c r="P106" i="5"/>
  <c r="J59" i="5"/>
  <c r="J55" i="5"/>
  <c r="J37" i="5"/>
  <c r="J22" i="5"/>
  <c r="J11" i="5"/>
  <c r="J6" i="5"/>
  <c r="I34" i="5"/>
  <c r="I56" i="5"/>
  <c r="I85" i="5"/>
  <c r="J98" i="5"/>
  <c r="I149" i="5"/>
  <c r="I141" i="5"/>
  <c r="N28" i="5"/>
  <c r="N43" i="5"/>
  <c r="N74" i="5"/>
  <c r="P34" i="5"/>
  <c r="P81" i="5"/>
  <c r="P130" i="5"/>
  <c r="J30" i="5"/>
  <c r="I42" i="5"/>
  <c r="M78" i="5"/>
  <c r="N78" i="5"/>
  <c r="N130" i="5"/>
  <c r="O74" i="5"/>
  <c r="J88" i="5"/>
  <c r="N76" i="5"/>
  <c r="N72" i="5"/>
  <c r="J69" i="5"/>
  <c r="J51" i="5"/>
  <c r="J36" i="5"/>
  <c r="J32" i="5"/>
  <c r="J25" i="5"/>
  <c r="J14" i="5"/>
  <c r="I6" i="5"/>
  <c r="I14" i="5"/>
  <c r="H11" i="5"/>
  <c r="I22" i="5"/>
  <c r="I40" i="5"/>
  <c r="H51" i="5"/>
  <c r="I62" i="5"/>
  <c r="H59" i="5"/>
  <c r="H119" i="5"/>
  <c r="N81" i="5"/>
  <c r="O10" i="5"/>
  <c r="O81" i="5"/>
  <c r="O130" i="5"/>
  <c r="O147" i="5"/>
  <c r="M147" i="5"/>
  <c r="P147" i="5"/>
  <c r="N147" i="5"/>
  <c r="O143" i="5"/>
  <c r="P139" i="5"/>
  <c r="J137" i="5"/>
  <c r="K137" i="5"/>
  <c r="J133" i="5"/>
  <c r="K133" i="5"/>
  <c r="J129" i="5"/>
  <c r="K129" i="5"/>
  <c r="M128" i="5"/>
  <c r="O128" i="5"/>
  <c r="N128" i="5"/>
  <c r="P128" i="5"/>
  <c r="O125" i="5"/>
  <c r="P125" i="5"/>
  <c r="N125" i="5"/>
  <c r="O117" i="5"/>
  <c r="P117" i="5"/>
  <c r="M117" i="5"/>
  <c r="N117" i="5"/>
  <c r="I111" i="5"/>
  <c r="J111" i="5"/>
  <c r="H111" i="5"/>
  <c r="K111" i="5"/>
  <c r="M110" i="5"/>
  <c r="O110" i="5"/>
  <c r="N110" i="5"/>
  <c r="P110" i="5"/>
  <c r="N102" i="5"/>
  <c r="M102" i="5"/>
  <c r="O102" i="5"/>
  <c r="J147" i="5"/>
  <c r="K147" i="5"/>
  <c r="J143" i="5"/>
  <c r="K143" i="5"/>
  <c r="O142" i="5"/>
  <c r="M142" i="5"/>
  <c r="P142" i="5"/>
  <c r="N142" i="5"/>
  <c r="J139" i="5"/>
  <c r="K139" i="5"/>
  <c r="P138" i="5"/>
  <c r="N138" i="5"/>
  <c r="M138" i="5"/>
  <c r="O138" i="5"/>
  <c r="J136" i="5"/>
  <c r="O135" i="5"/>
  <c r="N135" i="5"/>
  <c r="P135" i="5"/>
  <c r="M135" i="5"/>
  <c r="O131" i="5"/>
  <c r="N131" i="5"/>
  <c r="P131" i="5"/>
  <c r="J128" i="5"/>
  <c r="K128" i="5"/>
  <c r="H128" i="5"/>
  <c r="I128" i="5"/>
  <c r="O127" i="5"/>
  <c r="N127" i="5"/>
  <c r="P127" i="5"/>
  <c r="M127" i="5"/>
  <c r="J125" i="5"/>
  <c r="H125" i="5"/>
  <c r="K125" i="5"/>
  <c r="O124" i="5"/>
  <c r="N124" i="5"/>
  <c r="P124" i="5"/>
  <c r="J121" i="5"/>
  <c r="H121" i="5"/>
  <c r="K121" i="5"/>
  <c r="I121" i="5"/>
  <c r="O120" i="5"/>
  <c r="N120" i="5"/>
  <c r="P120" i="5"/>
  <c r="M120" i="5"/>
  <c r="J117" i="5"/>
  <c r="H117" i="5"/>
  <c r="K117" i="5"/>
  <c r="M116" i="5"/>
  <c r="O116" i="5"/>
  <c r="N116" i="5"/>
  <c r="P116" i="5"/>
  <c r="O113" i="5"/>
  <c r="P113" i="5"/>
  <c r="N113" i="5"/>
  <c r="K106" i="5"/>
  <c r="H106" i="5"/>
  <c r="I106" i="5"/>
  <c r="J106" i="5"/>
  <c r="O105" i="5"/>
  <c r="P105" i="5"/>
  <c r="N105" i="5"/>
  <c r="H102" i="5"/>
  <c r="I99" i="5"/>
  <c r="J99" i="5"/>
  <c r="H99" i="5"/>
  <c r="K99" i="5"/>
  <c r="M98" i="5"/>
  <c r="N98" i="5"/>
  <c r="K91" i="5"/>
  <c r="H95" i="5"/>
  <c r="H107" i="5"/>
  <c r="H137" i="5"/>
  <c r="H133" i="5"/>
  <c r="H129" i="5"/>
  <c r="M124" i="5"/>
  <c r="P102" i="5"/>
  <c r="O149" i="5"/>
  <c r="M149" i="5"/>
  <c r="P149" i="5"/>
  <c r="N149" i="5"/>
  <c r="J146" i="5"/>
  <c r="K146" i="5"/>
  <c r="H146" i="5"/>
  <c r="I146" i="5"/>
  <c r="O145" i="5"/>
  <c r="M145" i="5"/>
  <c r="P145" i="5"/>
  <c r="N145" i="5"/>
  <c r="I142" i="5"/>
  <c r="O141" i="5"/>
  <c r="M141" i="5"/>
  <c r="P141" i="5"/>
  <c r="N141" i="5"/>
  <c r="J138" i="5"/>
  <c r="J135" i="5"/>
  <c r="K135" i="5"/>
  <c r="M134" i="5"/>
  <c r="O134" i="5"/>
  <c r="N134" i="5"/>
  <c r="P134" i="5"/>
  <c r="J131" i="5"/>
  <c r="K131" i="5"/>
  <c r="J127" i="5"/>
  <c r="K127" i="5"/>
  <c r="N126" i="5"/>
  <c r="M126" i="5"/>
  <c r="O123" i="5"/>
  <c r="P123" i="5"/>
  <c r="M123" i="5"/>
  <c r="I120" i="5"/>
  <c r="O119" i="5"/>
  <c r="P119" i="5"/>
  <c r="M119" i="5"/>
  <c r="N119" i="5"/>
  <c r="J116" i="5"/>
  <c r="O115" i="5"/>
  <c r="P115" i="5"/>
  <c r="J113" i="5"/>
  <c r="H113" i="5"/>
  <c r="K113" i="5"/>
  <c r="O112" i="5"/>
  <c r="P112" i="5"/>
  <c r="M112" i="5"/>
  <c r="J109" i="5"/>
  <c r="H109" i="5"/>
  <c r="K109" i="5"/>
  <c r="I109" i="5"/>
  <c r="O108" i="5"/>
  <c r="P108" i="5"/>
  <c r="M108" i="5"/>
  <c r="J105" i="5"/>
  <c r="H105" i="5"/>
  <c r="K105" i="5"/>
  <c r="O104" i="5"/>
  <c r="P104" i="5"/>
  <c r="M104" i="5"/>
  <c r="O101" i="5"/>
  <c r="P101" i="5"/>
  <c r="K98" i="5"/>
  <c r="O97" i="5"/>
  <c r="P97" i="5"/>
  <c r="K94" i="5"/>
  <c r="H94" i="5"/>
  <c r="I94" i="5"/>
  <c r="J94" i="5"/>
  <c r="O93" i="5"/>
  <c r="P93" i="5"/>
  <c r="O86" i="5"/>
  <c r="P86" i="5"/>
  <c r="N86" i="5"/>
  <c r="K83" i="5"/>
  <c r="O82" i="5"/>
  <c r="P82" i="5"/>
  <c r="N82" i="5"/>
  <c r="J79" i="5"/>
  <c r="I76" i="5"/>
  <c r="J76" i="5"/>
  <c r="O75" i="5"/>
  <c r="P75" i="5"/>
  <c r="M75" i="5"/>
  <c r="N75" i="5"/>
  <c r="O71" i="5"/>
  <c r="P71" i="5"/>
  <c r="M71" i="5"/>
  <c r="N71" i="5"/>
  <c r="J68" i="5"/>
  <c r="O67" i="5"/>
  <c r="P67" i="5"/>
  <c r="M67" i="5"/>
  <c r="N67" i="5"/>
  <c r="J65" i="5"/>
  <c r="K65" i="5"/>
  <c r="O64" i="5"/>
  <c r="P64" i="5"/>
  <c r="M64" i="5"/>
  <c r="N64" i="5"/>
  <c r="O60" i="5"/>
  <c r="P60" i="5"/>
  <c r="M60" i="5"/>
  <c r="N60" i="5"/>
  <c r="O56" i="5"/>
  <c r="P56" i="5"/>
  <c r="M56" i="5"/>
  <c r="N56" i="5"/>
  <c r="O53" i="5"/>
  <c r="P53" i="5"/>
  <c r="M53" i="5"/>
  <c r="N53" i="5"/>
  <c r="O49" i="5"/>
  <c r="P49" i="5"/>
  <c r="M49" i="5"/>
  <c r="N49" i="5"/>
  <c r="O45" i="5"/>
  <c r="P45" i="5"/>
  <c r="M45" i="5"/>
  <c r="N45" i="5"/>
  <c r="K42" i="5"/>
  <c r="H42" i="5"/>
  <c r="N38" i="5"/>
  <c r="O38" i="5"/>
  <c r="P38" i="5"/>
  <c r="M38" i="5"/>
  <c r="K35" i="5"/>
  <c r="N34" i="5"/>
  <c r="M34" i="5"/>
  <c r="K31" i="5"/>
  <c r="N30" i="5"/>
  <c r="M30" i="5"/>
  <c r="K28" i="5"/>
  <c r="O27" i="5"/>
  <c r="P27" i="5"/>
  <c r="M27" i="5"/>
  <c r="N27" i="5"/>
  <c r="J24" i="5"/>
  <c r="O23" i="5"/>
  <c r="P23" i="5"/>
  <c r="M23" i="5"/>
  <c r="N23" i="5"/>
  <c r="K20" i="5"/>
  <c r="O19" i="5"/>
  <c r="P19" i="5"/>
  <c r="M19" i="5"/>
  <c r="N19" i="5"/>
  <c r="O16" i="5"/>
  <c r="P16" i="5"/>
  <c r="M16" i="5"/>
  <c r="O12" i="5"/>
  <c r="P12" i="5"/>
  <c r="M12" i="5"/>
  <c r="O8" i="5"/>
  <c r="P8" i="5"/>
  <c r="M8" i="5"/>
  <c r="I11" i="5"/>
  <c r="I25" i="5"/>
  <c r="I39" i="5"/>
  <c r="I51" i="5"/>
  <c r="I47" i="5"/>
  <c r="I65" i="5"/>
  <c r="I59" i="5"/>
  <c r="I55" i="5"/>
  <c r="I113" i="5"/>
  <c r="K107" i="5"/>
  <c r="I125" i="5"/>
  <c r="K119" i="5"/>
  <c r="I135" i="5"/>
  <c r="I131" i="5"/>
  <c r="I127" i="5"/>
  <c r="I147" i="5"/>
  <c r="I143" i="5"/>
  <c r="I139" i="5"/>
  <c r="M86" i="5"/>
  <c r="N101" i="5"/>
  <c r="N93" i="5"/>
  <c r="N123" i="5"/>
  <c r="M115" i="5"/>
  <c r="N146" i="5"/>
  <c r="P10" i="5"/>
  <c r="O30" i="5"/>
  <c r="O78" i="5"/>
  <c r="P98" i="5"/>
  <c r="O126" i="5"/>
  <c r="P146" i="5"/>
  <c r="J148" i="5"/>
  <c r="K148" i="5"/>
  <c r="H148" i="5"/>
  <c r="I148" i="5"/>
  <c r="J144" i="5"/>
  <c r="K144" i="5"/>
  <c r="H144" i="5"/>
  <c r="I144" i="5"/>
  <c r="I140" i="5"/>
  <c r="N136" i="5"/>
  <c r="O121" i="5"/>
  <c r="P121" i="5"/>
  <c r="N121" i="5"/>
  <c r="M121" i="5"/>
  <c r="K118" i="5"/>
  <c r="H118" i="5"/>
  <c r="I118" i="5"/>
  <c r="J118" i="5"/>
  <c r="K114" i="5"/>
  <c r="H114" i="5"/>
  <c r="M106" i="5"/>
  <c r="N106" i="5"/>
  <c r="I103" i="5"/>
  <c r="J103" i="5"/>
  <c r="H103" i="5"/>
  <c r="K103" i="5"/>
  <c r="I100" i="5"/>
  <c r="J100" i="5"/>
  <c r="H100" i="5"/>
  <c r="O99" i="5"/>
  <c r="P99" i="5"/>
  <c r="M99" i="5"/>
  <c r="N99" i="5"/>
  <c r="O95" i="5"/>
  <c r="P95" i="5"/>
  <c r="M95" i="5"/>
  <c r="N95" i="5"/>
  <c r="H96" i="5"/>
  <c r="I137" i="5"/>
  <c r="I133" i="5"/>
  <c r="I129" i="5"/>
  <c r="J149" i="5"/>
  <c r="K149" i="5"/>
  <c r="O148" i="5"/>
  <c r="J145" i="5"/>
  <c r="K145" i="5"/>
  <c r="O144" i="5"/>
  <c r="M144" i="5"/>
  <c r="P144" i="5"/>
  <c r="N144" i="5"/>
  <c r="J141" i="5"/>
  <c r="K141" i="5"/>
  <c r="O140" i="5"/>
  <c r="M140" i="5"/>
  <c r="P140" i="5"/>
  <c r="N140" i="5"/>
  <c r="N137" i="5"/>
  <c r="O133" i="5"/>
  <c r="N133" i="5"/>
  <c r="P133" i="5"/>
  <c r="M133" i="5"/>
  <c r="I130" i="5"/>
  <c r="O129" i="5"/>
  <c r="N129" i="5"/>
  <c r="P129" i="5"/>
  <c r="M129" i="5"/>
  <c r="K126" i="5"/>
  <c r="H126" i="5"/>
  <c r="I126" i="5"/>
  <c r="J126" i="5"/>
  <c r="I123" i="5"/>
  <c r="J123" i="5"/>
  <c r="H123" i="5"/>
  <c r="K123" i="5"/>
  <c r="M118" i="5"/>
  <c r="O118" i="5"/>
  <c r="N118" i="5"/>
  <c r="P118" i="5"/>
  <c r="I115" i="5"/>
  <c r="J115" i="5"/>
  <c r="H115" i="5"/>
  <c r="K115" i="5"/>
  <c r="M114" i="5"/>
  <c r="P114" i="5"/>
  <c r="N114" i="5"/>
  <c r="O114" i="5"/>
  <c r="H112" i="5"/>
  <c r="O111" i="5"/>
  <c r="P111" i="5"/>
  <c r="N111" i="5"/>
  <c r="M111" i="5"/>
  <c r="O103" i="5"/>
  <c r="P103" i="5"/>
  <c r="N103" i="5"/>
  <c r="M103" i="5"/>
  <c r="J101" i="5"/>
  <c r="H101" i="5"/>
  <c r="K101" i="5"/>
  <c r="J97" i="5"/>
  <c r="H97" i="5"/>
  <c r="K97" i="5"/>
  <c r="I97" i="5"/>
  <c r="O96" i="5"/>
  <c r="M96" i="5"/>
  <c r="P96" i="5"/>
  <c r="N96" i="5"/>
  <c r="J93" i="5"/>
  <c r="H93" i="5"/>
  <c r="K93" i="5"/>
  <c r="O92" i="5"/>
  <c r="M92" i="5"/>
  <c r="P92" i="5"/>
  <c r="N92" i="5"/>
  <c r="O89" i="5"/>
  <c r="P89" i="5"/>
  <c r="M89" i="5"/>
  <c r="H86" i="5"/>
  <c r="M85" i="5"/>
  <c r="O85" i="5"/>
  <c r="P85" i="5"/>
  <c r="I82" i="5"/>
  <c r="O70" i="5"/>
  <c r="P70" i="5"/>
  <c r="M66" i="5"/>
  <c r="P66" i="5"/>
  <c r="O66" i="5"/>
  <c r="O63" i="5"/>
  <c r="P63" i="5"/>
  <c r="N63" i="5"/>
  <c r="K60" i="5"/>
  <c r="O59" i="5"/>
  <c r="P59" i="5"/>
  <c r="N59" i="5"/>
  <c r="J56" i="5"/>
  <c r="K56" i="5"/>
  <c r="O55" i="5"/>
  <c r="P55" i="5"/>
  <c r="N55" i="5"/>
  <c r="N52" i="5"/>
  <c r="K49" i="5"/>
  <c r="O48" i="5"/>
  <c r="M48" i="5"/>
  <c r="P48" i="5"/>
  <c r="N48" i="5"/>
  <c r="O44" i="5"/>
  <c r="M44" i="5"/>
  <c r="P44" i="5"/>
  <c r="N44" i="5"/>
  <c r="O41" i="5"/>
  <c r="P41" i="5"/>
  <c r="M41" i="5"/>
  <c r="N41" i="5"/>
  <c r="O37" i="5"/>
  <c r="P37" i="5"/>
  <c r="M37" i="5"/>
  <c r="N37" i="5"/>
  <c r="O33" i="5"/>
  <c r="P33" i="5"/>
  <c r="M33" i="5"/>
  <c r="N33" i="5"/>
  <c r="K30" i="5"/>
  <c r="H30" i="5"/>
  <c r="J27" i="5"/>
  <c r="K27" i="5"/>
  <c r="M26" i="5"/>
  <c r="N26" i="5"/>
  <c r="P22" i="5"/>
  <c r="J19" i="5"/>
  <c r="K19" i="5"/>
  <c r="M18" i="5"/>
  <c r="P18" i="5"/>
  <c r="N18" i="5"/>
  <c r="O18" i="5"/>
  <c r="O15" i="5"/>
  <c r="P15" i="5"/>
  <c r="N15" i="5"/>
  <c r="M15" i="5"/>
  <c r="O11" i="5"/>
  <c r="P11" i="5"/>
  <c r="N11" i="5"/>
  <c r="M11" i="5"/>
  <c r="J8" i="5"/>
  <c r="O7" i="5"/>
  <c r="P7" i="5"/>
  <c r="N7" i="5"/>
  <c r="M7" i="5"/>
  <c r="H27" i="5"/>
  <c r="H19" i="5"/>
  <c r="H39" i="5"/>
  <c r="H49" i="5"/>
  <c r="H65" i="5"/>
  <c r="H57" i="5"/>
  <c r="K76" i="5"/>
  <c r="J71" i="5"/>
  <c r="K68" i="5"/>
  <c r="K100" i="5"/>
  <c r="J107" i="5"/>
  <c r="J119" i="5"/>
  <c r="I114" i="5"/>
  <c r="H135" i="5"/>
  <c r="H131" i="5"/>
  <c r="H127" i="5"/>
  <c r="H147" i="5"/>
  <c r="H143" i="5"/>
  <c r="H139" i="5"/>
  <c r="N16" i="5"/>
  <c r="N8" i="5"/>
  <c r="N66" i="5"/>
  <c r="M70" i="5"/>
  <c r="N85" i="5"/>
  <c r="M101" i="5"/>
  <c r="M93" i="5"/>
  <c r="N108" i="5"/>
  <c r="N122" i="5"/>
  <c r="M125" i="5"/>
  <c r="M146" i="5"/>
  <c r="P30" i="5"/>
  <c r="O98" i="5"/>
  <c r="O106" i="5"/>
  <c r="P126" i="5"/>
  <c r="J92" i="5"/>
  <c r="O88" i="5"/>
  <c r="P88" i="5"/>
  <c r="N88" i="5"/>
  <c r="J85" i="5"/>
  <c r="O84" i="5"/>
  <c r="P84" i="5"/>
  <c r="N84" i="5"/>
  <c r="K81" i="5"/>
  <c r="O80" i="5"/>
  <c r="P80" i="5"/>
  <c r="N80" i="5"/>
  <c r="O77" i="5"/>
  <c r="P77" i="5"/>
  <c r="M77" i="5"/>
  <c r="N77" i="5"/>
  <c r="O73" i="5"/>
  <c r="P73" i="5"/>
  <c r="M73" i="5"/>
  <c r="N73" i="5"/>
  <c r="O69" i="5"/>
  <c r="P69" i="5"/>
  <c r="M69" i="5"/>
  <c r="N69" i="5"/>
  <c r="N54" i="5"/>
  <c r="O51" i="5"/>
  <c r="P51" i="5"/>
  <c r="O47" i="5"/>
  <c r="P47" i="5"/>
  <c r="O40" i="5"/>
  <c r="N40" i="5"/>
  <c r="P40" i="5"/>
  <c r="O36" i="5"/>
  <c r="N36" i="5"/>
  <c r="P36" i="5"/>
  <c r="O29" i="5"/>
  <c r="P29" i="5"/>
  <c r="M29" i="5"/>
  <c r="N29" i="5"/>
  <c r="O21" i="5"/>
  <c r="P21" i="5"/>
  <c r="M21" i="5"/>
  <c r="N21" i="5"/>
  <c r="N6" i="5"/>
  <c r="M6" i="5"/>
  <c r="H6" i="5"/>
  <c r="K14" i="5"/>
  <c r="K10" i="5"/>
  <c r="H18" i="5"/>
  <c r="K25" i="5"/>
  <c r="K22" i="5"/>
  <c r="K40" i="5"/>
  <c r="K36" i="5"/>
  <c r="K51" i="5"/>
  <c r="K43" i="5"/>
  <c r="K59" i="5"/>
  <c r="K55" i="5"/>
  <c r="K69" i="5"/>
  <c r="K89" i="5"/>
  <c r="K88" i="5"/>
  <c r="M88" i="5"/>
  <c r="M84" i="5"/>
  <c r="M80" i="5"/>
  <c r="P14" i="5"/>
  <c r="P62" i="5"/>
  <c r="N90" i="5"/>
  <c r="P87" i="5"/>
  <c r="O83" i="5"/>
  <c r="P83" i="5"/>
  <c r="M83" i="5"/>
  <c r="O79" i="5"/>
  <c r="P79" i="5"/>
  <c r="M79" i="5"/>
  <c r="O76" i="5"/>
  <c r="P76" i="5"/>
  <c r="O72" i="5"/>
  <c r="P72" i="5"/>
  <c r="O65" i="5"/>
  <c r="O61" i="5"/>
  <c r="P61" i="5"/>
  <c r="N61" i="5"/>
  <c r="O57" i="5"/>
  <c r="P57" i="5"/>
  <c r="N57" i="5"/>
  <c r="M50" i="5"/>
  <c r="N50" i="5"/>
  <c r="N46" i="5"/>
  <c r="N42" i="5"/>
  <c r="O39" i="5"/>
  <c r="P39" i="5"/>
  <c r="M39" i="5"/>
  <c r="O35" i="5"/>
  <c r="P35" i="5"/>
  <c r="M35" i="5"/>
  <c r="O31" i="5"/>
  <c r="P31" i="5"/>
  <c r="M31" i="5"/>
  <c r="O28" i="5"/>
  <c r="P28" i="5"/>
  <c r="O24" i="5"/>
  <c r="P24" i="5"/>
  <c r="O20" i="5"/>
  <c r="P20" i="5"/>
  <c r="O17" i="5"/>
  <c r="P17" i="5"/>
  <c r="N17" i="5"/>
  <c r="O13" i="5"/>
  <c r="P13" i="5"/>
  <c r="N13" i="5"/>
  <c r="O9" i="5"/>
  <c r="P9" i="5"/>
  <c r="N9" i="5"/>
  <c r="H69" i="5"/>
  <c r="M42" i="5"/>
  <c r="N14" i="5"/>
  <c r="N10" i="5"/>
  <c r="M76" i="5"/>
  <c r="M72" i="5"/>
  <c r="N83" i="5"/>
  <c r="N79" i="5"/>
  <c r="O14" i="5"/>
  <c r="P42" i="5"/>
  <c r="O62" i="5"/>
  <c r="P90" i="5"/>
  <c r="R134" i="4"/>
  <c r="U8" i="4"/>
  <c r="S8" i="4"/>
  <c r="S11" i="4"/>
  <c r="S15" i="4"/>
  <c r="T36" i="4"/>
  <c r="U37" i="4"/>
  <c r="R37" i="4"/>
  <c r="U40" i="4"/>
  <c r="S43" i="4"/>
  <c r="U61" i="4"/>
  <c r="U63" i="4"/>
  <c r="T69" i="4"/>
  <c r="U76" i="4"/>
  <c r="S77" i="4"/>
  <c r="U80" i="4"/>
  <c r="S80" i="4"/>
  <c r="S84" i="4"/>
  <c r="R85" i="4"/>
  <c r="U88" i="4"/>
  <c r="R102" i="4"/>
  <c r="T105" i="4"/>
  <c r="T107" i="4"/>
  <c r="U140" i="4"/>
  <c r="R118" i="4"/>
  <c r="U16" i="4"/>
  <c r="T33" i="4"/>
  <c r="S37" i="4"/>
  <c r="U69" i="4"/>
  <c r="S75" i="4"/>
  <c r="U81" i="4"/>
  <c r="U101" i="4"/>
  <c r="S102" i="4"/>
  <c r="T111" i="4"/>
  <c r="T115" i="4"/>
  <c r="R116" i="4"/>
  <c r="T123" i="4"/>
  <c r="T127" i="4"/>
  <c r="R132" i="4"/>
  <c r="S138" i="4"/>
  <c r="U139" i="4"/>
  <c r="S140" i="4"/>
  <c r="S144" i="4"/>
  <c r="R83" i="4"/>
  <c r="T141" i="4"/>
  <c r="S9" i="4"/>
  <c r="S12" i="4"/>
  <c r="T15" i="4"/>
  <c r="S16" i="4"/>
  <c r="T18" i="4"/>
  <c r="U19" i="4"/>
  <c r="R19" i="4"/>
  <c r="S22" i="4"/>
  <c r="S28" i="4"/>
  <c r="R29" i="4"/>
  <c r="T31" i="4"/>
  <c r="S32" i="4"/>
  <c r="T34" i="4"/>
  <c r="U35" i="4"/>
  <c r="R35" i="4"/>
  <c r="T40" i="4"/>
  <c r="T46" i="4"/>
  <c r="U51" i="4"/>
  <c r="R51" i="4"/>
  <c r="S54" i="4"/>
  <c r="T57" i="4"/>
  <c r="S58" i="4"/>
  <c r="T60" i="4"/>
  <c r="R61" i="4"/>
  <c r="S63" i="4"/>
  <c r="T68" i="4"/>
  <c r="S70" i="4"/>
  <c r="U73" i="4"/>
  <c r="R73" i="4"/>
  <c r="S76" i="4"/>
  <c r="T77" i="4"/>
  <c r="T80" i="4"/>
  <c r="S83" i="4"/>
  <c r="S85" i="4"/>
  <c r="S88" i="4"/>
  <c r="U89" i="4"/>
  <c r="T90" i="4"/>
  <c r="K274" i="4" s="1"/>
  <c r="S91" i="4"/>
  <c r="U95" i="4"/>
  <c r="T96" i="4"/>
  <c r="U103" i="4"/>
  <c r="T106" i="4"/>
  <c r="T114" i="4"/>
  <c r="T117" i="4"/>
  <c r="T119" i="4"/>
  <c r="U124" i="4"/>
  <c r="R124" i="4"/>
  <c r="T129" i="4"/>
  <c r="U133" i="4"/>
  <c r="S134" i="4"/>
  <c r="U135" i="4"/>
  <c r="T138" i="4"/>
  <c r="K323" i="4" s="1"/>
  <c r="T146" i="4"/>
  <c r="T147" i="4"/>
  <c r="S6" i="4"/>
  <c r="T9" i="4"/>
  <c r="U10" i="4"/>
  <c r="S10" i="4"/>
  <c r="U13" i="4"/>
  <c r="S13" i="4"/>
  <c r="U17" i="4"/>
  <c r="R17" i="4"/>
  <c r="S19" i="4"/>
  <c r="T22" i="4"/>
  <c r="S23" i="4"/>
  <c r="T25" i="4"/>
  <c r="S26" i="4"/>
  <c r="T28" i="4"/>
  <c r="U29" i="4"/>
  <c r="S29" i="4"/>
  <c r="U33" i="4"/>
  <c r="R33" i="4"/>
  <c r="S35" i="4"/>
  <c r="S38" i="4"/>
  <c r="S41" i="4"/>
  <c r="S44" i="4"/>
  <c r="R45" i="4"/>
  <c r="T47" i="4"/>
  <c r="U48" i="4"/>
  <c r="S48" i="4"/>
  <c r="S51" i="4"/>
  <c r="S55" i="4"/>
  <c r="R59" i="4"/>
  <c r="U60" i="4"/>
  <c r="S61" i="4"/>
  <c r="R67" i="4"/>
  <c r="R69" i="4"/>
  <c r="U71" i="4"/>
  <c r="S71" i="4"/>
  <c r="S73" i="4"/>
  <c r="T76" i="4"/>
  <c r="R81" i="4"/>
  <c r="T85" i="4"/>
  <c r="U92" i="4"/>
  <c r="S92" i="4"/>
  <c r="T100" i="4"/>
  <c r="U120" i="4"/>
  <c r="U121" i="4"/>
  <c r="H122" i="4"/>
  <c r="S122" i="4"/>
  <c r="U123" i="4"/>
  <c r="T132" i="4"/>
  <c r="R148" i="4"/>
  <c r="R91" i="4"/>
  <c r="T6" i="4"/>
  <c r="S7" i="4"/>
  <c r="U14" i="4"/>
  <c r="S14" i="4"/>
  <c r="S17" i="4"/>
  <c r="S20" i="4"/>
  <c r="T23" i="4"/>
  <c r="U24" i="4"/>
  <c r="S24" i="4"/>
  <c r="T26" i="4"/>
  <c r="U27" i="4"/>
  <c r="R27" i="4"/>
  <c r="U30" i="4"/>
  <c r="S30" i="4"/>
  <c r="S33" i="4"/>
  <c r="S36" i="4"/>
  <c r="T38" i="4"/>
  <c r="U39" i="4"/>
  <c r="S39" i="4"/>
  <c r="T41" i="4"/>
  <c r="S42" i="4"/>
  <c r="T44" i="4"/>
  <c r="U45" i="4"/>
  <c r="S45" i="4"/>
  <c r="T48" i="4"/>
  <c r="S49" i="4"/>
  <c r="T51" i="4"/>
  <c r="S52" i="4"/>
  <c r="U56" i="4"/>
  <c r="S56" i="4"/>
  <c r="S59" i="4"/>
  <c r="T64" i="4"/>
  <c r="S67" i="4"/>
  <c r="S69" i="4"/>
  <c r="S72" i="4"/>
  <c r="R75" i="4"/>
  <c r="R77" i="4"/>
  <c r="U79" i="4"/>
  <c r="S79" i="4"/>
  <c r="S81" i="4"/>
  <c r="T84" i="4"/>
  <c r="S86" i="4"/>
  <c r="S89" i="4"/>
  <c r="T92" i="4"/>
  <c r="S95" i="4"/>
  <c r="T98" i="4"/>
  <c r="T99" i="4"/>
  <c r="T101" i="4"/>
  <c r="T103" i="4"/>
  <c r="U108" i="4"/>
  <c r="R108" i="4"/>
  <c r="T113" i="4"/>
  <c r="U117" i="4"/>
  <c r="S118" i="4"/>
  <c r="U119" i="4"/>
  <c r="T122" i="4"/>
  <c r="T130" i="4"/>
  <c r="T131" i="4"/>
  <c r="T133" i="4"/>
  <c r="T135" i="4"/>
  <c r="R140" i="4"/>
  <c r="T145" i="4"/>
  <c r="K331" i="4" s="1"/>
  <c r="U147" i="4"/>
  <c r="R10" i="4"/>
  <c r="R14" i="4"/>
  <c r="R18" i="4"/>
  <c r="R26" i="4"/>
  <c r="R34" i="4"/>
  <c r="R47" i="4"/>
  <c r="U7" i="4"/>
  <c r="R7" i="4"/>
  <c r="T8" i="4"/>
  <c r="T13" i="4"/>
  <c r="R21" i="4"/>
  <c r="S34" i="4"/>
  <c r="R6" i="4"/>
  <c r="U9" i="4"/>
  <c r="R9" i="4"/>
  <c r="T10" i="4"/>
  <c r="U12" i="4"/>
  <c r="T14" i="4"/>
  <c r="U21" i="4"/>
  <c r="S21" i="4"/>
  <c r="R40" i="4"/>
  <c r="U6" i="4"/>
  <c r="T7" i="4"/>
  <c r="R8" i="4"/>
  <c r="U11" i="4"/>
  <c r="R11" i="4"/>
  <c r="T12" i="4"/>
  <c r="R13" i="4"/>
  <c r="R16" i="4"/>
  <c r="S40" i="4"/>
  <c r="U20" i="4"/>
  <c r="T21" i="4"/>
  <c r="R22" i="4"/>
  <c r="U28" i="4"/>
  <c r="T29" i="4"/>
  <c r="R30" i="4"/>
  <c r="U38" i="4"/>
  <c r="U42" i="4"/>
  <c r="T43" i="4"/>
  <c r="R44" i="4"/>
  <c r="D229" i="4" s="1"/>
  <c r="R50" i="4"/>
  <c r="U55" i="4"/>
  <c r="R56" i="4"/>
  <c r="U62" i="4"/>
  <c r="R66" i="4"/>
  <c r="R68" i="4"/>
  <c r="U70" i="4"/>
  <c r="R74" i="4"/>
  <c r="R76" i="4"/>
  <c r="U78" i="4"/>
  <c r="R82" i="4"/>
  <c r="R84" i="4"/>
  <c r="U86" i="4"/>
  <c r="R90" i="4"/>
  <c r="U97" i="4"/>
  <c r="H98" i="4"/>
  <c r="S98" i="4"/>
  <c r="T108" i="4"/>
  <c r="U109" i="4"/>
  <c r="H110" i="4"/>
  <c r="S110" i="4"/>
  <c r="U112" i="4"/>
  <c r="H114" i="4"/>
  <c r="S114" i="4"/>
  <c r="T124" i="4"/>
  <c r="U125" i="4"/>
  <c r="H126" i="4"/>
  <c r="S126" i="4"/>
  <c r="U128" i="4"/>
  <c r="U129" i="4"/>
  <c r="H130" i="4"/>
  <c r="S130" i="4"/>
  <c r="T140" i="4"/>
  <c r="U141" i="4"/>
  <c r="H142" i="4"/>
  <c r="S142" i="4"/>
  <c r="U144" i="4"/>
  <c r="H146" i="4"/>
  <c r="S146" i="4"/>
  <c r="R24" i="4"/>
  <c r="R32" i="4"/>
  <c r="R39" i="4"/>
  <c r="R52" i="4"/>
  <c r="T55" i="4"/>
  <c r="R58" i="4"/>
  <c r="R63" i="4"/>
  <c r="S66" i="4"/>
  <c r="U67" i="4"/>
  <c r="R71" i="4"/>
  <c r="S74" i="4"/>
  <c r="U75" i="4"/>
  <c r="R79" i="4"/>
  <c r="S82" i="4"/>
  <c r="U83" i="4"/>
  <c r="R87" i="4"/>
  <c r="S90" i="4"/>
  <c r="T95" i="4"/>
  <c r="U102" i="4"/>
  <c r="R104" i="4"/>
  <c r="T112" i="4"/>
  <c r="U118" i="4"/>
  <c r="R120" i="4"/>
  <c r="T128" i="4"/>
  <c r="U134" i="4"/>
  <c r="R136" i="4"/>
  <c r="T144" i="4"/>
  <c r="R60" i="4"/>
  <c r="R64" i="4"/>
  <c r="R72" i="4"/>
  <c r="R80" i="4"/>
  <c r="R88" i="4"/>
  <c r="R93" i="4"/>
  <c r="U99" i="4"/>
  <c r="U111" i="4"/>
  <c r="U115" i="4"/>
  <c r="U127" i="4"/>
  <c r="U131" i="4"/>
  <c r="U143" i="4"/>
  <c r="T148" i="4"/>
  <c r="U149" i="4"/>
  <c r="T11" i="4"/>
  <c r="R12" i="4"/>
  <c r="U15" i="4"/>
  <c r="R15" i="4"/>
  <c r="T16" i="4"/>
  <c r="U18" i="4"/>
  <c r="T19" i="4"/>
  <c r="R20" i="4"/>
  <c r="U23" i="4"/>
  <c r="R23" i="4"/>
  <c r="T24" i="4"/>
  <c r="U26" i="4"/>
  <c r="T27" i="4"/>
  <c r="R28" i="4"/>
  <c r="U31" i="4"/>
  <c r="R31" i="4"/>
  <c r="T32" i="4"/>
  <c r="U34" i="4"/>
  <c r="T35" i="4"/>
  <c r="R36" i="4"/>
  <c r="T39" i="4"/>
  <c r="R42" i="4"/>
  <c r="U47" i="4"/>
  <c r="S47" i="4"/>
  <c r="R48" i="4"/>
  <c r="U53" i="4"/>
  <c r="R53" i="4"/>
  <c r="T54" i="4"/>
  <c r="R55" i="4"/>
  <c r="T104" i="4"/>
  <c r="U110" i="4"/>
  <c r="R112" i="4"/>
  <c r="T120" i="4"/>
  <c r="U126" i="4"/>
  <c r="R128" i="4"/>
  <c r="T136" i="4"/>
  <c r="U142" i="4"/>
  <c r="R144" i="4"/>
  <c r="U36" i="4"/>
  <c r="T37" i="4"/>
  <c r="R38" i="4"/>
  <c r="U41" i="4"/>
  <c r="R41" i="4"/>
  <c r="T42" i="4"/>
  <c r="U44" i="4"/>
  <c r="T45" i="4"/>
  <c r="R46" i="4"/>
  <c r="U49" i="4"/>
  <c r="R49" i="4"/>
  <c r="T50" i="4"/>
  <c r="U52" i="4"/>
  <c r="T53" i="4"/>
  <c r="R54" i="4"/>
  <c r="U57" i="4"/>
  <c r="R57" i="4"/>
  <c r="T58" i="4"/>
  <c r="U59" i="4"/>
  <c r="U66" i="4"/>
  <c r="T67" i="4"/>
  <c r="R70" i="4"/>
  <c r="U74" i="4"/>
  <c r="T75" i="4"/>
  <c r="R78" i="4"/>
  <c r="U82" i="4"/>
  <c r="T83" i="4"/>
  <c r="R86" i="4"/>
  <c r="R89" i="4"/>
  <c r="U90" i="4"/>
  <c r="R92" i="4"/>
  <c r="S93" i="4"/>
  <c r="U96" i="4"/>
  <c r="R96" i="4"/>
  <c r="T97" i="4"/>
  <c r="U98" i="4"/>
  <c r="T102" i="4"/>
  <c r="U106" i="4"/>
  <c r="T110" i="4"/>
  <c r="U114" i="4"/>
  <c r="T118" i="4"/>
  <c r="U122" i="4"/>
  <c r="T126" i="4"/>
  <c r="U130" i="4"/>
  <c r="T134" i="4"/>
  <c r="U138" i="4"/>
  <c r="T142" i="4"/>
  <c r="U146" i="4"/>
  <c r="S127" i="4"/>
  <c r="H127" i="4"/>
  <c r="R127" i="4"/>
  <c r="S60" i="4"/>
  <c r="R62" i="4"/>
  <c r="T66" i="4"/>
  <c r="T74" i="4"/>
  <c r="T82" i="4"/>
  <c r="S103" i="4"/>
  <c r="H103" i="4"/>
  <c r="R103" i="4"/>
  <c r="S135" i="4"/>
  <c r="H135" i="4"/>
  <c r="R135" i="4"/>
  <c r="T59" i="4"/>
  <c r="T65" i="4"/>
  <c r="T73" i="4"/>
  <c r="T81" i="4"/>
  <c r="U105" i="4"/>
  <c r="S111" i="4"/>
  <c r="H111" i="4"/>
  <c r="R111" i="4"/>
  <c r="U137" i="4"/>
  <c r="S143" i="4"/>
  <c r="H143" i="4"/>
  <c r="R143" i="4"/>
  <c r="T61" i="4"/>
  <c r="T62" i="4"/>
  <c r="T63" i="4"/>
  <c r="T70" i="4"/>
  <c r="T71" i="4"/>
  <c r="T78" i="4"/>
  <c r="T79" i="4"/>
  <c r="T86" i="4"/>
  <c r="T87" i="4"/>
  <c r="T91" i="4"/>
  <c r="U113" i="4"/>
  <c r="S119" i="4"/>
  <c r="H119" i="4"/>
  <c r="R119" i="4"/>
  <c r="U145" i="4"/>
  <c r="R95" i="4"/>
  <c r="S101" i="4"/>
  <c r="H101" i="4"/>
  <c r="R101" i="4"/>
  <c r="S109" i="4"/>
  <c r="H109" i="4"/>
  <c r="R109" i="4"/>
  <c r="S117" i="4"/>
  <c r="H117" i="4"/>
  <c r="R117" i="4"/>
  <c r="S125" i="4"/>
  <c r="H125" i="4"/>
  <c r="R125" i="4"/>
  <c r="S133" i="4"/>
  <c r="H133" i="4"/>
  <c r="R133" i="4"/>
  <c r="S141" i="4"/>
  <c r="H141" i="4"/>
  <c r="R141" i="4"/>
  <c r="S149" i="4"/>
  <c r="H149" i="4"/>
  <c r="R149" i="4"/>
  <c r="R97" i="4"/>
  <c r="S99" i="4"/>
  <c r="H99" i="4"/>
  <c r="R99" i="4"/>
  <c r="S107" i="4"/>
  <c r="H107" i="4"/>
  <c r="R107" i="4"/>
  <c r="S115" i="4"/>
  <c r="H115" i="4"/>
  <c r="R115" i="4"/>
  <c r="S123" i="4"/>
  <c r="H123" i="4"/>
  <c r="R123" i="4"/>
  <c r="D308" i="4" s="1"/>
  <c r="S131" i="4"/>
  <c r="H131" i="4"/>
  <c r="R131" i="4"/>
  <c r="S139" i="4"/>
  <c r="H139" i="4"/>
  <c r="R139" i="4"/>
  <c r="D324" i="4" s="1"/>
  <c r="S147" i="4"/>
  <c r="H147" i="4"/>
  <c r="R147" i="4"/>
  <c r="T94" i="4"/>
  <c r="K279" i="4" s="1"/>
  <c r="S97" i="4"/>
  <c r="S105" i="4"/>
  <c r="H105" i="4"/>
  <c r="R105" i="4"/>
  <c r="S113" i="4"/>
  <c r="H113" i="4"/>
  <c r="R113" i="4"/>
  <c r="S121" i="4"/>
  <c r="H121" i="4"/>
  <c r="R121" i="4"/>
  <c r="S129" i="4"/>
  <c r="H129" i="4"/>
  <c r="R129" i="4"/>
  <c r="S137" i="4"/>
  <c r="H137" i="4"/>
  <c r="R137" i="4"/>
  <c r="S145" i="4"/>
  <c r="H145" i="4"/>
  <c r="R145" i="4"/>
  <c r="D331" i="4" s="1"/>
  <c r="C105" i="2"/>
  <c r="I208" i="2"/>
  <c r="F209" i="2"/>
  <c r="G209" i="2"/>
  <c r="H209" i="2"/>
  <c r="I209" i="2"/>
  <c r="J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R163" i="2"/>
  <c r="R179" i="2" s="1"/>
  <c r="R164" i="2"/>
  <c r="R180" i="2" s="1"/>
  <c r="R165" i="2"/>
  <c r="R181" i="2" s="1"/>
  <c r="R166" i="2"/>
  <c r="R182" i="2" s="1"/>
  <c r="R167" i="2"/>
  <c r="R183" i="2" s="1"/>
  <c r="G157" i="2"/>
  <c r="G173" i="2" s="1"/>
  <c r="G158" i="2"/>
  <c r="G174" i="2" s="1"/>
  <c r="G159" i="2"/>
  <c r="G175" i="2" s="1"/>
  <c r="G160" i="2"/>
  <c r="G176" i="2" s="1"/>
  <c r="G161" i="2"/>
  <c r="G177" i="2" s="1"/>
  <c r="G156" i="2"/>
  <c r="G172" i="2" s="1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85" i="2"/>
  <c r="C85" i="2"/>
  <c r="D85" i="2"/>
  <c r="E85" i="2"/>
  <c r="F85" i="2"/>
  <c r="G85" i="2"/>
  <c r="H85" i="2"/>
  <c r="I85" i="2"/>
  <c r="J85" i="2"/>
  <c r="K85" i="2"/>
  <c r="L85" i="2"/>
  <c r="M85" i="2"/>
  <c r="A86" i="2"/>
  <c r="A87" i="2"/>
  <c r="A88" i="2"/>
  <c r="A89" i="2"/>
  <c r="A90" i="2"/>
  <c r="A91" i="2"/>
  <c r="A92" i="2"/>
  <c r="A93" i="2"/>
  <c r="A94" i="2"/>
  <c r="A95" i="2"/>
  <c r="A96" i="2"/>
  <c r="A97" i="2"/>
  <c r="B70" i="2"/>
  <c r="C70" i="2"/>
  <c r="D70" i="2"/>
  <c r="E70" i="2"/>
  <c r="F70" i="2"/>
  <c r="G70" i="2"/>
  <c r="H70" i="2"/>
  <c r="I70" i="2"/>
  <c r="J70" i="2"/>
  <c r="K70" i="2"/>
  <c r="L70" i="2"/>
  <c r="M70" i="2"/>
  <c r="A71" i="2"/>
  <c r="A119" i="2" s="1"/>
  <c r="A72" i="2"/>
  <c r="A120" i="2" s="1"/>
  <c r="A73" i="2"/>
  <c r="A121" i="2" s="1"/>
  <c r="A74" i="2"/>
  <c r="A122" i="2" s="1"/>
  <c r="A75" i="2"/>
  <c r="A123" i="2" s="1"/>
  <c r="A76" i="2"/>
  <c r="A124" i="2" s="1"/>
  <c r="A77" i="2"/>
  <c r="A125" i="2" s="1"/>
  <c r="A78" i="2"/>
  <c r="A126" i="2" s="1"/>
  <c r="A79" i="2"/>
  <c r="A127" i="2" s="1"/>
  <c r="A80" i="2"/>
  <c r="A128" i="2" s="1"/>
  <c r="A81" i="2"/>
  <c r="A129" i="2" s="1"/>
  <c r="A82" i="2"/>
  <c r="A130" i="2" s="1"/>
  <c r="A68" i="2"/>
  <c r="A67" i="2"/>
  <c r="A66" i="2"/>
  <c r="A65" i="2"/>
  <c r="A64" i="2"/>
  <c r="A63" i="2"/>
  <c r="A62" i="2"/>
  <c r="A61" i="2"/>
  <c r="A60" i="2"/>
  <c r="A59" i="2"/>
  <c r="A58" i="2"/>
  <c r="A57" i="2"/>
  <c r="B39" i="2"/>
  <c r="C39" i="2"/>
  <c r="D39" i="2"/>
  <c r="E39" i="2"/>
  <c r="F39" i="2"/>
  <c r="G39" i="2"/>
  <c r="H39" i="2"/>
  <c r="I39" i="2"/>
  <c r="J39" i="2"/>
  <c r="K39" i="2"/>
  <c r="L39" i="2"/>
  <c r="M39" i="2"/>
  <c r="A40" i="2"/>
  <c r="A41" i="2"/>
  <c r="A42" i="2"/>
  <c r="A43" i="2"/>
  <c r="A44" i="2"/>
  <c r="A45" i="2"/>
  <c r="A46" i="2"/>
  <c r="A47" i="2"/>
  <c r="A48" i="2"/>
  <c r="A49" i="2"/>
  <c r="A50" i="2"/>
  <c r="A51" i="2"/>
  <c r="B21" i="2"/>
  <c r="C21" i="2"/>
  <c r="D21" i="2"/>
  <c r="E21" i="2"/>
  <c r="F21" i="2"/>
  <c r="G21" i="2"/>
  <c r="H21" i="2"/>
  <c r="I21" i="2"/>
  <c r="J21" i="2"/>
  <c r="K21" i="2"/>
  <c r="L21" i="2"/>
  <c r="M21" i="2"/>
  <c r="A22" i="2"/>
  <c r="A23" i="2"/>
  <c r="A24" i="2"/>
  <c r="A25" i="2"/>
  <c r="A26" i="2"/>
  <c r="A27" i="2"/>
  <c r="A28" i="2"/>
  <c r="A29" i="2"/>
  <c r="A30" i="2"/>
  <c r="A31" i="2"/>
  <c r="A32" i="2"/>
  <c r="A33" i="2"/>
  <c r="C15" i="2"/>
  <c r="C22" i="2" s="1"/>
  <c r="D15" i="2"/>
  <c r="D26" i="2" s="1"/>
  <c r="E15" i="2"/>
  <c r="E22" i="2" s="1"/>
  <c r="F15" i="2"/>
  <c r="F22" i="2" s="1"/>
  <c r="G15" i="2"/>
  <c r="G22" i="2" s="1"/>
  <c r="H15" i="2"/>
  <c r="H24" i="2" s="1"/>
  <c r="I15" i="2"/>
  <c r="I22" i="2" s="1"/>
  <c r="J15" i="2"/>
  <c r="J28" i="2" s="1"/>
  <c r="K15" i="2"/>
  <c r="K22" i="2" s="1"/>
  <c r="L15" i="2"/>
  <c r="L26" i="2" s="1"/>
  <c r="M15" i="2"/>
  <c r="M22" i="2" s="1"/>
  <c r="C16" i="2"/>
  <c r="C47" i="2" s="1"/>
  <c r="D16" i="2"/>
  <c r="D43" i="2" s="1"/>
  <c r="E16" i="2"/>
  <c r="E45" i="2" s="1"/>
  <c r="F16" i="2"/>
  <c r="F41" i="2" s="1"/>
  <c r="G16" i="2"/>
  <c r="G43" i="2" s="1"/>
  <c r="H16" i="2"/>
  <c r="H43" i="2" s="1"/>
  <c r="I16" i="2"/>
  <c r="I45" i="2" s="1"/>
  <c r="J16" i="2"/>
  <c r="J41" i="2" s="1"/>
  <c r="K16" i="2"/>
  <c r="K47" i="2" s="1"/>
  <c r="L16" i="2"/>
  <c r="L43" i="2" s="1"/>
  <c r="M16" i="2"/>
  <c r="M41" i="2" s="1"/>
  <c r="B16" i="2"/>
  <c r="B43" i="2" s="1"/>
  <c r="B15" i="2"/>
  <c r="B28" i="2" s="1"/>
  <c r="H54" i="5" l="1"/>
  <c r="K52" i="5"/>
  <c r="I90" i="5"/>
  <c r="I74" i="5"/>
  <c r="H61" i="5"/>
  <c r="M22" i="5"/>
  <c r="K34" i="5"/>
  <c r="P52" i="5"/>
  <c r="H78" i="5"/>
  <c r="H104" i="5"/>
  <c r="O137" i="5"/>
  <c r="K96" i="5"/>
  <c r="H140" i="5"/>
  <c r="H90" i="5"/>
  <c r="I116" i="5"/>
  <c r="I138" i="5"/>
  <c r="H91" i="5"/>
  <c r="N143" i="5"/>
  <c r="I8" i="5"/>
  <c r="J89" i="5"/>
  <c r="J67" i="5"/>
  <c r="I89" i="5"/>
  <c r="H74" i="5"/>
  <c r="K32" i="5"/>
  <c r="O22" i="5"/>
  <c r="J34" i="5"/>
  <c r="M52" i="5"/>
  <c r="K78" i="5"/>
  <c r="J104" i="5"/>
  <c r="M137" i="5"/>
  <c r="J96" i="5"/>
  <c r="K140" i="5"/>
  <c r="J90" i="5"/>
  <c r="I61" i="5"/>
  <c r="K61" i="5"/>
  <c r="K120" i="5"/>
  <c r="H138" i="5"/>
  <c r="J91" i="5"/>
  <c r="P143" i="5"/>
  <c r="I54" i="5"/>
  <c r="J40" i="5"/>
  <c r="J54" i="5"/>
  <c r="J52" i="5"/>
  <c r="J74" i="5"/>
  <c r="D280" i="4"/>
  <c r="D296" i="4"/>
  <c r="K47" i="5"/>
  <c r="K85" i="5"/>
  <c r="H71" i="5"/>
  <c r="K8" i="5"/>
  <c r="I104" i="5"/>
  <c r="K71" i="5"/>
  <c r="K24" i="5"/>
  <c r="H116" i="5"/>
  <c r="J120" i="5"/>
  <c r="J47" i="5"/>
  <c r="I24" i="5"/>
  <c r="K63" i="5"/>
  <c r="J60" i="5"/>
  <c r="I134" i="5"/>
  <c r="I41" i="5"/>
  <c r="J17" i="5"/>
  <c r="I72" i="5"/>
  <c r="H142" i="5"/>
  <c r="H150" i="5" s="1"/>
  <c r="J21" i="5"/>
  <c r="I46" i="5"/>
  <c r="N25" i="5"/>
  <c r="H79" i="5"/>
  <c r="K12" i="5"/>
  <c r="J45" i="5"/>
  <c r="P107" i="5"/>
  <c r="I57" i="5"/>
  <c r="J46" i="5"/>
  <c r="K142" i="5"/>
  <c r="H110" i="5"/>
  <c r="J132" i="5"/>
  <c r="I60" i="5"/>
  <c r="P32" i="5"/>
  <c r="H9" i="5"/>
  <c r="J12" i="5"/>
  <c r="N100" i="5"/>
  <c r="N132" i="5"/>
  <c r="J57" i="5"/>
  <c r="J124" i="5"/>
  <c r="N94" i="5"/>
  <c r="H84" i="5"/>
  <c r="P68" i="5"/>
  <c r="K84" i="5"/>
  <c r="O87" i="5"/>
  <c r="N91" i="5"/>
  <c r="H92" i="5"/>
  <c r="K77" i="5"/>
  <c r="K62" i="5"/>
  <c r="K44" i="5"/>
  <c r="K7" i="5"/>
  <c r="K15" i="5"/>
  <c r="P43" i="5"/>
  <c r="I92" i="5"/>
  <c r="I102" i="5"/>
  <c r="J95" i="5"/>
  <c r="H53" i="5"/>
  <c r="K16" i="5"/>
  <c r="K23" i="5"/>
  <c r="J49" i="5"/>
  <c r="H82" i="5"/>
  <c r="K86" i="5"/>
  <c r="K108" i="5"/>
  <c r="J112" i="5"/>
  <c r="N148" i="5"/>
  <c r="I77" i="5"/>
  <c r="I15" i="5"/>
  <c r="J20" i="5"/>
  <c r="J28" i="5"/>
  <c r="J31" i="5"/>
  <c r="J35" i="5"/>
  <c r="I68" i="5"/>
  <c r="K102" i="5"/>
  <c r="N109" i="5"/>
  <c r="I136" i="5"/>
  <c r="M139" i="5"/>
  <c r="M150" i="5" s="1"/>
  <c r="O58" i="5"/>
  <c r="J62" i="5"/>
  <c r="I95" i="5"/>
  <c r="I20" i="5"/>
  <c r="H15" i="5"/>
  <c r="J44" i="5"/>
  <c r="P58" i="5"/>
  <c r="N87" i="5"/>
  <c r="N65" i="5"/>
  <c r="O68" i="5"/>
  <c r="J84" i="5"/>
  <c r="O43" i="5"/>
  <c r="P91" i="5"/>
  <c r="H31" i="5"/>
  <c r="H23" i="5"/>
  <c r="J23" i="5"/>
  <c r="K53" i="5"/>
  <c r="K82" i="5"/>
  <c r="J86" i="5"/>
  <c r="J108" i="5"/>
  <c r="I112" i="5"/>
  <c r="P148" i="5"/>
  <c r="J122" i="5"/>
  <c r="H122" i="5"/>
  <c r="K39" i="5"/>
  <c r="P109" i="5"/>
  <c r="H136" i="5"/>
  <c r="O139" i="5"/>
  <c r="O150" i="5" s="1"/>
  <c r="I44" i="5"/>
  <c r="J43" i="5"/>
  <c r="N68" i="5"/>
  <c r="J77" i="5"/>
  <c r="J75" i="5"/>
  <c r="I48" i="5"/>
  <c r="I26" i="5"/>
  <c r="J48" i="5"/>
  <c r="I122" i="5"/>
  <c r="H28" i="5"/>
  <c r="D292" i="4"/>
  <c r="M91" i="5"/>
  <c r="P65" i="5"/>
  <c r="K48" i="5"/>
  <c r="K26" i="5"/>
  <c r="H35" i="5"/>
  <c r="J53" i="5"/>
  <c r="I108" i="5"/>
  <c r="M109" i="5"/>
  <c r="I43" i="5"/>
  <c r="I7" i="5"/>
  <c r="H98" i="5"/>
  <c r="H26" i="5"/>
  <c r="H75" i="5"/>
  <c r="I18" i="5"/>
  <c r="J7" i="5"/>
  <c r="J18" i="5"/>
  <c r="F282" i="4"/>
  <c r="K311" i="4"/>
  <c r="M240" i="4"/>
  <c r="D333" i="4"/>
  <c r="K295" i="4"/>
  <c r="H58" i="5"/>
  <c r="I58" i="5"/>
  <c r="O46" i="5"/>
  <c r="H73" i="5"/>
  <c r="M46" i="5"/>
  <c r="H70" i="5"/>
  <c r="K58" i="5"/>
  <c r="K33" i="5"/>
  <c r="K41" i="5"/>
  <c r="M25" i="5"/>
  <c r="N32" i="5"/>
  <c r="K124" i="5"/>
  <c r="H83" i="5"/>
  <c r="H13" i="5"/>
  <c r="K38" i="5"/>
  <c r="P100" i="5"/>
  <c r="O107" i="5"/>
  <c r="H130" i="5"/>
  <c r="H134" i="5"/>
  <c r="O132" i="5"/>
  <c r="O136" i="5"/>
  <c r="I79" i="5"/>
  <c r="I33" i="5"/>
  <c r="I21" i="5"/>
  <c r="I9" i="5"/>
  <c r="I17" i="5"/>
  <c r="K9" i="5"/>
  <c r="K50" i="5"/>
  <c r="J83" i="5"/>
  <c r="K87" i="5"/>
  <c r="I124" i="5"/>
  <c r="M94" i="5"/>
  <c r="K110" i="5"/>
  <c r="I132" i="5"/>
  <c r="J41" i="5"/>
  <c r="I38" i="5"/>
  <c r="J66" i="5"/>
  <c r="I66" i="5"/>
  <c r="I37" i="5"/>
  <c r="I10" i="5"/>
  <c r="H10" i="5"/>
  <c r="I67" i="5"/>
  <c r="H67" i="5"/>
  <c r="I150" i="5"/>
  <c r="N150" i="5"/>
  <c r="K150" i="5"/>
  <c r="P150" i="5"/>
  <c r="H64" i="5"/>
  <c r="I64" i="5"/>
  <c r="D312" i="4"/>
  <c r="M327" i="4"/>
  <c r="M309" i="4"/>
  <c r="M304" i="4"/>
  <c r="H80" i="5"/>
  <c r="K80" i="5"/>
  <c r="K21" i="5"/>
  <c r="K29" i="5"/>
  <c r="P25" i="5"/>
  <c r="O32" i="5"/>
  <c r="H87" i="5"/>
  <c r="H17" i="5"/>
  <c r="J38" i="5"/>
  <c r="K64" i="5"/>
  <c r="M100" i="5"/>
  <c r="M107" i="5"/>
  <c r="K130" i="5"/>
  <c r="K134" i="5"/>
  <c r="M132" i="5"/>
  <c r="M136" i="5"/>
  <c r="H72" i="5"/>
  <c r="K13" i="5"/>
  <c r="J50" i="5"/>
  <c r="J87" i="5"/>
  <c r="P94" i="5"/>
  <c r="H132" i="5"/>
  <c r="H37" i="5"/>
  <c r="H29" i="5"/>
  <c r="J29" i="5"/>
  <c r="J58" i="5"/>
  <c r="I80" i="5"/>
  <c r="I70" i="5"/>
  <c r="H63" i="5"/>
  <c r="F326" i="4"/>
  <c r="H16" i="5"/>
  <c r="I16" i="5"/>
  <c r="P54" i="5"/>
  <c r="O54" i="5"/>
  <c r="H81" i="5"/>
  <c r="I81" i="5"/>
  <c r="F330" i="4"/>
  <c r="D211" i="4"/>
  <c r="K216" i="4"/>
  <c r="K73" i="5"/>
  <c r="H66" i="5"/>
  <c r="H45" i="5"/>
  <c r="K45" i="5"/>
  <c r="J64" i="5"/>
  <c r="I63" i="5"/>
  <c r="I13" i="5"/>
  <c r="K46" i="5"/>
  <c r="J72" i="5"/>
  <c r="I110" i="5"/>
  <c r="I73" i="5"/>
  <c r="J33" i="5"/>
  <c r="I50" i="5"/>
  <c r="F294" i="4"/>
  <c r="J70" i="5"/>
  <c r="H88" i="5"/>
  <c r="I88" i="5"/>
  <c r="H36" i="5"/>
  <c r="I36" i="5"/>
  <c r="D299" i="4"/>
  <c r="F301" i="4"/>
  <c r="D301" i="4"/>
  <c r="F303" i="4"/>
  <c r="D287" i="4"/>
  <c r="F289" i="4"/>
  <c r="K259" i="4"/>
  <c r="M261" i="4"/>
  <c r="K304" i="4"/>
  <c r="M306" i="4"/>
  <c r="K253" i="4"/>
  <c r="M255" i="4"/>
  <c r="D232" i="4"/>
  <c r="F234" i="4"/>
  <c r="D239" i="4"/>
  <c r="F241" i="4"/>
  <c r="M212" i="4"/>
  <c r="K210" i="4"/>
  <c r="D246" i="4"/>
  <c r="F248" i="4"/>
  <c r="D273" i="4"/>
  <c r="F275" i="4"/>
  <c r="D238" i="4"/>
  <c r="F240" i="4"/>
  <c r="D268" i="4"/>
  <c r="F270" i="4"/>
  <c r="M231" i="4"/>
  <c r="K229" i="4"/>
  <c r="D207" i="4"/>
  <c r="F209" i="4"/>
  <c r="D204" i="4"/>
  <c r="F206" i="4"/>
  <c r="M214" i="4"/>
  <c r="K212" i="4"/>
  <c r="K318" i="4"/>
  <c r="M320" i="4"/>
  <c r="K333" i="4"/>
  <c r="K292" i="4"/>
  <c r="M294" i="4"/>
  <c r="M221" i="4"/>
  <c r="K219" i="4"/>
  <c r="F288" i="4"/>
  <c r="D307" i="4"/>
  <c r="F309" i="4"/>
  <c r="D309" i="4"/>
  <c r="F311" i="4"/>
  <c r="D283" i="4"/>
  <c r="F285" i="4"/>
  <c r="D327" i="4"/>
  <c r="F329" i="4"/>
  <c r="D295" i="4"/>
  <c r="F297" i="4"/>
  <c r="D305" i="4"/>
  <c r="F307" i="4"/>
  <c r="K277" i="4"/>
  <c r="M279" i="4"/>
  <c r="K264" i="4"/>
  <c r="M266" i="4"/>
  <c r="M250" i="4"/>
  <c r="K248" i="4"/>
  <c r="K251" i="4"/>
  <c r="M253" i="4"/>
  <c r="K268" i="4"/>
  <c r="M270" i="4"/>
  <c r="D272" i="4"/>
  <c r="F274" i="4"/>
  <c r="K261" i="4"/>
  <c r="M263" i="4"/>
  <c r="M238" i="4"/>
  <c r="K236" i="4"/>
  <c r="M233" i="4"/>
  <c r="K231" i="4"/>
  <c r="D330" i="4"/>
  <c r="K290" i="4"/>
  <c r="M292" i="4"/>
  <c r="D228" i="4"/>
  <c r="F230" i="4"/>
  <c r="D214" i="4"/>
  <c r="F216" i="4"/>
  <c r="D209" i="4"/>
  <c r="F211" i="4"/>
  <c r="D198" i="4"/>
  <c r="F200" i="4"/>
  <c r="D266" i="4"/>
  <c r="F268" i="4"/>
  <c r="K330" i="4"/>
  <c r="D306" i="4"/>
  <c r="F308" i="4"/>
  <c r="D249" i="4"/>
  <c r="F251" i="4"/>
  <c r="D225" i="4"/>
  <c r="F227" i="4"/>
  <c r="K294" i="4"/>
  <c r="M296" i="4"/>
  <c r="D276" i="4"/>
  <c r="F278" i="4"/>
  <c r="D254" i="4"/>
  <c r="F256" i="4"/>
  <c r="D197" i="4"/>
  <c r="F199" i="4"/>
  <c r="M202" i="4"/>
  <c r="K200" i="4"/>
  <c r="M201" i="4"/>
  <c r="K199" i="4"/>
  <c r="D233" i="4"/>
  <c r="F235" i="4"/>
  <c r="D200" i="4"/>
  <c r="F202" i="4"/>
  <c r="D326" i="4"/>
  <c r="F328" i="4"/>
  <c r="K316" i="4"/>
  <c r="M318" i="4"/>
  <c r="K289" i="4"/>
  <c r="M291" i="4"/>
  <c r="K270" i="4"/>
  <c r="M272" i="4"/>
  <c r="D263" i="4"/>
  <c r="F265" i="4"/>
  <c r="M236" i="4"/>
  <c r="K234" i="4"/>
  <c r="M226" i="4"/>
  <c r="K224" i="4"/>
  <c r="M194" i="4"/>
  <c r="K192" i="4"/>
  <c r="K271" i="4"/>
  <c r="M273" i="4"/>
  <c r="D231" i="4"/>
  <c r="F233" i="4"/>
  <c r="K332" i="4"/>
  <c r="K305" i="4"/>
  <c r="M307" i="4"/>
  <c r="K276" i="4"/>
  <c r="M278" i="4"/>
  <c r="D259" i="4"/>
  <c r="F261" i="4"/>
  <c r="M245" i="4"/>
  <c r="K243" i="4"/>
  <c r="M234" i="4"/>
  <c r="K232" i="4"/>
  <c r="M222" i="4"/>
  <c r="K220" i="4"/>
  <c r="M206" i="4"/>
  <c r="K204" i="4"/>
  <c r="K313" i="4"/>
  <c r="M315" i="4"/>
  <c r="K297" i="4"/>
  <c r="M299" i="4"/>
  <c r="K291" i="4"/>
  <c r="M293" i="4"/>
  <c r="M224" i="4"/>
  <c r="K222" i="4"/>
  <c r="K242" i="4"/>
  <c r="M281" i="4"/>
  <c r="M277" i="4"/>
  <c r="K235" i="4"/>
  <c r="K203" i="4"/>
  <c r="F231" i="4"/>
  <c r="F213" i="4"/>
  <c r="D286" i="4"/>
  <c r="K258" i="4"/>
  <c r="D319" i="4"/>
  <c r="F321" i="4"/>
  <c r="K265" i="4"/>
  <c r="M267" i="4"/>
  <c r="K288" i="4"/>
  <c r="M290" i="4"/>
  <c r="D264" i="4"/>
  <c r="F266" i="4"/>
  <c r="D314" i="4"/>
  <c r="F316" i="4"/>
  <c r="M207" i="4"/>
  <c r="K205" i="4"/>
  <c r="D290" i="4"/>
  <c r="F292" i="4"/>
  <c r="M200" i="4"/>
  <c r="K198" i="4"/>
  <c r="M235" i="4"/>
  <c r="K233" i="4"/>
  <c r="M213" i="4"/>
  <c r="K211" i="4"/>
  <c r="K301" i="4"/>
  <c r="M303" i="4"/>
  <c r="K293" i="4"/>
  <c r="M295" i="4"/>
  <c r="M208" i="4"/>
  <c r="M260" i="4"/>
  <c r="D317" i="4"/>
  <c r="F319" i="4"/>
  <c r="D285" i="4"/>
  <c r="F287" i="4"/>
  <c r="D303" i="4"/>
  <c r="F305" i="4"/>
  <c r="K273" i="4"/>
  <c r="M275" i="4"/>
  <c r="K257" i="4"/>
  <c r="M259" i="4"/>
  <c r="M249" i="4"/>
  <c r="K247" i="4"/>
  <c r="M247" i="4"/>
  <c r="K245" i="4"/>
  <c r="D289" i="4"/>
  <c r="F291" i="4"/>
  <c r="K260" i="4"/>
  <c r="M262" i="4"/>
  <c r="D313" i="4"/>
  <c r="F315" i="4"/>
  <c r="K328" i="4"/>
  <c r="M330" i="4"/>
  <c r="K312" i="4"/>
  <c r="M314" i="4"/>
  <c r="K296" i="4"/>
  <c r="M298" i="4"/>
  <c r="K283" i="4"/>
  <c r="M285" i="4"/>
  <c r="D278" i="4"/>
  <c r="F280" i="4"/>
  <c r="K269" i="4"/>
  <c r="M271" i="4"/>
  <c r="D240" i="4"/>
  <c r="F242" i="4"/>
  <c r="D235" i="4"/>
  <c r="F237" i="4"/>
  <c r="D224" i="4"/>
  <c r="F226" i="4"/>
  <c r="K306" i="4"/>
  <c r="M308" i="4"/>
  <c r="D241" i="4"/>
  <c r="F243" i="4"/>
  <c r="D234" i="4"/>
  <c r="F236" i="4"/>
  <c r="M227" i="4"/>
  <c r="K225" i="4"/>
  <c r="M220" i="4"/>
  <c r="K218" i="4"/>
  <c r="M215" i="4"/>
  <c r="K213" i="4"/>
  <c r="M204" i="4"/>
  <c r="K202" i="4"/>
  <c r="M199" i="4"/>
  <c r="K197" i="4"/>
  <c r="D258" i="4"/>
  <c r="F260" i="4"/>
  <c r="D322" i="4"/>
  <c r="F324" i="4"/>
  <c r="K281" i="4"/>
  <c r="M283" i="4"/>
  <c r="D257" i="4"/>
  <c r="F259" i="4"/>
  <c r="D244" i="4"/>
  <c r="F246" i="4"/>
  <c r="D218" i="4"/>
  <c r="F220" i="4"/>
  <c r="K326" i="4"/>
  <c r="M328" i="4"/>
  <c r="K310" i="4"/>
  <c r="M312" i="4"/>
  <c r="D262" i="4"/>
  <c r="F264" i="4"/>
  <c r="D252" i="4"/>
  <c r="F254" i="4"/>
  <c r="D236" i="4"/>
  <c r="F238" i="4"/>
  <c r="D208" i="4"/>
  <c r="F210" i="4"/>
  <c r="D202" i="4"/>
  <c r="F204" i="4"/>
  <c r="D226" i="4"/>
  <c r="F228" i="4"/>
  <c r="F194" i="4"/>
  <c r="D192" i="4"/>
  <c r="M196" i="4"/>
  <c r="K194" i="4"/>
  <c r="D220" i="4"/>
  <c r="F222" i="4"/>
  <c r="D196" i="4"/>
  <c r="F198" i="4"/>
  <c r="K321" i="4"/>
  <c r="M323" i="4"/>
  <c r="K308" i="4"/>
  <c r="M310" i="4"/>
  <c r="K299" i="4"/>
  <c r="M301" i="4"/>
  <c r="K287" i="4"/>
  <c r="M289" i="4"/>
  <c r="K278" i="4"/>
  <c r="M280" i="4"/>
  <c r="D261" i="4"/>
  <c r="F263" i="4"/>
  <c r="M252" i="4"/>
  <c r="K250" i="4"/>
  <c r="M229" i="4"/>
  <c r="K227" i="4"/>
  <c r="D213" i="4"/>
  <c r="F215" i="4"/>
  <c r="D277" i="4"/>
  <c r="F279" i="4"/>
  <c r="K286" i="4"/>
  <c r="M288" i="4"/>
  <c r="D267" i="4"/>
  <c r="F269" i="4"/>
  <c r="D219" i="4"/>
  <c r="F221" i="4"/>
  <c r="M216" i="4"/>
  <c r="K214" i="4"/>
  <c r="M210" i="4"/>
  <c r="K208" i="4"/>
  <c r="M197" i="4"/>
  <c r="K195" i="4"/>
  <c r="K324" i="4"/>
  <c r="M326" i="4"/>
  <c r="K315" i="4"/>
  <c r="M317" i="4"/>
  <c r="K303" i="4"/>
  <c r="M305" i="4"/>
  <c r="K282" i="4"/>
  <c r="M284" i="4"/>
  <c r="K266" i="4"/>
  <c r="M268" i="4"/>
  <c r="D247" i="4"/>
  <c r="F249" i="4"/>
  <c r="M228" i="4"/>
  <c r="K226" i="4"/>
  <c r="K327" i="4"/>
  <c r="M329" i="4"/>
  <c r="K309" i="4"/>
  <c r="M311" i="4"/>
  <c r="D304" i="4"/>
  <c r="F306" i="4"/>
  <c r="D288" i="4"/>
  <c r="F290" i="4"/>
  <c r="K255" i="4"/>
  <c r="M257" i="4"/>
  <c r="D320" i="4"/>
  <c r="F322" i="4"/>
  <c r="M244" i="4"/>
  <c r="K325" i="4"/>
  <c r="K307" i="4"/>
  <c r="K275" i="4"/>
  <c r="M237" i="4"/>
  <c r="M205" i="4"/>
  <c r="K302" i="4"/>
  <c r="F318" i="4"/>
  <c r="F286" i="4"/>
  <c r="F302" i="4"/>
  <c r="F253" i="4"/>
  <c r="M251" i="4"/>
  <c r="K249" i="4"/>
  <c r="D248" i="4"/>
  <c r="F250" i="4"/>
  <c r="K320" i="4"/>
  <c r="M322" i="4"/>
  <c r="D275" i="4"/>
  <c r="F277" i="4"/>
  <c r="D243" i="4"/>
  <c r="F245" i="4"/>
  <c r="D227" i="4"/>
  <c r="F229" i="4"/>
  <c r="M223" i="4"/>
  <c r="K221" i="4"/>
  <c r="D274" i="4"/>
  <c r="F276" i="4"/>
  <c r="K314" i="4"/>
  <c r="M316" i="4"/>
  <c r="D242" i="4"/>
  <c r="F244" i="4"/>
  <c r="M217" i="4"/>
  <c r="K215" i="4"/>
  <c r="M195" i="4"/>
  <c r="K193" i="4"/>
  <c r="D195" i="4"/>
  <c r="F197" i="4"/>
  <c r="K317" i="4"/>
  <c r="M319" i="4"/>
  <c r="K284" i="4"/>
  <c r="M286" i="4"/>
  <c r="M232" i="4"/>
  <c r="K230" i="4"/>
  <c r="D253" i="4"/>
  <c r="F255" i="4"/>
  <c r="D203" i="4"/>
  <c r="F205" i="4"/>
  <c r="K254" i="4"/>
  <c r="M256" i="4"/>
  <c r="D215" i="4"/>
  <c r="F217" i="4"/>
  <c r="D318" i="4"/>
  <c r="F320" i="4"/>
  <c r="D271" i="4"/>
  <c r="F273" i="4"/>
  <c r="K329" i="4"/>
  <c r="F314" i="4"/>
  <c r="D315" i="4"/>
  <c r="F317" i="4"/>
  <c r="D323" i="4"/>
  <c r="F325" i="4"/>
  <c r="D291" i="4"/>
  <c r="F293" i="4"/>
  <c r="K280" i="4"/>
  <c r="M282" i="4"/>
  <c r="D325" i="4"/>
  <c r="F327" i="4"/>
  <c r="D293" i="4"/>
  <c r="F295" i="4"/>
  <c r="D311" i="4"/>
  <c r="F313" i="4"/>
  <c r="D281" i="4"/>
  <c r="F283" i="4"/>
  <c r="K272" i="4"/>
  <c r="M274" i="4"/>
  <c r="K256" i="4"/>
  <c r="M258" i="4"/>
  <c r="D329" i="4"/>
  <c r="F331" i="4"/>
  <c r="D297" i="4"/>
  <c r="F299" i="4"/>
  <c r="K267" i="4"/>
  <c r="M269" i="4"/>
  <c r="D321" i="4"/>
  <c r="F323" i="4"/>
  <c r="K252" i="4"/>
  <c r="M254" i="4"/>
  <c r="D282" i="4"/>
  <c r="F284" i="4"/>
  <c r="D256" i="4"/>
  <c r="F258" i="4"/>
  <c r="M246" i="4"/>
  <c r="K244" i="4"/>
  <c r="M241" i="4"/>
  <c r="K239" i="4"/>
  <c r="M230" i="4"/>
  <c r="K228" i="4"/>
  <c r="M225" i="4"/>
  <c r="K223" i="4"/>
  <c r="K322" i="4"/>
  <c r="M324" i="4"/>
  <c r="D298" i="4"/>
  <c r="F300" i="4"/>
  <c r="M242" i="4"/>
  <c r="K240" i="4"/>
  <c r="D222" i="4"/>
  <c r="F224" i="4"/>
  <c r="D217" i="4"/>
  <c r="F219" i="4"/>
  <c r="D206" i="4"/>
  <c r="F208" i="4"/>
  <c r="D201" i="4"/>
  <c r="F203" i="4"/>
  <c r="D279" i="4"/>
  <c r="F281" i="4"/>
  <c r="D250" i="4"/>
  <c r="F252" i="4"/>
  <c r="K298" i="4"/>
  <c r="M300" i="4"/>
  <c r="D265" i="4"/>
  <c r="F267" i="4"/>
  <c r="M243" i="4"/>
  <c r="K241" i="4"/>
  <c r="D210" i="4"/>
  <c r="F212" i="4"/>
  <c r="D270" i="4"/>
  <c r="F272" i="4"/>
  <c r="D260" i="4"/>
  <c r="F262" i="4"/>
  <c r="D230" i="4"/>
  <c r="F232" i="4"/>
  <c r="D216" i="4"/>
  <c r="F218" i="4"/>
  <c r="M209" i="4"/>
  <c r="K207" i="4"/>
  <c r="D199" i="4"/>
  <c r="F201" i="4"/>
  <c r="D194" i="4"/>
  <c r="F196" i="4"/>
  <c r="M198" i="4"/>
  <c r="K196" i="4"/>
  <c r="F195" i="4"/>
  <c r="D193" i="4"/>
  <c r="D212" i="4"/>
  <c r="F214" i="4"/>
  <c r="K319" i="4"/>
  <c r="M321" i="4"/>
  <c r="D294" i="4"/>
  <c r="F296" i="4"/>
  <c r="K285" i="4"/>
  <c r="M287" i="4"/>
  <c r="M239" i="4"/>
  <c r="K237" i="4"/>
  <c r="M211" i="4"/>
  <c r="K209" i="4"/>
  <c r="K262" i="4"/>
  <c r="M264" i="4"/>
  <c r="D255" i="4"/>
  <c r="F257" i="4"/>
  <c r="D245" i="4"/>
  <c r="F247" i="4"/>
  <c r="D310" i="4"/>
  <c r="F312" i="4"/>
  <c r="K300" i="4"/>
  <c r="M302" i="4"/>
  <c r="K263" i="4"/>
  <c r="M265" i="4"/>
  <c r="M248" i="4"/>
  <c r="K246" i="4"/>
  <c r="D237" i="4"/>
  <c r="F239" i="4"/>
  <c r="D221" i="4"/>
  <c r="F223" i="4"/>
  <c r="M219" i="4"/>
  <c r="K217" i="4"/>
  <c r="D205" i="4"/>
  <c r="F207" i="4"/>
  <c r="M203" i="4"/>
  <c r="K201" i="4"/>
  <c r="D269" i="4"/>
  <c r="F271" i="4"/>
  <c r="D302" i="4"/>
  <c r="F304" i="4"/>
  <c r="D223" i="4"/>
  <c r="F225" i="4"/>
  <c r="M331" i="4"/>
  <c r="M313" i="4"/>
  <c r="M325" i="4"/>
  <c r="M297" i="4"/>
  <c r="K238" i="4"/>
  <c r="K206" i="4"/>
  <c r="M276" i="4"/>
  <c r="F310" i="4"/>
  <c r="F298" i="4"/>
  <c r="D332" i="4"/>
  <c r="M218" i="4"/>
  <c r="D316" i="4"/>
  <c r="D284" i="4"/>
  <c r="D328" i="4"/>
  <c r="D300" i="4"/>
  <c r="D251" i="4"/>
  <c r="C29" i="2"/>
  <c r="G33" i="2"/>
  <c r="F28" i="2"/>
  <c r="L48" i="2"/>
  <c r="H44" i="2"/>
  <c r="J32" i="2"/>
  <c r="H26" i="2"/>
  <c r="D48" i="2"/>
  <c r="C43" i="2"/>
  <c r="B24" i="2"/>
  <c r="C51" i="2"/>
  <c r="K29" i="2"/>
  <c r="K24" i="2"/>
  <c r="H46" i="2"/>
  <c r="E31" i="2"/>
  <c r="M23" i="2"/>
  <c r="F50" i="2"/>
  <c r="M33" i="2"/>
  <c r="E33" i="2"/>
  <c r="G32" i="2"/>
  <c r="K31" i="2"/>
  <c r="C31" i="2"/>
  <c r="I29" i="2"/>
  <c r="L28" i="2"/>
  <c r="C28" i="2"/>
  <c r="G27" i="2"/>
  <c r="F26" i="2"/>
  <c r="G25" i="2"/>
  <c r="K23" i="2"/>
  <c r="C23" i="2"/>
  <c r="B48" i="2"/>
  <c r="I51" i="2"/>
  <c r="L50" i="2"/>
  <c r="D50" i="2"/>
  <c r="J48" i="2"/>
  <c r="G47" i="2"/>
  <c r="F46" i="2"/>
  <c r="C45" i="2"/>
  <c r="F44" i="2"/>
  <c r="L42" i="2"/>
  <c r="D42" i="2"/>
  <c r="H40" i="2"/>
  <c r="M31" i="2"/>
  <c r="B42" i="2"/>
  <c r="J40" i="2"/>
  <c r="K33" i="2"/>
  <c r="C33" i="2"/>
  <c r="F32" i="2"/>
  <c r="I31" i="2"/>
  <c r="F30" i="2"/>
  <c r="G29" i="2"/>
  <c r="K28" i="2"/>
  <c r="M27" i="2"/>
  <c r="E27" i="2"/>
  <c r="M25" i="2"/>
  <c r="E25" i="2"/>
  <c r="G24" i="2"/>
  <c r="I23" i="2"/>
  <c r="J22" i="2"/>
  <c r="B46" i="2"/>
  <c r="G51" i="2"/>
  <c r="J50" i="2"/>
  <c r="I49" i="2"/>
  <c r="H48" i="2"/>
  <c r="L46" i="2"/>
  <c r="D46" i="2"/>
  <c r="L44" i="2"/>
  <c r="D44" i="2"/>
  <c r="J42" i="2"/>
  <c r="I41" i="2"/>
  <c r="F40" i="2"/>
  <c r="I27" i="2"/>
  <c r="I25" i="2"/>
  <c r="E23" i="2"/>
  <c r="B50" i="2"/>
  <c r="F42" i="2"/>
  <c r="B32" i="2"/>
  <c r="I33" i="2"/>
  <c r="K32" i="2"/>
  <c r="C32" i="2"/>
  <c r="G31" i="2"/>
  <c r="M29" i="2"/>
  <c r="E29" i="2"/>
  <c r="G28" i="2"/>
  <c r="K27" i="2"/>
  <c r="C27" i="2"/>
  <c r="K25" i="2"/>
  <c r="C25" i="2"/>
  <c r="C24" i="2"/>
  <c r="G23" i="2"/>
  <c r="B44" i="2"/>
  <c r="D51" i="2"/>
  <c r="H50" i="2"/>
  <c r="G49" i="2"/>
  <c r="F48" i="2"/>
  <c r="J46" i="2"/>
  <c r="M45" i="2"/>
  <c r="J44" i="2"/>
  <c r="K43" i="2"/>
  <c r="H42" i="2"/>
  <c r="L40" i="2"/>
  <c r="D40" i="2"/>
  <c r="C292" i="2"/>
  <c r="R162" i="2" s="1"/>
  <c r="R178" i="2" s="1"/>
  <c r="C268" i="2"/>
  <c r="P162" i="2" s="1"/>
  <c r="P178" i="2" s="1"/>
  <c r="C188" i="2"/>
  <c r="I166" i="2" s="1"/>
  <c r="I182" i="2" s="1"/>
  <c r="C288" i="2"/>
  <c r="R158" i="2" s="1"/>
  <c r="R174" i="2" s="1"/>
  <c r="C284" i="2"/>
  <c r="Q166" i="2" s="1"/>
  <c r="Q182" i="2" s="1"/>
  <c r="C280" i="2"/>
  <c r="Q162" i="2" s="1"/>
  <c r="Q178" i="2" s="1"/>
  <c r="C276" i="2"/>
  <c r="Q158" i="2" s="1"/>
  <c r="Q174" i="2" s="1"/>
  <c r="C272" i="2"/>
  <c r="P166" i="2" s="1"/>
  <c r="P182" i="2" s="1"/>
  <c r="C264" i="2"/>
  <c r="P158" i="2" s="1"/>
  <c r="P174" i="2" s="1"/>
  <c r="C260" i="2"/>
  <c r="O166" i="2" s="1"/>
  <c r="O182" i="2" s="1"/>
  <c r="C256" i="2"/>
  <c r="O162" i="2" s="1"/>
  <c r="O178" i="2" s="1"/>
  <c r="C252" i="2"/>
  <c r="O158" i="2" s="1"/>
  <c r="O174" i="2" s="1"/>
  <c r="C248" i="2"/>
  <c r="N166" i="2" s="1"/>
  <c r="N182" i="2" s="1"/>
  <c r="C244" i="2"/>
  <c r="N162" i="2" s="1"/>
  <c r="N178" i="2" s="1"/>
  <c r="C240" i="2"/>
  <c r="N158" i="2" s="1"/>
  <c r="N174" i="2" s="1"/>
  <c r="C236" i="2"/>
  <c r="M166" i="2" s="1"/>
  <c r="M182" i="2" s="1"/>
  <c r="C232" i="2"/>
  <c r="M162" i="2" s="1"/>
  <c r="M178" i="2" s="1"/>
  <c r="C228" i="2"/>
  <c r="M158" i="2" s="1"/>
  <c r="M174" i="2" s="1"/>
  <c r="C224" i="2"/>
  <c r="L166" i="2" s="1"/>
  <c r="L182" i="2" s="1"/>
  <c r="C220" i="2"/>
  <c r="L162" i="2" s="1"/>
  <c r="L178" i="2" s="1"/>
  <c r="C216" i="2"/>
  <c r="L158" i="2" s="1"/>
  <c r="L174" i="2" s="1"/>
  <c r="C212" i="2"/>
  <c r="K166" i="2" s="1"/>
  <c r="K182" i="2" s="1"/>
  <c r="C208" i="2"/>
  <c r="K162" i="2" s="1"/>
  <c r="K178" i="2" s="1"/>
  <c r="C204" i="2"/>
  <c r="K158" i="2" s="1"/>
  <c r="K174" i="2" s="1"/>
  <c r="C200" i="2"/>
  <c r="J166" i="2" s="1"/>
  <c r="J182" i="2" s="1"/>
  <c r="C196" i="2"/>
  <c r="J162" i="2" s="1"/>
  <c r="J178" i="2" s="1"/>
  <c r="C192" i="2"/>
  <c r="J158" i="2" s="1"/>
  <c r="J174" i="2" s="1"/>
  <c r="C184" i="2"/>
  <c r="I162" i="2" s="1"/>
  <c r="I178" i="2" s="1"/>
  <c r="C160" i="2"/>
  <c r="G162" i="2" s="1"/>
  <c r="G178" i="2" s="1"/>
  <c r="C180" i="2"/>
  <c r="I158" i="2" s="1"/>
  <c r="I174" i="2" s="1"/>
  <c r="C279" i="2"/>
  <c r="Q161" i="2" s="1"/>
  <c r="Q177" i="2" s="1"/>
  <c r="C263" i="2"/>
  <c r="P157" i="2" s="1"/>
  <c r="P173" i="2" s="1"/>
  <c r="C247" i="2"/>
  <c r="N165" i="2" s="1"/>
  <c r="N181" i="2" s="1"/>
  <c r="C215" i="2"/>
  <c r="L157" i="2" s="1"/>
  <c r="L173" i="2" s="1"/>
  <c r="C199" i="2"/>
  <c r="J165" i="2" s="1"/>
  <c r="J181" i="2" s="1"/>
  <c r="C183" i="2"/>
  <c r="I161" i="2" s="1"/>
  <c r="I177" i="2" s="1"/>
  <c r="C231" i="2"/>
  <c r="M161" i="2" s="1"/>
  <c r="M177" i="2" s="1"/>
  <c r="C291" i="2"/>
  <c r="R161" i="2" s="1"/>
  <c r="R177" i="2" s="1"/>
  <c r="C287" i="2"/>
  <c r="R157" i="2" s="1"/>
  <c r="R173" i="2" s="1"/>
  <c r="C275" i="2"/>
  <c r="Q157" i="2" s="1"/>
  <c r="Q173" i="2" s="1"/>
  <c r="C271" i="2"/>
  <c r="P165" i="2" s="1"/>
  <c r="P181" i="2" s="1"/>
  <c r="C259" i="2"/>
  <c r="O165" i="2" s="1"/>
  <c r="O181" i="2" s="1"/>
  <c r="C255" i="2"/>
  <c r="O161" i="2" s="1"/>
  <c r="O177" i="2" s="1"/>
  <c r="C243" i="2"/>
  <c r="N161" i="2" s="1"/>
  <c r="N177" i="2" s="1"/>
  <c r="C239" i="2"/>
  <c r="N157" i="2" s="1"/>
  <c r="N173" i="2" s="1"/>
  <c r="C227" i="2"/>
  <c r="M157" i="2" s="1"/>
  <c r="M173" i="2" s="1"/>
  <c r="C223" i="2"/>
  <c r="L165" i="2" s="1"/>
  <c r="L181" i="2" s="1"/>
  <c r="C211" i="2"/>
  <c r="K165" i="2" s="1"/>
  <c r="K181" i="2" s="1"/>
  <c r="C207" i="2"/>
  <c r="K161" i="2" s="1"/>
  <c r="K177" i="2" s="1"/>
  <c r="C195" i="2"/>
  <c r="J161" i="2" s="1"/>
  <c r="J177" i="2" s="1"/>
  <c r="C191" i="2"/>
  <c r="J157" i="2" s="1"/>
  <c r="J173" i="2" s="1"/>
  <c r="C178" i="2"/>
  <c r="I156" i="2" s="1"/>
  <c r="I172" i="2" s="1"/>
  <c r="C162" i="2"/>
  <c r="G164" i="2" s="1"/>
  <c r="G180" i="2" s="1"/>
  <c r="E40" i="2"/>
  <c r="E44" i="2"/>
  <c r="E48" i="2"/>
  <c r="E42" i="2"/>
  <c r="E46" i="2"/>
  <c r="E50" i="2"/>
  <c r="H25" i="2"/>
  <c r="H29" i="2"/>
  <c r="H33" i="2"/>
  <c r="H23" i="2"/>
  <c r="H27" i="2"/>
  <c r="H31" i="2"/>
  <c r="B30" i="2"/>
  <c r="D32" i="2"/>
  <c r="L30" i="2"/>
  <c r="D30" i="2"/>
  <c r="L24" i="2"/>
  <c r="H22" i="2"/>
  <c r="M47" i="2"/>
  <c r="E47" i="2"/>
  <c r="K45" i="2"/>
  <c r="I43" i="2"/>
  <c r="G41" i="2"/>
  <c r="F57" i="2"/>
  <c r="F56" i="2"/>
  <c r="H32" i="2"/>
  <c r="J30" i="2"/>
  <c r="D28" i="2"/>
  <c r="F24" i="2"/>
  <c r="M51" i="2"/>
  <c r="E51" i="2"/>
  <c r="M49" i="2"/>
  <c r="E49" i="2"/>
  <c r="E41" i="2"/>
  <c r="M40" i="2"/>
  <c r="M44" i="2"/>
  <c r="M48" i="2"/>
  <c r="M42" i="2"/>
  <c r="M46" i="2"/>
  <c r="M50" i="2"/>
  <c r="I40" i="2"/>
  <c r="I44" i="2"/>
  <c r="I48" i="2"/>
  <c r="I42" i="2"/>
  <c r="I46" i="2"/>
  <c r="I50" i="2"/>
  <c r="L25" i="2"/>
  <c r="L29" i="2"/>
  <c r="L33" i="2"/>
  <c r="L23" i="2"/>
  <c r="L27" i="2"/>
  <c r="L31" i="2"/>
  <c r="D25" i="2"/>
  <c r="D29" i="2"/>
  <c r="D33" i="2"/>
  <c r="D23" i="2"/>
  <c r="D27" i="2"/>
  <c r="D31" i="2"/>
  <c r="B25" i="2"/>
  <c r="B29" i="2"/>
  <c r="B33" i="2"/>
  <c r="C57" i="2" a="1"/>
  <c r="C64" i="2" s="1"/>
  <c r="B23" i="2"/>
  <c r="B27" i="2"/>
  <c r="B31" i="2"/>
  <c r="K42" i="2"/>
  <c r="K46" i="2"/>
  <c r="K50" i="2"/>
  <c r="K40" i="2"/>
  <c r="K44" i="2"/>
  <c r="K48" i="2"/>
  <c r="G42" i="2"/>
  <c r="G46" i="2"/>
  <c r="G50" i="2"/>
  <c r="G40" i="2"/>
  <c r="G44" i="2"/>
  <c r="G48" i="2"/>
  <c r="C42" i="2"/>
  <c r="C46" i="2"/>
  <c r="C50" i="2"/>
  <c r="C40" i="2"/>
  <c r="N40" i="2" s="1"/>
  <c r="C44" i="2"/>
  <c r="C48" i="2"/>
  <c r="J23" i="2"/>
  <c r="J27" i="2"/>
  <c r="J31" i="2"/>
  <c r="J25" i="2"/>
  <c r="J29" i="2"/>
  <c r="J33" i="2"/>
  <c r="F23" i="2"/>
  <c r="F27" i="2"/>
  <c r="F31" i="2"/>
  <c r="F25" i="2"/>
  <c r="F29" i="2"/>
  <c r="F33" i="2"/>
  <c r="B26" i="2"/>
  <c r="L32" i="2"/>
  <c r="H30" i="2"/>
  <c r="H28" i="2"/>
  <c r="J26" i="2"/>
  <c r="J24" i="2"/>
  <c r="D24" i="2"/>
  <c r="L22" i="2"/>
  <c r="D22" i="2"/>
  <c r="K51" i="2"/>
  <c r="K49" i="2"/>
  <c r="C49" i="2"/>
  <c r="I47" i="2"/>
  <c r="G45" i="2"/>
  <c r="M43" i="2"/>
  <c r="E43" i="2"/>
  <c r="K41" i="2"/>
  <c r="C41" i="2"/>
  <c r="M32" i="2"/>
  <c r="I32" i="2"/>
  <c r="E32" i="2"/>
  <c r="K30" i="2"/>
  <c r="G30" i="2"/>
  <c r="C30" i="2"/>
  <c r="M28" i="2"/>
  <c r="I28" i="2"/>
  <c r="E28" i="2"/>
  <c r="K26" i="2"/>
  <c r="G26" i="2"/>
  <c r="C26" i="2"/>
  <c r="M24" i="2"/>
  <c r="I24" i="2"/>
  <c r="E24" i="2"/>
  <c r="B49" i="2"/>
  <c r="B45" i="2"/>
  <c r="B41" i="2"/>
  <c r="J51" i="2"/>
  <c r="F51" i="2"/>
  <c r="L49" i="2"/>
  <c r="H49" i="2"/>
  <c r="D49" i="2"/>
  <c r="J47" i="2"/>
  <c r="F47" i="2"/>
  <c r="L45" i="2"/>
  <c r="H45" i="2"/>
  <c r="D45" i="2"/>
  <c r="J43" i="2"/>
  <c r="F43" i="2"/>
  <c r="L41" i="2"/>
  <c r="H41" i="2"/>
  <c r="D41" i="2"/>
  <c r="M30" i="2"/>
  <c r="I30" i="2"/>
  <c r="E30" i="2"/>
  <c r="M26" i="2"/>
  <c r="I26" i="2"/>
  <c r="E26" i="2"/>
  <c r="B51" i="2"/>
  <c r="B47" i="2"/>
  <c r="L51" i="2"/>
  <c r="H51" i="2"/>
  <c r="J49" i="2"/>
  <c r="F49" i="2"/>
  <c r="L47" i="2"/>
  <c r="H47" i="2"/>
  <c r="D47" i="2"/>
  <c r="J45" i="2"/>
  <c r="F45" i="2"/>
  <c r="C290" i="2"/>
  <c r="R160" i="2" s="1"/>
  <c r="R176" i="2" s="1"/>
  <c r="C286" i="2"/>
  <c r="R156" i="2" s="1"/>
  <c r="R172" i="2" s="1"/>
  <c r="C282" i="2"/>
  <c r="Q164" i="2" s="1"/>
  <c r="Q180" i="2" s="1"/>
  <c r="C278" i="2"/>
  <c r="Q160" i="2" s="1"/>
  <c r="Q176" i="2" s="1"/>
  <c r="C274" i="2"/>
  <c r="Q156" i="2" s="1"/>
  <c r="Q172" i="2" s="1"/>
  <c r="C270" i="2"/>
  <c r="P164" i="2" s="1"/>
  <c r="P180" i="2" s="1"/>
  <c r="C266" i="2"/>
  <c r="P160" i="2" s="1"/>
  <c r="P176" i="2" s="1"/>
  <c r="C262" i="2"/>
  <c r="P156" i="2" s="1"/>
  <c r="P172" i="2" s="1"/>
  <c r="C258" i="2"/>
  <c r="O164" i="2" s="1"/>
  <c r="O180" i="2" s="1"/>
  <c r="C254" i="2"/>
  <c r="O160" i="2" s="1"/>
  <c r="O176" i="2" s="1"/>
  <c r="C250" i="2"/>
  <c r="O156" i="2" s="1"/>
  <c r="O172" i="2" s="1"/>
  <c r="C246" i="2"/>
  <c r="N164" i="2" s="1"/>
  <c r="N180" i="2" s="1"/>
  <c r="C242" i="2"/>
  <c r="N160" i="2" s="1"/>
  <c r="N176" i="2" s="1"/>
  <c r="C238" i="2"/>
  <c r="N156" i="2" s="1"/>
  <c r="N172" i="2" s="1"/>
  <c r="C234" i="2"/>
  <c r="M164" i="2" s="1"/>
  <c r="M180" i="2" s="1"/>
  <c r="C230" i="2"/>
  <c r="M160" i="2" s="1"/>
  <c r="M176" i="2" s="1"/>
  <c r="C226" i="2"/>
  <c r="M156" i="2" s="1"/>
  <c r="M172" i="2" s="1"/>
  <c r="C222" i="2"/>
  <c r="L164" i="2" s="1"/>
  <c r="L180" i="2" s="1"/>
  <c r="C218" i="2"/>
  <c r="L160" i="2" s="1"/>
  <c r="L176" i="2" s="1"/>
  <c r="C214" i="2"/>
  <c r="L156" i="2" s="1"/>
  <c r="L172" i="2" s="1"/>
  <c r="C210" i="2"/>
  <c r="K164" i="2" s="1"/>
  <c r="K180" i="2" s="1"/>
  <c r="C206" i="2"/>
  <c r="K160" i="2" s="1"/>
  <c r="K176" i="2" s="1"/>
  <c r="C202" i="2"/>
  <c r="K156" i="2" s="1"/>
  <c r="K172" i="2" s="1"/>
  <c r="C198" i="2"/>
  <c r="J164" i="2" s="1"/>
  <c r="J180" i="2" s="1"/>
  <c r="C194" i="2"/>
  <c r="J160" i="2" s="1"/>
  <c r="J176" i="2" s="1"/>
  <c r="C190" i="2"/>
  <c r="J156" i="2" s="1"/>
  <c r="J172" i="2" s="1"/>
  <c r="C186" i="2"/>
  <c r="I164" i="2" s="1"/>
  <c r="I180" i="2" s="1"/>
  <c r="C182" i="2"/>
  <c r="I160" i="2" s="1"/>
  <c r="I176" i="2" s="1"/>
  <c r="C174" i="2"/>
  <c r="H164" i="2" s="1"/>
  <c r="H180" i="2" s="1"/>
  <c r="C170" i="2"/>
  <c r="H160" i="2" s="1"/>
  <c r="H176" i="2" s="1"/>
  <c r="C166" i="2"/>
  <c r="H156" i="2" s="1"/>
  <c r="H172" i="2" s="1"/>
  <c r="C289" i="2"/>
  <c r="R159" i="2" s="1"/>
  <c r="R175" i="2" s="1"/>
  <c r="C285" i="2"/>
  <c r="Q167" i="2" s="1"/>
  <c r="Q183" i="2" s="1"/>
  <c r="C281" i="2"/>
  <c r="Q163" i="2" s="1"/>
  <c r="Q179" i="2" s="1"/>
  <c r="C277" i="2"/>
  <c r="Q159" i="2" s="1"/>
  <c r="Q175" i="2" s="1"/>
  <c r="C273" i="2"/>
  <c r="P167" i="2" s="1"/>
  <c r="P183" i="2" s="1"/>
  <c r="C269" i="2"/>
  <c r="P163" i="2" s="1"/>
  <c r="P179" i="2" s="1"/>
  <c r="C265" i="2"/>
  <c r="P159" i="2" s="1"/>
  <c r="P175" i="2" s="1"/>
  <c r="C261" i="2"/>
  <c r="O167" i="2" s="1"/>
  <c r="O183" i="2" s="1"/>
  <c r="C257" i="2"/>
  <c r="O163" i="2" s="1"/>
  <c r="O179" i="2" s="1"/>
  <c r="C253" i="2"/>
  <c r="O159" i="2" s="1"/>
  <c r="O175" i="2" s="1"/>
  <c r="C249" i="2"/>
  <c r="N167" i="2" s="1"/>
  <c r="N183" i="2" s="1"/>
  <c r="C245" i="2"/>
  <c r="N163" i="2" s="1"/>
  <c r="N179" i="2" s="1"/>
  <c r="C241" i="2"/>
  <c r="N159" i="2" s="1"/>
  <c r="N175" i="2" s="1"/>
  <c r="C237" i="2"/>
  <c r="M167" i="2" s="1"/>
  <c r="M183" i="2" s="1"/>
  <c r="C233" i="2"/>
  <c r="M163" i="2" s="1"/>
  <c r="M179" i="2" s="1"/>
  <c r="C229" i="2"/>
  <c r="M159" i="2" s="1"/>
  <c r="M175" i="2" s="1"/>
  <c r="C225" i="2"/>
  <c r="L167" i="2" s="1"/>
  <c r="L183" i="2" s="1"/>
  <c r="C221" i="2"/>
  <c r="L163" i="2" s="1"/>
  <c r="L179" i="2" s="1"/>
  <c r="C217" i="2"/>
  <c r="L159" i="2" s="1"/>
  <c r="L175" i="2" s="1"/>
  <c r="C213" i="2"/>
  <c r="K167" i="2" s="1"/>
  <c r="K183" i="2" s="1"/>
  <c r="C209" i="2"/>
  <c r="K163" i="2" s="1"/>
  <c r="K179" i="2" s="1"/>
  <c r="C205" i="2"/>
  <c r="K159" i="2" s="1"/>
  <c r="K175" i="2" s="1"/>
  <c r="C201" i="2"/>
  <c r="J167" i="2" s="1"/>
  <c r="J183" i="2" s="1"/>
  <c r="C197" i="2"/>
  <c r="J163" i="2" s="1"/>
  <c r="J179" i="2" s="1"/>
  <c r="C193" i="2"/>
  <c r="J159" i="2" s="1"/>
  <c r="J175" i="2" s="1"/>
  <c r="C189" i="2"/>
  <c r="I167" i="2" s="1"/>
  <c r="I183" i="2" s="1"/>
  <c r="C185" i="2"/>
  <c r="I163" i="2" s="1"/>
  <c r="I179" i="2" s="1"/>
  <c r="C181" i="2"/>
  <c r="I159" i="2" s="1"/>
  <c r="I175" i="2" s="1"/>
  <c r="C177" i="2"/>
  <c r="H167" i="2" s="1"/>
  <c r="H183" i="2" s="1"/>
  <c r="C173" i="2"/>
  <c r="H163" i="2" s="1"/>
  <c r="H179" i="2" s="1"/>
  <c r="C169" i="2"/>
  <c r="H159" i="2" s="1"/>
  <c r="H175" i="2" s="1"/>
  <c r="C165" i="2"/>
  <c r="G167" i="2" s="1"/>
  <c r="G183" i="2" s="1"/>
  <c r="C161" i="2"/>
  <c r="G163" i="2" s="1"/>
  <c r="G179" i="2" s="1"/>
  <c r="C283" i="2"/>
  <c r="Q165" i="2" s="1"/>
  <c r="Q181" i="2" s="1"/>
  <c r="C267" i="2"/>
  <c r="P161" i="2" s="1"/>
  <c r="P177" i="2" s="1"/>
  <c r="C251" i="2"/>
  <c r="O157" i="2" s="1"/>
  <c r="O173" i="2" s="1"/>
  <c r="C235" i="2"/>
  <c r="M165" i="2" s="1"/>
  <c r="M181" i="2" s="1"/>
  <c r="C219" i="2"/>
  <c r="L161" i="2" s="1"/>
  <c r="L177" i="2" s="1"/>
  <c r="C203" i="2"/>
  <c r="K157" i="2" s="1"/>
  <c r="K173" i="2" s="1"/>
  <c r="C187" i="2"/>
  <c r="I165" i="2" s="1"/>
  <c r="I181" i="2" s="1"/>
  <c r="C176" i="2"/>
  <c r="H166" i="2" s="1"/>
  <c r="H182" i="2" s="1"/>
  <c r="C172" i="2"/>
  <c r="H162" i="2" s="1"/>
  <c r="H178" i="2" s="1"/>
  <c r="C168" i="2"/>
  <c r="H158" i="2" s="1"/>
  <c r="H174" i="2" s="1"/>
  <c r="C164" i="2"/>
  <c r="G166" i="2" s="1"/>
  <c r="G182" i="2" s="1"/>
  <c r="C179" i="2"/>
  <c r="I157" i="2" s="1"/>
  <c r="I173" i="2" s="1"/>
  <c r="C175" i="2"/>
  <c r="H165" i="2" s="1"/>
  <c r="H181" i="2" s="1"/>
  <c r="C171" i="2"/>
  <c r="H161" i="2" s="1"/>
  <c r="H177" i="2" s="1"/>
  <c r="C167" i="2"/>
  <c r="H157" i="2" s="1"/>
  <c r="H173" i="2" s="1"/>
  <c r="C163" i="2"/>
  <c r="G165" i="2" s="1"/>
  <c r="G181" i="2" s="1"/>
  <c r="C68" i="2"/>
  <c r="E116" i="2" s="1"/>
  <c r="C66" i="2"/>
  <c r="E114" i="2" s="1"/>
  <c r="C65" i="2"/>
  <c r="E113" i="2" s="1"/>
  <c r="F59" i="2" l="1"/>
  <c r="T174" i="2"/>
  <c r="C63" i="2"/>
  <c r="E111" i="2" s="1"/>
  <c r="C59" i="2"/>
  <c r="T178" i="2"/>
  <c r="C58" i="2"/>
  <c r="E106" i="2" s="1"/>
  <c r="C67" i="2"/>
  <c r="E115" i="2" s="1"/>
  <c r="C61" i="2"/>
  <c r="E109" i="2" s="1"/>
  <c r="C62" i="2"/>
  <c r="E110" i="2" s="1"/>
  <c r="N43" i="2"/>
  <c r="N27" i="2"/>
  <c r="N28" i="2"/>
  <c r="T182" i="2"/>
  <c r="T173" i="2"/>
  <c r="T183" i="2"/>
  <c r="T172" i="2"/>
  <c r="T180" i="2"/>
  <c r="N24" i="2"/>
  <c r="N48" i="2"/>
  <c r="N46" i="2"/>
  <c r="N50" i="2"/>
  <c r="T177" i="2"/>
  <c r="T175" i="2"/>
  <c r="T176" i="2"/>
  <c r="N44" i="2"/>
  <c r="N32" i="2"/>
  <c r="N22" i="2"/>
  <c r="G193" i="2" s="1"/>
  <c r="G210" i="2" s="1"/>
  <c r="N29" i="2"/>
  <c r="N41" i="2"/>
  <c r="N25" i="2"/>
  <c r="N30" i="2"/>
  <c r="N51" i="2"/>
  <c r="N45" i="2"/>
  <c r="N42" i="2"/>
  <c r="C57" i="2"/>
  <c r="I106" i="2" s="1" a="1"/>
  <c r="C60" i="2"/>
  <c r="E108" i="2" s="1"/>
  <c r="T181" i="2"/>
  <c r="N47" i="2"/>
  <c r="N23" i="2"/>
  <c r="T179" i="2"/>
  <c r="N49" i="2"/>
  <c r="N26" i="2"/>
  <c r="N31" i="2"/>
  <c r="N33" i="2"/>
  <c r="S6" i="5" l="1"/>
  <c r="S77" i="5"/>
  <c r="S100" i="5"/>
  <c r="S129" i="5"/>
  <c r="S11" i="5"/>
  <c r="S19" i="5"/>
  <c r="S123" i="5"/>
  <c r="S106" i="5"/>
  <c r="S104" i="5"/>
  <c r="S114" i="5"/>
  <c r="S30" i="5"/>
  <c r="S78" i="5"/>
  <c r="S138" i="5"/>
  <c r="S42" i="5"/>
  <c r="S90" i="5"/>
  <c r="S54" i="5"/>
  <c r="S137" i="5"/>
  <c r="S125" i="5"/>
  <c r="T184" i="2"/>
  <c r="I106" i="2"/>
  <c r="I108" i="2"/>
  <c r="I107" i="2"/>
  <c r="N52" i="2"/>
  <c r="O40" i="2" s="1"/>
  <c r="O33" i="2"/>
  <c r="G204" i="2"/>
  <c r="G221" i="2" s="1"/>
  <c r="O31" i="2"/>
  <c r="G202" i="2"/>
  <c r="G219" i="2" s="1"/>
  <c r="O23" i="2"/>
  <c r="G194" i="2"/>
  <c r="O29" i="2"/>
  <c r="G200" i="2"/>
  <c r="G217" i="2" s="1"/>
  <c r="O27" i="2"/>
  <c r="G198" i="2"/>
  <c r="G215" i="2" s="1"/>
  <c r="O26" i="2"/>
  <c r="G197" i="2"/>
  <c r="G214" i="2" s="1"/>
  <c r="O30" i="2"/>
  <c r="G201" i="2"/>
  <c r="G218" i="2" s="1"/>
  <c r="O32" i="2"/>
  <c r="G203" i="2"/>
  <c r="G220" i="2" s="1"/>
  <c r="O28" i="2"/>
  <c r="G199" i="2"/>
  <c r="G216" i="2" s="1"/>
  <c r="O25" i="2"/>
  <c r="G196" i="2"/>
  <c r="G213" i="2" s="1"/>
  <c r="O24" i="2"/>
  <c r="G195" i="2"/>
  <c r="G212" i="2" s="1"/>
  <c r="U173" i="2"/>
  <c r="U176" i="2"/>
  <c r="U172" i="2"/>
  <c r="M193" i="2" s="1"/>
  <c r="U180" i="2"/>
  <c r="U183" i="2"/>
  <c r="M204" i="2" s="1"/>
  <c r="U174" i="2"/>
  <c r="U177" i="2"/>
  <c r="U178" i="2"/>
  <c r="U182" i="2"/>
  <c r="U175" i="2"/>
  <c r="F58" i="2"/>
  <c r="F61" i="2" s="1"/>
  <c r="H59" i="2" s="1"/>
  <c r="H60" i="2" s="1"/>
  <c r="N34" i="2"/>
  <c r="O22" i="2"/>
  <c r="O45" i="2"/>
  <c r="U179" i="2"/>
  <c r="U181" i="2"/>
  <c r="O41" i="2"/>
  <c r="S43" i="5" l="1"/>
  <c r="S91" i="5"/>
  <c r="S41" i="5"/>
  <c r="S79" i="5"/>
  <c r="S66" i="5"/>
  <c r="S101" i="5"/>
  <c r="S89" i="5"/>
  <c r="S113" i="5"/>
  <c r="S139" i="5"/>
  <c r="S16" i="5"/>
  <c r="S57" i="5"/>
  <c r="S103" i="5"/>
  <c r="S148" i="5"/>
  <c r="S15" i="5"/>
  <c r="S9" i="5"/>
  <c r="S136" i="5"/>
  <c r="S31" i="5"/>
  <c r="S52" i="5"/>
  <c r="S28" i="5"/>
  <c r="S51" i="5"/>
  <c r="S64" i="5"/>
  <c r="S76" i="5"/>
  <c r="S17" i="5"/>
  <c r="S53" i="5"/>
  <c r="S65" i="5"/>
  <c r="S67" i="5"/>
  <c r="S7" i="5"/>
  <c r="S115" i="5"/>
  <c r="S27" i="5"/>
  <c r="S88" i="5"/>
  <c r="S112" i="5"/>
  <c r="S29" i="5"/>
  <c r="S127" i="5"/>
  <c r="S55" i="5"/>
  <c r="S135" i="5"/>
  <c r="S18" i="5"/>
  <c r="S126" i="5"/>
  <c r="S102" i="5"/>
  <c r="S34" i="5"/>
  <c r="S117" i="5"/>
  <c r="S105" i="5"/>
  <c r="S99" i="5"/>
  <c r="S63" i="5"/>
  <c r="S130" i="5"/>
  <c r="S33" i="5"/>
  <c r="S45" i="5"/>
  <c r="S40" i="5"/>
  <c r="S124" i="5"/>
  <c r="S82" i="5"/>
  <c r="S81" i="5"/>
  <c r="S69" i="5"/>
  <c r="S111" i="5"/>
  <c r="S87" i="5"/>
  <c r="S128" i="5"/>
  <c r="S83" i="5"/>
  <c r="S75" i="5"/>
  <c r="S39" i="5"/>
  <c r="S71" i="5"/>
  <c r="S80" i="5"/>
  <c r="S95" i="5"/>
  <c r="S21" i="5"/>
  <c r="S32" i="5"/>
  <c r="S141" i="5"/>
  <c r="S44" i="5"/>
  <c r="S140" i="5"/>
  <c r="S59" i="5"/>
  <c r="S23" i="5"/>
  <c r="S107" i="5"/>
  <c r="S92" i="5"/>
  <c r="S8" i="5"/>
  <c r="S116" i="5"/>
  <c r="S68" i="5"/>
  <c r="S119" i="5"/>
  <c r="S47" i="5"/>
  <c r="S131" i="5"/>
  <c r="S93" i="5"/>
  <c r="S56" i="5"/>
  <c r="S20" i="5"/>
  <c r="S35" i="5"/>
  <c r="S143" i="5"/>
  <c r="S70" i="5"/>
  <c r="S22" i="5"/>
  <c r="S46" i="5"/>
  <c r="S118" i="5"/>
  <c r="S58" i="5"/>
  <c r="S142" i="5"/>
  <c r="S10" i="5"/>
  <c r="S94" i="5"/>
  <c r="S110" i="5"/>
  <c r="S146" i="5"/>
  <c r="S50" i="5"/>
  <c r="S38" i="5"/>
  <c r="S98" i="5"/>
  <c r="S86" i="5"/>
  <c r="S14" i="5"/>
  <c r="S122" i="5"/>
  <c r="S26" i="5"/>
  <c r="S134" i="5"/>
  <c r="S74" i="5"/>
  <c r="S62" i="5"/>
  <c r="S120" i="5"/>
  <c r="S84" i="5"/>
  <c r="S60" i="5"/>
  <c r="S36" i="5"/>
  <c r="S96" i="5"/>
  <c r="S12" i="5"/>
  <c r="S132" i="5"/>
  <c r="S108" i="5"/>
  <c r="S72" i="5"/>
  <c r="S144" i="5"/>
  <c r="S48" i="5"/>
  <c r="S24" i="5"/>
  <c r="S109" i="5"/>
  <c r="S61" i="5"/>
  <c r="S49" i="5"/>
  <c r="S121" i="5"/>
  <c r="S25" i="5"/>
  <c r="S73" i="5"/>
  <c r="S37" i="5"/>
  <c r="S133" i="5"/>
  <c r="S145" i="5"/>
  <c r="S85" i="5"/>
  <c r="S13" i="5"/>
  <c r="S97" i="5"/>
  <c r="F60" i="2"/>
  <c r="O47" i="2"/>
  <c r="O46" i="2"/>
  <c r="O43" i="2"/>
  <c r="P43" i="2" s="1"/>
  <c r="O50" i="2"/>
  <c r="P50" i="2" s="1"/>
  <c r="O51" i="2"/>
  <c r="O44" i="2"/>
  <c r="O42" i="2"/>
  <c r="P42" i="2" s="1"/>
  <c r="O49" i="2"/>
  <c r="H202" i="2" s="1"/>
  <c r="H219" i="2" s="1"/>
  <c r="O48" i="2"/>
  <c r="D120" i="2"/>
  <c r="D135" i="2" s="1"/>
  <c r="H120" i="2"/>
  <c r="H135" i="2" s="1"/>
  <c r="L120" i="2"/>
  <c r="L135" i="2" s="1"/>
  <c r="D121" i="2"/>
  <c r="D136" i="2" s="1"/>
  <c r="H121" i="2"/>
  <c r="H136" i="2" s="1"/>
  <c r="L121" i="2"/>
  <c r="L136" i="2" s="1"/>
  <c r="D122" i="2"/>
  <c r="D137" i="2" s="1"/>
  <c r="H122" i="2"/>
  <c r="H137" i="2" s="1"/>
  <c r="L122" i="2"/>
  <c r="L137" i="2" s="1"/>
  <c r="D123" i="2"/>
  <c r="D138" i="2" s="1"/>
  <c r="H123" i="2"/>
  <c r="H138" i="2" s="1"/>
  <c r="L123" i="2"/>
  <c r="L138" i="2" s="1"/>
  <c r="D124" i="2"/>
  <c r="D139" i="2" s="1"/>
  <c r="H124" i="2"/>
  <c r="H139" i="2" s="1"/>
  <c r="L124" i="2"/>
  <c r="L139" i="2" s="1"/>
  <c r="D125" i="2"/>
  <c r="D140" i="2" s="1"/>
  <c r="H125" i="2"/>
  <c r="H140" i="2" s="1"/>
  <c r="L125" i="2"/>
  <c r="L140" i="2" s="1"/>
  <c r="D126" i="2"/>
  <c r="D141" i="2" s="1"/>
  <c r="H126" i="2"/>
  <c r="H141" i="2" s="1"/>
  <c r="L126" i="2"/>
  <c r="L141" i="2" s="1"/>
  <c r="D127" i="2"/>
  <c r="D142" i="2" s="1"/>
  <c r="H127" i="2"/>
  <c r="H142" i="2" s="1"/>
  <c r="L127" i="2"/>
  <c r="L142" i="2" s="1"/>
  <c r="D128" i="2"/>
  <c r="D143" i="2" s="1"/>
  <c r="H128" i="2"/>
  <c r="H143" i="2" s="1"/>
  <c r="L128" i="2"/>
  <c r="L143" i="2" s="1"/>
  <c r="D129" i="2"/>
  <c r="D144" i="2" s="1"/>
  <c r="H129" i="2"/>
  <c r="H144" i="2" s="1"/>
  <c r="L129" i="2"/>
  <c r="L144" i="2" s="1"/>
  <c r="D130" i="2"/>
  <c r="D145" i="2" s="1"/>
  <c r="H130" i="2"/>
  <c r="H145" i="2" s="1"/>
  <c r="L130" i="2"/>
  <c r="L145" i="2" s="1"/>
  <c r="D119" i="2"/>
  <c r="D134" i="2" s="1"/>
  <c r="H119" i="2"/>
  <c r="H134" i="2" s="1"/>
  <c r="L119" i="2"/>
  <c r="L134" i="2" s="1"/>
  <c r="E120" i="2"/>
  <c r="E135" i="2" s="1"/>
  <c r="I120" i="2"/>
  <c r="I135" i="2" s="1"/>
  <c r="M120" i="2"/>
  <c r="M135" i="2" s="1"/>
  <c r="E121" i="2"/>
  <c r="E136" i="2" s="1"/>
  <c r="I121" i="2"/>
  <c r="I136" i="2" s="1"/>
  <c r="M121" i="2"/>
  <c r="M136" i="2" s="1"/>
  <c r="E122" i="2"/>
  <c r="E137" i="2" s="1"/>
  <c r="I122" i="2"/>
  <c r="I137" i="2" s="1"/>
  <c r="M122" i="2"/>
  <c r="M137" i="2" s="1"/>
  <c r="E123" i="2"/>
  <c r="E138" i="2" s="1"/>
  <c r="I123" i="2"/>
  <c r="I138" i="2" s="1"/>
  <c r="M123" i="2"/>
  <c r="M138" i="2" s="1"/>
  <c r="E124" i="2"/>
  <c r="E139" i="2" s="1"/>
  <c r="I124" i="2"/>
  <c r="I139" i="2" s="1"/>
  <c r="M124" i="2"/>
  <c r="M139" i="2" s="1"/>
  <c r="E125" i="2"/>
  <c r="E140" i="2" s="1"/>
  <c r="I125" i="2"/>
  <c r="I140" i="2" s="1"/>
  <c r="M125" i="2"/>
  <c r="M140" i="2" s="1"/>
  <c r="E126" i="2"/>
  <c r="E141" i="2" s="1"/>
  <c r="I126" i="2"/>
  <c r="I141" i="2" s="1"/>
  <c r="M126" i="2"/>
  <c r="M141" i="2" s="1"/>
  <c r="E127" i="2"/>
  <c r="E142" i="2" s="1"/>
  <c r="I127" i="2"/>
  <c r="I142" i="2" s="1"/>
  <c r="M127" i="2"/>
  <c r="M142" i="2" s="1"/>
  <c r="E128" i="2"/>
  <c r="E143" i="2" s="1"/>
  <c r="I128" i="2"/>
  <c r="I143" i="2" s="1"/>
  <c r="M128" i="2"/>
  <c r="M143" i="2" s="1"/>
  <c r="E129" i="2"/>
  <c r="E144" i="2" s="1"/>
  <c r="I129" i="2"/>
  <c r="I144" i="2" s="1"/>
  <c r="M129" i="2"/>
  <c r="M144" i="2" s="1"/>
  <c r="E130" i="2"/>
  <c r="E145" i="2" s="1"/>
  <c r="I130" i="2"/>
  <c r="I145" i="2" s="1"/>
  <c r="M130" i="2"/>
  <c r="M145" i="2" s="1"/>
  <c r="E119" i="2"/>
  <c r="E134" i="2" s="1"/>
  <c r="I119" i="2"/>
  <c r="I134" i="2" s="1"/>
  <c r="M119" i="2"/>
  <c r="M134" i="2" s="1"/>
  <c r="C120" i="2"/>
  <c r="C135" i="2" s="1"/>
  <c r="K120" i="2"/>
  <c r="K135" i="2" s="1"/>
  <c r="G121" i="2"/>
  <c r="G136" i="2" s="1"/>
  <c r="C122" i="2"/>
  <c r="C137" i="2" s="1"/>
  <c r="K122" i="2"/>
  <c r="K137" i="2" s="1"/>
  <c r="G123" i="2"/>
  <c r="G138" i="2" s="1"/>
  <c r="C124" i="2"/>
  <c r="C139" i="2" s="1"/>
  <c r="K124" i="2"/>
  <c r="K139" i="2" s="1"/>
  <c r="G125" i="2"/>
  <c r="G140" i="2" s="1"/>
  <c r="C126" i="2"/>
  <c r="C141" i="2" s="1"/>
  <c r="K126" i="2"/>
  <c r="K141" i="2" s="1"/>
  <c r="G127" i="2"/>
  <c r="G142" i="2" s="1"/>
  <c r="C128" i="2"/>
  <c r="C143" i="2" s="1"/>
  <c r="K128" i="2"/>
  <c r="K143" i="2" s="1"/>
  <c r="G129" i="2"/>
  <c r="G144" i="2" s="1"/>
  <c r="C130" i="2"/>
  <c r="C145" i="2" s="1"/>
  <c r="K130" i="2"/>
  <c r="K145" i="2" s="1"/>
  <c r="G119" i="2"/>
  <c r="G134" i="2" s="1"/>
  <c r="F120" i="2"/>
  <c r="F135" i="2" s="1"/>
  <c r="J121" i="2"/>
  <c r="J136" i="2" s="1"/>
  <c r="F122" i="2"/>
  <c r="F137" i="2" s="1"/>
  <c r="B123" i="2"/>
  <c r="B138" i="2" s="1"/>
  <c r="F124" i="2"/>
  <c r="F139" i="2" s="1"/>
  <c r="J125" i="2"/>
  <c r="J140" i="2" s="1"/>
  <c r="B127" i="2"/>
  <c r="B142" i="2" s="1"/>
  <c r="B129" i="2"/>
  <c r="B144" i="2" s="1"/>
  <c r="J129" i="2"/>
  <c r="J144" i="2" s="1"/>
  <c r="F130" i="2"/>
  <c r="F145" i="2" s="1"/>
  <c r="B119" i="2"/>
  <c r="B134" i="2" s="1"/>
  <c r="J119" i="2"/>
  <c r="J134" i="2" s="1"/>
  <c r="G120" i="2"/>
  <c r="G135" i="2" s="1"/>
  <c r="C121" i="2"/>
  <c r="C136" i="2" s="1"/>
  <c r="K121" i="2"/>
  <c r="K136" i="2" s="1"/>
  <c r="G122" i="2"/>
  <c r="G137" i="2" s="1"/>
  <c r="C123" i="2"/>
  <c r="C138" i="2" s="1"/>
  <c r="K123" i="2"/>
  <c r="K138" i="2" s="1"/>
  <c r="G124" i="2"/>
  <c r="G139" i="2" s="1"/>
  <c r="C125" i="2"/>
  <c r="C140" i="2" s="1"/>
  <c r="K125" i="2"/>
  <c r="K140" i="2" s="1"/>
  <c r="G126" i="2"/>
  <c r="G141" i="2" s="1"/>
  <c r="C127" i="2"/>
  <c r="C142" i="2" s="1"/>
  <c r="K127" i="2"/>
  <c r="K142" i="2" s="1"/>
  <c r="G128" i="2"/>
  <c r="G143" i="2" s="1"/>
  <c r="C129" i="2"/>
  <c r="C144" i="2" s="1"/>
  <c r="K129" i="2"/>
  <c r="K144" i="2" s="1"/>
  <c r="G130" i="2"/>
  <c r="G145" i="2" s="1"/>
  <c r="C119" i="2"/>
  <c r="C134" i="2" s="1"/>
  <c r="K119" i="2"/>
  <c r="K134" i="2" s="1"/>
  <c r="B120" i="2"/>
  <c r="B135" i="2" s="1"/>
  <c r="J120" i="2"/>
  <c r="J135" i="2" s="1"/>
  <c r="F121" i="2"/>
  <c r="F136" i="2" s="1"/>
  <c r="B122" i="2"/>
  <c r="B137" i="2" s="1"/>
  <c r="J122" i="2"/>
  <c r="J137" i="2" s="1"/>
  <c r="F123" i="2"/>
  <c r="F138" i="2" s="1"/>
  <c r="B124" i="2"/>
  <c r="B139" i="2" s="1"/>
  <c r="J124" i="2"/>
  <c r="J139" i="2" s="1"/>
  <c r="F125" i="2"/>
  <c r="F140" i="2" s="1"/>
  <c r="B126" i="2"/>
  <c r="B141" i="2" s="1"/>
  <c r="J126" i="2"/>
  <c r="J141" i="2" s="1"/>
  <c r="F127" i="2"/>
  <c r="F142" i="2" s="1"/>
  <c r="B128" i="2"/>
  <c r="B143" i="2" s="1"/>
  <c r="J128" i="2"/>
  <c r="J143" i="2" s="1"/>
  <c r="F129" i="2"/>
  <c r="F144" i="2" s="1"/>
  <c r="B130" i="2"/>
  <c r="B145" i="2" s="1"/>
  <c r="J130" i="2"/>
  <c r="J145" i="2" s="1"/>
  <c r="F119" i="2"/>
  <c r="F134" i="2" s="1"/>
  <c r="B121" i="2"/>
  <c r="B136" i="2" s="1"/>
  <c r="J123" i="2"/>
  <c r="J138" i="2" s="1"/>
  <c r="B125" i="2"/>
  <c r="B140" i="2" s="1"/>
  <c r="F126" i="2"/>
  <c r="F141" i="2" s="1"/>
  <c r="J127" i="2"/>
  <c r="J142" i="2" s="1"/>
  <c r="F128" i="2"/>
  <c r="F143" i="2" s="1"/>
  <c r="V180" i="2"/>
  <c r="M201" i="2"/>
  <c r="P41" i="2"/>
  <c r="H194" i="2"/>
  <c r="H211" i="2" s="1"/>
  <c r="V179" i="2"/>
  <c r="M200" i="2"/>
  <c r="P45" i="2"/>
  <c r="H198" i="2"/>
  <c r="H215" i="2" s="1"/>
  <c r="P51" i="2"/>
  <c r="H204" i="2"/>
  <c r="H221" i="2" s="1"/>
  <c r="P44" i="2"/>
  <c r="H197" i="2"/>
  <c r="H214" i="2" s="1"/>
  <c r="P47" i="2"/>
  <c r="H200" i="2"/>
  <c r="H217" i="2" s="1"/>
  <c r="V175" i="2"/>
  <c r="M196" i="2"/>
  <c r="V174" i="2"/>
  <c r="M195" i="2"/>
  <c r="V176" i="2"/>
  <c r="M197" i="2"/>
  <c r="H203" i="2"/>
  <c r="H220" i="2" s="1"/>
  <c r="P48" i="2"/>
  <c r="H201" i="2"/>
  <c r="H218" i="2" s="1"/>
  <c r="V178" i="2"/>
  <c r="M199" i="2"/>
  <c r="G211" i="2"/>
  <c r="G205" i="2"/>
  <c r="V177" i="2"/>
  <c r="M198" i="2"/>
  <c r="V181" i="2"/>
  <c r="M202" i="2"/>
  <c r="P46" i="2"/>
  <c r="H199" i="2"/>
  <c r="H216" i="2" s="1"/>
  <c r="V182" i="2"/>
  <c r="M203" i="2"/>
  <c r="V183" i="2"/>
  <c r="V173" i="2"/>
  <c r="M194" i="2"/>
  <c r="P40" i="2"/>
  <c r="H193" i="2"/>
  <c r="H210" i="2" s="1"/>
  <c r="V172" i="2"/>
  <c r="U184" i="2"/>
  <c r="D72" i="2"/>
  <c r="D87" i="2" s="1"/>
  <c r="H72" i="2"/>
  <c r="H87" i="2" s="1"/>
  <c r="L72" i="2"/>
  <c r="L87" i="2" s="1"/>
  <c r="E73" i="2"/>
  <c r="E88" i="2" s="1"/>
  <c r="I73" i="2"/>
  <c r="I88" i="2" s="1"/>
  <c r="M73" i="2"/>
  <c r="M88" i="2" s="1"/>
  <c r="F74" i="2"/>
  <c r="F89" i="2" s="1"/>
  <c r="J74" i="2"/>
  <c r="J89" i="2" s="1"/>
  <c r="E72" i="2"/>
  <c r="E87" i="2" s="1"/>
  <c r="I72" i="2"/>
  <c r="I87" i="2" s="1"/>
  <c r="M72" i="2"/>
  <c r="M87" i="2" s="1"/>
  <c r="F73" i="2"/>
  <c r="F88" i="2" s="1"/>
  <c r="J73" i="2"/>
  <c r="J88" i="2" s="1"/>
  <c r="C74" i="2"/>
  <c r="C89" i="2" s="1"/>
  <c r="G74" i="2"/>
  <c r="G89" i="2" s="1"/>
  <c r="K74" i="2"/>
  <c r="K89" i="2" s="1"/>
  <c r="D75" i="2"/>
  <c r="D90" i="2" s="1"/>
  <c r="H75" i="2"/>
  <c r="H90" i="2" s="1"/>
  <c r="L75" i="2"/>
  <c r="L90" i="2" s="1"/>
  <c r="E76" i="2"/>
  <c r="E91" i="2" s="1"/>
  <c r="I76" i="2"/>
  <c r="I91" i="2" s="1"/>
  <c r="M76" i="2"/>
  <c r="M91" i="2" s="1"/>
  <c r="F77" i="2"/>
  <c r="F92" i="2" s="1"/>
  <c r="J77" i="2"/>
  <c r="J92" i="2" s="1"/>
  <c r="C78" i="2"/>
  <c r="C93" i="2" s="1"/>
  <c r="G78" i="2"/>
  <c r="G93" i="2" s="1"/>
  <c r="K78" i="2"/>
  <c r="K93" i="2" s="1"/>
  <c r="D79" i="2"/>
  <c r="D94" i="2" s="1"/>
  <c r="H79" i="2"/>
  <c r="H94" i="2" s="1"/>
  <c r="L79" i="2"/>
  <c r="L94" i="2" s="1"/>
  <c r="E80" i="2"/>
  <c r="E95" i="2" s="1"/>
  <c r="I80" i="2"/>
  <c r="I95" i="2" s="1"/>
  <c r="M80" i="2"/>
  <c r="M95" i="2" s="1"/>
  <c r="F81" i="2"/>
  <c r="F96" i="2" s="1"/>
  <c r="J81" i="2"/>
  <c r="J96" i="2" s="1"/>
  <c r="C82" i="2"/>
  <c r="C97" i="2" s="1"/>
  <c r="G82" i="2"/>
  <c r="G97" i="2" s="1"/>
  <c r="K82" i="2"/>
  <c r="K97" i="2" s="1"/>
  <c r="L71" i="2"/>
  <c r="L86" i="2" s="1"/>
  <c r="H71" i="2"/>
  <c r="H86" i="2" s="1"/>
  <c r="D71" i="2"/>
  <c r="D86" i="2" s="1"/>
  <c r="B74" i="2"/>
  <c r="B89" i="2" s="1"/>
  <c r="B78" i="2"/>
  <c r="B93" i="2" s="1"/>
  <c r="B82" i="2"/>
  <c r="B97" i="2" s="1"/>
  <c r="J72" i="2"/>
  <c r="J87" i="2" s="1"/>
  <c r="G73" i="2"/>
  <c r="G88" i="2" s="1"/>
  <c r="D74" i="2"/>
  <c r="D89" i="2" s="1"/>
  <c r="L74" i="2"/>
  <c r="L89" i="2" s="1"/>
  <c r="F75" i="2"/>
  <c r="F90" i="2" s="1"/>
  <c r="K75" i="2"/>
  <c r="K90" i="2" s="1"/>
  <c r="F76" i="2"/>
  <c r="F91" i="2" s="1"/>
  <c r="K76" i="2"/>
  <c r="K91" i="2" s="1"/>
  <c r="E77" i="2"/>
  <c r="E92" i="2" s="1"/>
  <c r="K77" i="2"/>
  <c r="K92" i="2" s="1"/>
  <c r="E78" i="2"/>
  <c r="E93" i="2" s="1"/>
  <c r="J78" i="2"/>
  <c r="J93" i="2" s="1"/>
  <c r="E79" i="2"/>
  <c r="E94" i="2" s="1"/>
  <c r="J79" i="2"/>
  <c r="J94" i="2" s="1"/>
  <c r="D80" i="2"/>
  <c r="D95" i="2" s="1"/>
  <c r="J80" i="2"/>
  <c r="J95" i="2" s="1"/>
  <c r="D81" i="2"/>
  <c r="D96" i="2" s="1"/>
  <c r="I81" i="2"/>
  <c r="I96" i="2" s="1"/>
  <c r="D82" i="2"/>
  <c r="D97" i="2" s="1"/>
  <c r="I82" i="2"/>
  <c r="I97" i="2" s="1"/>
  <c r="M71" i="2"/>
  <c r="M86" i="2" s="1"/>
  <c r="G71" i="2"/>
  <c r="G86" i="2" s="1"/>
  <c r="B72" i="2"/>
  <c r="B87" i="2" s="1"/>
  <c r="B77" i="2"/>
  <c r="B92" i="2" s="1"/>
  <c r="B71" i="2"/>
  <c r="B86" i="2" s="1"/>
  <c r="C72" i="2"/>
  <c r="C87" i="2" s="1"/>
  <c r="K72" i="2"/>
  <c r="K87" i="2" s="1"/>
  <c r="H73" i="2"/>
  <c r="H88" i="2" s="1"/>
  <c r="E74" i="2"/>
  <c r="E89" i="2" s="1"/>
  <c r="M74" i="2"/>
  <c r="M89" i="2" s="1"/>
  <c r="G75" i="2"/>
  <c r="G90" i="2" s="1"/>
  <c r="M75" i="2"/>
  <c r="M90" i="2" s="1"/>
  <c r="G76" i="2"/>
  <c r="G91" i="2" s="1"/>
  <c r="L76" i="2"/>
  <c r="L91" i="2" s="1"/>
  <c r="G77" i="2"/>
  <c r="G92" i="2" s="1"/>
  <c r="L77" i="2"/>
  <c r="L92" i="2" s="1"/>
  <c r="F78" i="2"/>
  <c r="F93" i="2" s="1"/>
  <c r="L78" i="2"/>
  <c r="L93" i="2" s="1"/>
  <c r="F79" i="2"/>
  <c r="F94" i="2" s="1"/>
  <c r="K79" i="2"/>
  <c r="K94" i="2" s="1"/>
  <c r="F80" i="2"/>
  <c r="F95" i="2" s="1"/>
  <c r="K80" i="2"/>
  <c r="K95" i="2" s="1"/>
  <c r="E81" i="2"/>
  <c r="E96" i="2" s="1"/>
  <c r="K81" i="2"/>
  <c r="K96" i="2" s="1"/>
  <c r="E82" i="2"/>
  <c r="E97" i="2" s="1"/>
  <c r="J82" i="2"/>
  <c r="J97" i="2" s="1"/>
  <c r="K71" i="2"/>
  <c r="K86" i="2" s="1"/>
  <c r="F71" i="2"/>
  <c r="F86" i="2" s="1"/>
  <c r="B73" i="2"/>
  <c r="B88" i="2" s="1"/>
  <c r="B79" i="2"/>
  <c r="B94" i="2" s="1"/>
  <c r="F72" i="2"/>
  <c r="F87" i="2" s="1"/>
  <c r="C73" i="2"/>
  <c r="C88" i="2" s="1"/>
  <c r="K73" i="2"/>
  <c r="K88" i="2" s="1"/>
  <c r="H74" i="2"/>
  <c r="H89" i="2" s="1"/>
  <c r="C75" i="2"/>
  <c r="C90" i="2" s="1"/>
  <c r="I75" i="2"/>
  <c r="I90" i="2" s="1"/>
  <c r="C76" i="2"/>
  <c r="C91" i="2" s="1"/>
  <c r="H76" i="2"/>
  <c r="H91" i="2" s="1"/>
  <c r="C77" i="2"/>
  <c r="C92" i="2" s="1"/>
  <c r="H77" i="2"/>
  <c r="H92" i="2" s="1"/>
  <c r="M77" i="2"/>
  <c r="M92" i="2" s="1"/>
  <c r="H78" i="2"/>
  <c r="H93" i="2" s="1"/>
  <c r="M78" i="2"/>
  <c r="M93" i="2" s="1"/>
  <c r="G79" i="2"/>
  <c r="G94" i="2" s="1"/>
  <c r="M79" i="2"/>
  <c r="M94" i="2" s="1"/>
  <c r="G80" i="2"/>
  <c r="G95" i="2" s="1"/>
  <c r="L80" i="2"/>
  <c r="L95" i="2" s="1"/>
  <c r="G81" i="2"/>
  <c r="G96" i="2" s="1"/>
  <c r="L81" i="2"/>
  <c r="L96" i="2" s="1"/>
  <c r="F82" i="2"/>
  <c r="F97" i="2" s="1"/>
  <c r="L82" i="2"/>
  <c r="L97" i="2" s="1"/>
  <c r="J71" i="2"/>
  <c r="J86" i="2" s="1"/>
  <c r="E71" i="2"/>
  <c r="E86" i="2" s="1"/>
  <c r="B75" i="2"/>
  <c r="B90" i="2" s="1"/>
  <c r="B80" i="2"/>
  <c r="B95" i="2" s="1"/>
  <c r="G72" i="2"/>
  <c r="G87" i="2" s="1"/>
  <c r="E75" i="2"/>
  <c r="E90" i="2" s="1"/>
  <c r="D77" i="2"/>
  <c r="D92" i="2" s="1"/>
  <c r="C79" i="2"/>
  <c r="C94" i="2" s="1"/>
  <c r="C81" i="2"/>
  <c r="C96" i="2" s="1"/>
  <c r="M82" i="2"/>
  <c r="M97" i="2" s="1"/>
  <c r="B81" i="2"/>
  <c r="B96" i="2" s="1"/>
  <c r="D73" i="2"/>
  <c r="D88" i="2" s="1"/>
  <c r="J75" i="2"/>
  <c r="J90" i="2" s="1"/>
  <c r="I77" i="2"/>
  <c r="I92" i="2" s="1"/>
  <c r="I79" i="2"/>
  <c r="I94" i="2" s="1"/>
  <c r="H81" i="2"/>
  <c r="H96" i="2" s="1"/>
  <c r="I71" i="2"/>
  <c r="I86" i="2" s="1"/>
  <c r="L73" i="2"/>
  <c r="L88" i="2" s="1"/>
  <c r="D76" i="2"/>
  <c r="D91" i="2" s="1"/>
  <c r="D78" i="2"/>
  <c r="D93" i="2" s="1"/>
  <c r="C80" i="2"/>
  <c r="C95" i="2" s="1"/>
  <c r="M81" i="2"/>
  <c r="M96" i="2" s="1"/>
  <c r="C71" i="2"/>
  <c r="C86" i="2" s="1"/>
  <c r="I74" i="2"/>
  <c r="I89" i="2" s="1"/>
  <c r="J76" i="2"/>
  <c r="J91" i="2" s="1"/>
  <c r="I78" i="2"/>
  <c r="I93" i="2" s="1"/>
  <c r="H80" i="2"/>
  <c r="H95" i="2" s="1"/>
  <c r="H82" i="2"/>
  <c r="H97" i="2" s="1"/>
  <c r="B76" i="2"/>
  <c r="B91" i="2" s="1"/>
  <c r="H195" i="2" l="1"/>
  <c r="H212" i="2" s="1"/>
  <c r="R139" i="2"/>
  <c r="N144" i="2"/>
  <c r="R144" i="2"/>
  <c r="H196" i="2"/>
  <c r="H205" i="2" s="1"/>
  <c r="P49" i="2"/>
  <c r="N140" i="2"/>
  <c r="R140" i="2"/>
  <c r="R143" i="2"/>
  <c r="N143" i="2"/>
  <c r="R135" i="2"/>
  <c r="N135" i="2"/>
  <c r="R134" i="2"/>
  <c r="N134" i="2"/>
  <c r="N142" i="2"/>
  <c r="R142" i="2"/>
  <c r="N136" i="2"/>
  <c r="R136" i="2"/>
  <c r="N139" i="2"/>
  <c r="N141" i="2"/>
  <c r="R141" i="2"/>
  <c r="R138" i="2"/>
  <c r="N138" i="2"/>
  <c r="N145" i="2"/>
  <c r="R145" i="2"/>
  <c r="R137" i="2"/>
  <c r="N137" i="2"/>
  <c r="H213" i="2"/>
  <c r="R96" i="2"/>
  <c r="N96" i="2"/>
  <c r="R90" i="2"/>
  <c r="N90" i="2"/>
  <c r="R94" i="2"/>
  <c r="N94" i="2"/>
  <c r="R88" i="2"/>
  <c r="N88" i="2"/>
  <c r="R86" i="2"/>
  <c r="N86" i="2"/>
  <c r="N91" i="2"/>
  <c r="R91" i="2"/>
  <c r="R92" i="2"/>
  <c r="N92" i="2"/>
  <c r="N97" i="2"/>
  <c r="R97" i="2"/>
  <c r="N89" i="2"/>
  <c r="R89" i="2"/>
  <c r="N95" i="2"/>
  <c r="R95" i="2"/>
  <c r="N87" i="2"/>
  <c r="R87" i="2"/>
  <c r="N93" i="2"/>
  <c r="R93" i="2"/>
  <c r="R146" i="2" l="1"/>
  <c r="S139" i="2" s="1"/>
  <c r="N146" i="2"/>
  <c r="O141" i="2" s="1"/>
  <c r="N98" i="2"/>
  <c r="O94" i="2"/>
  <c r="R98" i="2"/>
  <c r="S89" i="2" s="1"/>
  <c r="S137" i="2" l="1"/>
  <c r="S140" i="2"/>
  <c r="O144" i="2"/>
  <c r="O139" i="2"/>
  <c r="P139" i="2" s="1"/>
  <c r="O145" i="2"/>
  <c r="P145" i="2" s="1"/>
  <c r="O140" i="2"/>
  <c r="P140" i="2" s="1"/>
  <c r="O138" i="2"/>
  <c r="S143" i="2"/>
  <c r="T143" i="2" s="1"/>
  <c r="S136" i="2"/>
  <c r="S134" i="2"/>
  <c r="S135" i="2"/>
  <c r="T135" i="2" s="1"/>
  <c r="O137" i="2"/>
  <c r="P137" i="2" s="1"/>
  <c r="S142" i="2"/>
  <c r="T142" i="2" s="1"/>
  <c r="O136" i="2"/>
  <c r="P136" i="2" s="1"/>
  <c r="O134" i="2"/>
  <c r="O135" i="2"/>
  <c r="P135" i="2" s="1"/>
  <c r="S86" i="2"/>
  <c r="J193" i="2" s="1"/>
  <c r="O143" i="2"/>
  <c r="P143" i="2" s="1"/>
  <c r="S138" i="2"/>
  <c r="S145" i="2"/>
  <c r="T145" i="2" s="1"/>
  <c r="O142" i="2"/>
  <c r="S144" i="2"/>
  <c r="T144" i="2" s="1"/>
  <c r="S141" i="2"/>
  <c r="T141" i="2" s="1"/>
  <c r="T89" i="2"/>
  <c r="J196" i="2"/>
  <c r="P94" i="2"/>
  <c r="I201" i="2"/>
  <c r="I218" i="2" s="1"/>
  <c r="O91" i="2"/>
  <c r="P144" i="2"/>
  <c r="P141" i="2"/>
  <c r="P142" i="2"/>
  <c r="P138" i="2"/>
  <c r="O87" i="2"/>
  <c r="S95" i="2"/>
  <c r="T139" i="2"/>
  <c r="T136" i="2"/>
  <c r="T137" i="2"/>
  <c r="T138" i="2"/>
  <c r="T140" i="2"/>
  <c r="O90" i="2"/>
  <c r="O95" i="2"/>
  <c r="O88" i="2"/>
  <c r="S96" i="2"/>
  <c r="S92" i="2"/>
  <c r="O97" i="2"/>
  <c r="S93" i="2"/>
  <c r="O86" i="2"/>
  <c r="I193" i="2" s="1"/>
  <c r="I210" i="2" s="1"/>
  <c r="S90" i="2"/>
  <c r="S97" i="2"/>
  <c r="S88" i="2"/>
  <c r="S91" i="2"/>
  <c r="S87" i="2"/>
  <c r="S94" i="2"/>
  <c r="O89" i="2"/>
  <c r="O93" i="2"/>
  <c r="O96" i="2"/>
  <c r="O92" i="2"/>
  <c r="T86" i="2" l="1"/>
  <c r="O146" i="2"/>
  <c r="T90" i="2"/>
  <c r="J197" i="2"/>
  <c r="S146" i="2"/>
  <c r="T134" i="2"/>
  <c r="P92" i="2"/>
  <c r="I199" i="2"/>
  <c r="I216" i="2" s="1"/>
  <c r="T94" i="2"/>
  <c r="J201" i="2"/>
  <c r="T93" i="2"/>
  <c r="J200" i="2"/>
  <c r="P88" i="2"/>
  <c r="I195" i="2"/>
  <c r="I212" i="2" s="1"/>
  <c r="P87" i="2"/>
  <c r="I194" i="2"/>
  <c r="P93" i="2"/>
  <c r="I200" i="2"/>
  <c r="I217" i="2" s="1"/>
  <c r="T91" i="2"/>
  <c r="J198" i="2"/>
  <c r="T92" i="2"/>
  <c r="J199" i="2"/>
  <c r="P90" i="2"/>
  <c r="I197" i="2"/>
  <c r="I214" i="2" s="1"/>
  <c r="P89" i="2"/>
  <c r="I196" i="2"/>
  <c r="I213" i="2" s="1"/>
  <c r="T88" i="2"/>
  <c r="J195" i="2"/>
  <c r="T96" i="2"/>
  <c r="J203" i="2"/>
  <c r="T95" i="2"/>
  <c r="J202" i="2"/>
  <c r="P96" i="2"/>
  <c r="I203" i="2"/>
  <c r="I220" i="2" s="1"/>
  <c r="T87" i="2"/>
  <c r="J194" i="2"/>
  <c r="T97" i="2"/>
  <c r="J204" i="2"/>
  <c r="P97" i="2"/>
  <c r="I204" i="2"/>
  <c r="I221" i="2" s="1"/>
  <c r="P95" i="2"/>
  <c r="I202" i="2"/>
  <c r="I219" i="2" s="1"/>
  <c r="P134" i="2"/>
  <c r="P91" i="2"/>
  <c r="I198" i="2"/>
  <c r="I215" i="2" s="1"/>
  <c r="P86" i="2"/>
  <c r="O98" i="2"/>
  <c r="S98" i="2"/>
  <c r="J205" i="2" l="1"/>
  <c r="I205" i="2"/>
  <c r="I211" i="2"/>
</calcChain>
</file>

<file path=xl/sharedStrings.xml><?xml version="1.0" encoding="utf-8"?>
<sst xmlns="http://schemas.openxmlformats.org/spreadsheetml/2006/main" count="605" uniqueCount="81">
  <si>
    <t>Passengers (Thousands)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</si>
  <si>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</si>
  <si>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</si>
  <si>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</si>
  <si>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</si>
  <si>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</si>
  <si>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</si>
  <si>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</si>
  <si>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</si>
  <si>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</si>
  <si>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</si>
  <si>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</si>
  <si>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</si>
  <si>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</t>
  </si>
  <si>
    <t>Index</t>
  </si>
  <si>
    <t>Seasonal Indexes</t>
  </si>
  <si>
    <t>METHOD 1 -  Average Percentage Method</t>
  </si>
  <si>
    <t xml:space="preserve"> Seasonal Index(Mean)</t>
  </si>
  <si>
    <t>%age</t>
  </si>
  <si>
    <t>Seasonal Index(Median)</t>
  </si>
  <si>
    <t>Median</t>
  </si>
  <si>
    <t>Mean</t>
  </si>
  <si>
    <t>Adjusted Index</t>
  </si>
  <si>
    <t>METHOD 2.1 -  seasonal index by using the Ratio - to- Trend method(Linear Trend)</t>
  </si>
  <si>
    <t>Indexes</t>
  </si>
  <si>
    <t>Year</t>
  </si>
  <si>
    <t xml:space="preserve"> COUNT </t>
  </si>
  <si>
    <t>First figure out trends for the year and then apply it to months</t>
  </si>
  <si>
    <t>Mean X</t>
  </si>
  <si>
    <t>Mean Y</t>
  </si>
  <si>
    <t>SSX</t>
  </si>
  <si>
    <t>BETA_1</t>
  </si>
  <si>
    <t>SSY</t>
  </si>
  <si>
    <t>BETA_0</t>
  </si>
  <si>
    <t>SXY</t>
  </si>
  <si>
    <t>Passenger</t>
  </si>
  <si>
    <t>New Trend</t>
  </si>
  <si>
    <t>Ratio -to-trend</t>
  </si>
  <si>
    <t>SI Mean Adjusted</t>
  </si>
  <si>
    <t>SI median Adjusted</t>
  </si>
  <si>
    <t>METHOD 3 - seasonal index by using the Ratio - to- Moving Average method</t>
  </si>
  <si>
    <t>Passengers</t>
  </si>
  <si>
    <t>MA(12)</t>
  </si>
  <si>
    <t>R-t-MA(12)</t>
  </si>
  <si>
    <t>SI Mean</t>
  </si>
  <si>
    <t>Linear           Trend</t>
  </si>
  <si>
    <t>Seasonal Index</t>
  </si>
  <si>
    <t>R-b-T Mean</t>
  </si>
  <si>
    <t>R-b-T Median</t>
  </si>
  <si>
    <t>R-b-T median</t>
  </si>
  <si>
    <t>Linear</t>
  </si>
  <si>
    <t>Poly Trend</t>
  </si>
  <si>
    <t>Beta_0</t>
  </si>
  <si>
    <t>Beta_1</t>
  </si>
  <si>
    <t>Beta_2</t>
  </si>
  <si>
    <t>METHOD 2.2 -  seasonal index by using the Ratio - to- Trend method(Polynomial Trend)</t>
  </si>
  <si>
    <t>Polynomial T</t>
  </si>
  <si>
    <t>Ratio to trend (Linear)</t>
  </si>
  <si>
    <t>Seasonal Index mean</t>
  </si>
  <si>
    <t>Seasonal Index Median</t>
  </si>
  <si>
    <t>SI Ratio By Trend Mean (linear)</t>
  </si>
  <si>
    <t>SI Ratio by  Trend  Median (Linear)</t>
  </si>
  <si>
    <t>SI Ratio by trend Mean (Poly)</t>
  </si>
  <si>
    <t>Ratio by Moving Average MA(12)</t>
  </si>
  <si>
    <t>SI Ratio by  Trend  Mean/ Trend or Y/(S*T) = C*I</t>
  </si>
  <si>
    <t>SI Ratio by  Trend  Median/ Trend  or Y/(S*T) = C*I</t>
  </si>
  <si>
    <t>De-Seasonalization</t>
  </si>
  <si>
    <t>Detrending Deseasonalized Data</t>
  </si>
  <si>
    <t>LINEAR T</t>
  </si>
  <si>
    <t>POLYNOMIAL T</t>
  </si>
  <si>
    <t>MOVING AVEAGE TO REMOVE ANY CYCLICITY OR IRREGULARITY</t>
  </si>
  <si>
    <t>Linear trend</t>
  </si>
  <si>
    <t>Polynomial trend</t>
  </si>
  <si>
    <t>Y/S*T = C*I</t>
  </si>
  <si>
    <t>MA(3)</t>
  </si>
  <si>
    <t>MA(7)</t>
  </si>
  <si>
    <t>Y = ~T*S</t>
  </si>
  <si>
    <t>Y= ~T*S*C*I</t>
  </si>
  <si>
    <t>Winning Forecast</t>
  </si>
  <si>
    <t>Y/TS = C*I</t>
  </si>
  <si>
    <t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</si>
</sst>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1" xfId="0" applyFont="1" applyFill="1" applyBorder="1"/>
    <xf numFmtId="0" fontId="1" fillId="0" borderId="12" xfId="0" applyFont="1" applyBorder="1"/>
    <xf numFmtId="0" fontId="1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2" borderId="11" xfId="0" applyFont="1" applyFill="1" applyBorder="1"/>
    <xf numFmtId="0" fontId="0" fillId="2" borderId="12" xfId="0" applyFont="1" applyFill="1" applyBorder="1"/>
    <xf numFmtId="0" fontId="0" fillId="2" borderId="14" xfId="0" applyFont="1" applyFill="1" applyBorder="1"/>
    <xf numFmtId="0" fontId="0" fillId="2" borderId="15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1" fillId="0" borderId="11" xfId="0" applyFont="1" applyBorder="1"/>
    <xf numFmtId="0" fontId="1" fillId="0" borderId="14" xfId="0" applyFont="1" applyBorder="1"/>
    <xf numFmtId="0" fontId="1" fillId="0" borderId="13" xfId="0" applyFont="1" applyBorder="1"/>
    <xf numFmtId="0" fontId="1" fillId="0" borderId="15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6" xfId="0" applyFill="1" applyBorder="1"/>
    <xf numFmtId="0" fontId="0" fillId="0" borderId="9" xfId="0" applyFill="1" applyBorder="1"/>
    <xf numFmtId="0" fontId="1" fillId="0" borderId="13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5" fillId="0" borderId="10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0" fillId="0" borderId="16" xfId="0" applyBorder="1"/>
    <xf numFmtId="0" fontId="0" fillId="0" borderId="23" xfId="0" applyBorder="1"/>
    <xf numFmtId="0" fontId="0" fillId="0" borderId="17" xfId="0" applyBorder="1"/>
    <xf numFmtId="0" fontId="7" fillId="0" borderId="0" xfId="0" applyFont="1"/>
    <xf numFmtId="0" fontId="0" fillId="0" borderId="0" xfId="0" applyFont="1"/>
    <xf numFmtId="0" fontId="1" fillId="0" borderId="10" xfId="0" applyFont="1" applyBorder="1"/>
    <xf numFmtId="0" fontId="0" fillId="0" borderId="6" xfId="0" applyFont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0" fillId="0" borderId="13" xfId="0" applyFill="1" applyBorder="1"/>
    <xf numFmtId="0" fontId="1" fillId="0" borderId="1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Passenger trend over the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flat" cmpd="sng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1.6214537599977916E-2"/>
                  <c:y val="5.96086402578751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name>Poly order 2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2.3224550918865203E-2"/>
                  <c:y val="-3.967621543018958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multiLvlStrRef>
              <c:f>'Airpass Data '!$B$9:$C$152</c:f>
              <c:multiLvlStrCache>
                <c:ptCount val="144"/>
                <c:lvl>
                  <c:pt idx="0">
                    <c:v>January</c:v>
                  </c:pt>
                  <c:pt idx="1">
                    <c:v>Feburary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Feburary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Feburary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Feburary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January</c:v>
                  </c:pt>
                  <c:pt idx="49">
                    <c:v>Feburary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May</c:v>
                  </c:pt>
                  <c:pt idx="53">
                    <c:v>June</c:v>
                  </c:pt>
                  <c:pt idx="54">
                    <c:v>July</c:v>
                  </c:pt>
                  <c:pt idx="55">
                    <c:v>August</c:v>
                  </c:pt>
                  <c:pt idx="56">
                    <c:v>September</c:v>
                  </c:pt>
                  <c:pt idx="57">
                    <c:v>October</c:v>
                  </c:pt>
                  <c:pt idx="58">
                    <c:v>November</c:v>
                  </c:pt>
                  <c:pt idx="59">
                    <c:v>December</c:v>
                  </c:pt>
                  <c:pt idx="60">
                    <c:v>January</c:v>
                  </c:pt>
                  <c:pt idx="61">
                    <c:v>Feburary</c:v>
                  </c:pt>
                  <c:pt idx="62">
                    <c:v>March</c:v>
                  </c:pt>
                  <c:pt idx="63">
                    <c:v>April</c:v>
                  </c:pt>
                  <c:pt idx="64">
                    <c:v>May</c:v>
                  </c:pt>
                  <c:pt idx="65">
                    <c:v>June</c:v>
                  </c:pt>
                  <c:pt idx="66">
                    <c:v>July</c:v>
                  </c:pt>
                  <c:pt idx="67">
                    <c:v>August</c:v>
                  </c:pt>
                  <c:pt idx="68">
                    <c:v>September</c:v>
                  </c:pt>
                  <c:pt idx="69">
                    <c:v>October</c:v>
                  </c:pt>
                  <c:pt idx="70">
                    <c:v>November</c:v>
                  </c:pt>
                  <c:pt idx="71">
                    <c:v>December</c:v>
                  </c:pt>
                  <c:pt idx="72">
                    <c:v>January</c:v>
                  </c:pt>
                  <c:pt idx="73">
                    <c:v>Feburary</c:v>
                  </c:pt>
                  <c:pt idx="74">
                    <c:v>March</c:v>
                  </c:pt>
                  <c:pt idx="75">
                    <c:v>April</c:v>
                  </c:pt>
                  <c:pt idx="76">
                    <c:v>May</c:v>
                  </c:pt>
                  <c:pt idx="77">
                    <c:v>June</c:v>
                  </c:pt>
                  <c:pt idx="78">
                    <c:v>July</c:v>
                  </c:pt>
                  <c:pt idx="79">
                    <c:v>August</c:v>
                  </c:pt>
                  <c:pt idx="80">
                    <c:v>September</c:v>
                  </c:pt>
                  <c:pt idx="81">
                    <c:v>October</c:v>
                  </c:pt>
                  <c:pt idx="82">
                    <c:v>November</c:v>
                  </c:pt>
                  <c:pt idx="83">
                    <c:v>December</c:v>
                  </c:pt>
                  <c:pt idx="84">
                    <c:v>January</c:v>
                  </c:pt>
                  <c:pt idx="85">
                    <c:v>Feburary</c:v>
                  </c:pt>
                  <c:pt idx="86">
                    <c:v>March</c:v>
                  </c:pt>
                  <c:pt idx="87">
                    <c:v>April</c:v>
                  </c:pt>
                  <c:pt idx="88">
                    <c:v>May</c:v>
                  </c:pt>
                  <c:pt idx="89">
                    <c:v>June</c:v>
                  </c:pt>
                  <c:pt idx="90">
                    <c:v>July</c:v>
                  </c:pt>
                  <c:pt idx="91">
                    <c:v>August</c:v>
                  </c:pt>
                  <c:pt idx="92">
                    <c:v>September</c:v>
                  </c:pt>
                  <c:pt idx="93">
                    <c:v>October</c:v>
                  </c:pt>
                  <c:pt idx="94">
                    <c:v>November</c:v>
                  </c:pt>
                  <c:pt idx="95">
                    <c:v>December</c:v>
                  </c:pt>
                  <c:pt idx="96">
                    <c:v>January</c:v>
                  </c:pt>
                  <c:pt idx="97">
                    <c:v>Feburary</c:v>
                  </c:pt>
                  <c:pt idx="98">
                    <c:v>March</c:v>
                  </c:pt>
                  <c:pt idx="99">
                    <c:v>April</c:v>
                  </c:pt>
                  <c:pt idx="100">
                    <c:v>May</c:v>
                  </c:pt>
                  <c:pt idx="101">
                    <c:v>June</c:v>
                  </c:pt>
                  <c:pt idx="102">
                    <c:v>July</c:v>
                  </c:pt>
                  <c:pt idx="103">
                    <c:v>August</c:v>
                  </c:pt>
                  <c:pt idx="104">
                    <c:v>September</c:v>
                  </c:pt>
                  <c:pt idx="105">
                    <c:v>October</c:v>
                  </c:pt>
                  <c:pt idx="106">
                    <c:v>November</c:v>
                  </c:pt>
                  <c:pt idx="107">
                    <c:v>December</c:v>
                  </c:pt>
                  <c:pt idx="108">
                    <c:v>January</c:v>
                  </c:pt>
                  <c:pt idx="109">
                    <c:v>Feburary</c:v>
                  </c:pt>
                  <c:pt idx="110">
                    <c:v>March</c:v>
                  </c:pt>
                  <c:pt idx="111">
                    <c:v>April</c:v>
                  </c:pt>
                  <c:pt idx="112">
                    <c:v>May</c:v>
                  </c:pt>
                  <c:pt idx="113">
                    <c:v>June</c:v>
                  </c:pt>
                  <c:pt idx="114">
                    <c:v>July</c:v>
                  </c:pt>
                  <c:pt idx="115">
                    <c:v>August</c:v>
                  </c:pt>
                  <c:pt idx="116">
                    <c:v>September</c:v>
                  </c:pt>
                  <c:pt idx="117">
                    <c:v>October</c:v>
                  </c:pt>
                  <c:pt idx="118">
                    <c:v>November</c:v>
                  </c:pt>
                  <c:pt idx="119">
                    <c:v>December</c:v>
                  </c:pt>
                  <c:pt idx="120">
                    <c:v>January</c:v>
                  </c:pt>
                  <c:pt idx="121">
                    <c:v>Feburary</c:v>
                  </c:pt>
                  <c:pt idx="122">
                    <c:v>March</c:v>
                  </c:pt>
                  <c:pt idx="123">
                    <c:v>April</c:v>
                  </c:pt>
                  <c:pt idx="124">
                    <c:v>May</c:v>
                  </c:pt>
                  <c:pt idx="125">
                    <c:v>June</c:v>
                  </c:pt>
                  <c:pt idx="126">
                    <c:v>July</c:v>
                  </c:pt>
                  <c:pt idx="127">
                    <c:v>August</c:v>
                  </c:pt>
                  <c:pt idx="128">
                    <c:v>September</c:v>
                  </c:pt>
                  <c:pt idx="129">
                    <c:v>October</c:v>
                  </c:pt>
                  <c:pt idx="130">
                    <c:v>November</c:v>
                  </c:pt>
                  <c:pt idx="131">
                    <c:v>December</c:v>
                  </c:pt>
                  <c:pt idx="132">
                    <c:v>January</c:v>
                  </c:pt>
                  <c:pt idx="133">
                    <c:v>Feburary</c:v>
                  </c:pt>
                  <c:pt idx="134">
                    <c:v>March</c:v>
                  </c:pt>
                  <c:pt idx="135">
                    <c:v>April</c:v>
                  </c:pt>
                  <c:pt idx="136">
                    <c:v>May</c:v>
                  </c:pt>
                  <c:pt idx="137">
                    <c:v>June</c:v>
                  </c:pt>
                  <c:pt idx="138">
                    <c:v>July</c:v>
                  </c:pt>
                  <c:pt idx="139">
                    <c:v>August</c:v>
                  </c:pt>
                  <c:pt idx="140">
                    <c:v>September</c:v>
                  </c:pt>
                  <c:pt idx="141">
                    <c:v>October</c:v>
                  </c:pt>
                  <c:pt idx="142">
                    <c:v>November</c:v>
                  </c:pt>
                  <c:pt idx="143">
                    <c:v>December</c:v>
                  </c:pt>
                </c:lvl>
                <c:lvl>
                  <c:pt idx="0">
                    <c:v>1949</c:v>
                  </c:pt>
                  <c:pt idx="12">
                    <c:v>1950</c:v>
                  </c:pt>
                  <c:pt idx="24">
                    <c:v>1951</c:v>
                  </c:pt>
                  <c:pt idx="36">
                    <c:v>1952</c:v>
                  </c:pt>
                  <c:pt idx="48">
                    <c:v>1953</c:v>
                  </c:pt>
                  <c:pt idx="60">
                    <c:v>1954</c:v>
                  </c:pt>
                  <c:pt idx="72">
                    <c:v>1955</c:v>
                  </c:pt>
                  <c:pt idx="84">
                    <c:v>1956</c:v>
                  </c:pt>
                  <c:pt idx="96">
                    <c:v>1957</c:v>
                  </c:pt>
                  <c:pt idx="108">
                    <c:v>1958</c:v>
                  </c:pt>
                  <c:pt idx="120">
                    <c:v>1959</c:v>
                  </c:pt>
                  <c:pt idx="132">
                    <c:v>1960</c:v>
                  </c:pt>
                </c:lvl>
              </c:multiLvlStrCache>
            </c:multiLvlStrRef>
          </c:cat>
          <c:val>
            <c:numRef>
              <c:f>'Airpass Data '!$D$9:$D$152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A3-4C5D-A767-1C451C0F3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731168"/>
        <c:axId val="576735760"/>
      </c:lineChart>
      <c:catAx>
        <c:axId val="57673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35760"/>
        <c:crosses val="autoZero"/>
        <c:auto val="1"/>
        <c:lblAlgn val="ctr"/>
        <c:lblOffset val="100"/>
        <c:noMultiLvlLbl val="0"/>
      </c:catAx>
      <c:valAx>
        <c:axId val="5767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Passengers(in 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3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Seasonal Indexes(%age)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 Mean</c:v>
          </c:tx>
          <c:spPr>
            <a:ln w="19050" cap="flat" cmpd="sng" algn="ctr">
              <a:solidFill>
                <a:schemeClr val="accent1"/>
              </a:solidFill>
              <a:prstDash val="sysDot"/>
              <a:miter lim="800000"/>
            </a:ln>
            <a:effectLst/>
          </c:spPr>
          <c:marker>
            <c:symbol val="none"/>
          </c:marker>
          <c:cat>
            <c:strRef>
              <c:f>'Seasonal Index'!$F$210:$F$221</c:f>
              <c:strCache>
                <c:ptCount val="12"/>
                <c:pt idx="0">
                  <c:v>January</c:v>
                </c:pt>
                <c:pt idx="1">
                  <c:v>Feburary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'Seasonal Index'!$G$210:$G$221</c:f>
              <c:numCache>
                <c:formatCode>General</c:formatCode>
                <c:ptCount val="12"/>
                <c:pt idx="0">
                  <c:v>86.113393135866261</c:v>
                </c:pt>
                <c:pt idx="1">
                  <c:v>85.187076382865129</c:v>
                </c:pt>
                <c:pt idx="2">
                  <c:v>97.999804489958748</c:v>
                </c:pt>
                <c:pt idx="3">
                  <c:v>95.896633117144816</c:v>
                </c:pt>
                <c:pt idx="4">
                  <c:v>96.623074184253696</c:v>
                </c:pt>
                <c:pt idx="5">
                  <c:v>110.26201605593438</c:v>
                </c:pt>
                <c:pt idx="6">
                  <c:v>123.63603060863473</c:v>
                </c:pt>
                <c:pt idx="7">
                  <c:v>123.709544746581</c:v>
                </c:pt>
                <c:pt idx="8">
                  <c:v>108.07810379219241</c:v>
                </c:pt>
                <c:pt idx="9">
                  <c:v>95.075304254500537</c:v>
                </c:pt>
                <c:pt idx="10">
                  <c:v>83.198491111792805</c:v>
                </c:pt>
                <c:pt idx="11">
                  <c:v>94.220528120275532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E8-413D-B094-BDBF8A870872}"/>
            </c:ext>
          </c:extLst>
        </c:ser>
        <c:ser>
          <c:idx val="1"/>
          <c:order val="1"/>
          <c:tx>
            <c:v>SI Median</c:v>
          </c:tx>
          <c:spPr>
            <a:ln w="19050" cap="flat" cmpd="sng" algn="ctr">
              <a:solidFill>
                <a:schemeClr val="accent2"/>
              </a:solidFill>
              <a:prstDash val="sysDot"/>
              <a:miter lim="800000"/>
            </a:ln>
            <a:effectLst/>
          </c:spPr>
          <c:marker>
            <c:symbol val="none"/>
          </c:marker>
          <c:val>
            <c:numRef>
              <c:f>'Seasonal Index'!$H$210:$H$221</c:f>
              <c:numCache>
                <c:formatCode>General</c:formatCode>
                <c:ptCount val="12"/>
                <c:pt idx="0">
                  <c:v>86.112758431257717</c:v>
                </c:pt>
                <c:pt idx="1">
                  <c:v>85.128295100044966</c:v>
                </c:pt>
                <c:pt idx="2">
                  <c:v>97.919137721328227</c:v>
                </c:pt>
                <c:pt idx="3">
                  <c:v>95.827078756622114</c:v>
                </c:pt>
                <c:pt idx="4">
                  <c:v>96.599210947169951</c:v>
                </c:pt>
                <c:pt idx="5">
                  <c:v>110.3121563668966</c:v>
                </c:pt>
                <c:pt idx="6">
                  <c:v>123.72574676093026</c:v>
                </c:pt>
                <c:pt idx="7">
                  <c:v>123.7831701006441</c:v>
                </c:pt>
                <c:pt idx="8">
                  <c:v>108.08690065929586</c:v>
                </c:pt>
                <c:pt idx="9">
                  <c:v>95.079209861381457</c:v>
                </c:pt>
                <c:pt idx="10">
                  <c:v>83.208777770049963</c:v>
                </c:pt>
                <c:pt idx="11">
                  <c:v>94.217557524378947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E8-413D-B094-BDBF8A870872}"/>
            </c:ext>
          </c:extLst>
        </c:ser>
        <c:ser>
          <c:idx val="2"/>
          <c:order val="2"/>
          <c:tx>
            <c:v>SI(R-b-T) mean</c:v>
          </c:tx>
          <c:spPr>
            <a:ln w="19050" cap="flat" cmpd="sng" algn="ctr">
              <a:solidFill>
                <a:schemeClr val="accent3"/>
              </a:solidFill>
              <a:prstDash val="sysDash"/>
              <a:miter lim="800000"/>
            </a:ln>
            <a:effectLst/>
          </c:spPr>
          <c:marker>
            <c:symbol val="none"/>
          </c:marker>
          <c:val>
            <c:numRef>
              <c:f>'Seasonal Index'!$I$210:$I$221</c:f>
              <c:numCache>
                <c:formatCode>General</c:formatCode>
                <c:ptCount val="12"/>
                <c:pt idx="0">
                  <c:v>92.153819546570745</c:v>
                </c:pt>
                <c:pt idx="1">
                  <c:v>90.260153862021653</c:v>
                </c:pt>
                <c:pt idx="2">
                  <c:v>102.32973053870103</c:v>
                </c:pt>
                <c:pt idx="3">
                  <c:v>98.873081799673159</c:v>
                </c:pt>
                <c:pt idx="4">
                  <c:v>98.226678133404434</c:v>
                </c:pt>
                <c:pt idx="5">
                  <c:v>110.72066285667334</c:v>
                </c:pt>
                <c:pt idx="6">
                  <c:v>122.6712417181274</c:v>
                </c:pt>
                <c:pt idx="7">
                  <c:v>121.36052486903739</c:v>
                </c:pt>
                <c:pt idx="8">
                  <c:v>104.87586648301146</c:v>
                </c:pt>
                <c:pt idx="9">
                  <c:v>91.214703422603506</c:v>
                </c:pt>
                <c:pt idx="10">
                  <c:v>78.928947840226215</c:v>
                </c:pt>
                <c:pt idx="11">
                  <c:v>88.384588929949786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E8-413D-B094-BDBF8A870872}"/>
            </c:ext>
          </c:extLst>
        </c:ser>
        <c:ser>
          <c:idx val="3"/>
          <c:order val="3"/>
          <c:tx>
            <c:v>SI(R-b-T) Median</c:v>
          </c:tx>
          <c:spPr>
            <a:ln w="19050" cap="flat" cmpd="sng" algn="ctr">
              <a:solidFill>
                <a:schemeClr val="accent4"/>
              </a:solidFill>
              <a:prstDash val="sysDash"/>
              <a:miter lim="800000"/>
            </a:ln>
            <a:effectLst/>
          </c:spPr>
          <c:marker>
            <c:symbol val="none"/>
          </c:marker>
          <c:val>
            <c:numRef>
              <c:f>'Seasonal Index'!$J$210:$J$221</c:f>
              <c:numCache>
                <c:formatCode>General</c:formatCode>
                <c:ptCount val="12"/>
                <c:pt idx="0">
                  <c:v>90.98248946778304</c:v>
                </c:pt>
                <c:pt idx="1">
                  <c:v>87.942483386138008</c:v>
                </c:pt>
                <c:pt idx="2">
                  <c:v>100.29958640489977</c:v>
                </c:pt>
                <c:pt idx="3">
                  <c:v>98.014976729207007</c:v>
                </c:pt>
                <c:pt idx="4">
                  <c:v>99.002929868315732</c:v>
                </c:pt>
                <c:pt idx="5">
                  <c:v>110.85646099890968</c:v>
                </c:pt>
                <c:pt idx="6">
                  <c:v>124.16223430342896</c:v>
                </c:pt>
                <c:pt idx="7">
                  <c:v>121.54499044587024</c:v>
                </c:pt>
                <c:pt idx="8">
                  <c:v>105.64078822226122</c:v>
                </c:pt>
                <c:pt idx="9">
                  <c:v>91.16300047222974</c:v>
                </c:pt>
                <c:pt idx="10">
                  <c:v>80.363260914443416</c:v>
                </c:pt>
                <c:pt idx="11">
                  <c:v>90.026798786513282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E8-413D-B094-BDBF8A870872}"/>
            </c:ext>
          </c:extLst>
        </c:ser>
        <c:ser>
          <c:idx val="4"/>
          <c:order val="4"/>
          <c:tx>
            <c:v>SI (R-t-MA(12))</c:v>
          </c:tx>
          <c:spPr>
            <a:ln w="19050" cap="flat" cmpd="sng" algn="ctr">
              <a:solidFill>
                <a:schemeClr val="accent5"/>
              </a:solidFill>
              <a:prstDash val="dash"/>
              <a:miter lim="800000"/>
            </a:ln>
            <a:effectLst/>
          </c:spPr>
          <c:marker>
            <c:symbol val="none"/>
          </c:marker>
          <c:val>
            <c:numRef>
              <c:f>'Seasonal Index'!$K$210:$K$221</c:f>
              <c:numCache>
                <c:formatCode>General</c:formatCode>
                <c:ptCount val="12"/>
                <c:pt idx="0">
                  <c:v>91.218399286772055</c:v>
                </c:pt>
                <c:pt idx="1">
                  <c:v>89.353417184538998</c:v>
                </c:pt>
                <c:pt idx="2">
                  <c:v>101.6706428701597</c:v>
                </c:pt>
                <c:pt idx="3">
                  <c:v>98.4479153179403</c:v>
                </c:pt>
                <c:pt idx="4">
                  <c:v>98.143722024130625</c:v>
                </c:pt>
                <c:pt idx="5">
                  <c:v>110.83209513863422</c:v>
                </c:pt>
                <c:pt idx="6">
                  <c:v>122.95903857646408</c:v>
                </c:pt>
                <c:pt idx="7">
                  <c:v>121.796536136437</c:v>
                </c:pt>
                <c:pt idx="8">
                  <c:v>105.32871905374247</c:v>
                </c:pt>
                <c:pt idx="9">
                  <c:v>91.725771754110809</c:v>
                </c:pt>
                <c:pt idx="10">
                  <c:v>79.46644797904672</c:v>
                </c:pt>
                <c:pt idx="11">
                  <c:v>89.05729467802324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E8-413D-B094-BDBF8A870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968304"/>
        <c:axId val="570964368"/>
      </c:lineChart>
      <c:catAx>
        <c:axId val="57096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64368"/>
        <c:crosses val="autoZero"/>
        <c:auto val="1"/>
        <c:lblAlgn val="ctr"/>
        <c:lblOffset val="100"/>
        <c:noMultiLvlLbl val="0"/>
      </c:catAx>
      <c:valAx>
        <c:axId val="570964368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6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Deseasonalization using diff indexes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multiLvlStrRef>
              <c:f>'De season'!$B$6:$C$149</c:f>
              <c:multiLvlStrCache>
                <c:ptCount val="144"/>
                <c:lvl>
                  <c:pt idx="0">
                    <c:v>January</c:v>
                  </c:pt>
                  <c:pt idx="1">
                    <c:v>Feburary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Feburary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Feburary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Feburary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January</c:v>
                  </c:pt>
                  <c:pt idx="49">
                    <c:v>Feburary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May</c:v>
                  </c:pt>
                  <c:pt idx="53">
                    <c:v>June</c:v>
                  </c:pt>
                  <c:pt idx="54">
                    <c:v>July</c:v>
                  </c:pt>
                  <c:pt idx="55">
                    <c:v>August</c:v>
                  </c:pt>
                  <c:pt idx="56">
                    <c:v>September</c:v>
                  </c:pt>
                  <c:pt idx="57">
                    <c:v>October</c:v>
                  </c:pt>
                  <c:pt idx="58">
                    <c:v>November</c:v>
                  </c:pt>
                  <c:pt idx="59">
                    <c:v>December</c:v>
                  </c:pt>
                  <c:pt idx="60">
                    <c:v>January</c:v>
                  </c:pt>
                  <c:pt idx="61">
                    <c:v>Feburary</c:v>
                  </c:pt>
                  <c:pt idx="62">
                    <c:v>March</c:v>
                  </c:pt>
                  <c:pt idx="63">
                    <c:v>April</c:v>
                  </c:pt>
                  <c:pt idx="64">
                    <c:v>May</c:v>
                  </c:pt>
                  <c:pt idx="65">
                    <c:v>June</c:v>
                  </c:pt>
                  <c:pt idx="66">
                    <c:v>July</c:v>
                  </c:pt>
                  <c:pt idx="67">
                    <c:v>August</c:v>
                  </c:pt>
                  <c:pt idx="68">
                    <c:v>September</c:v>
                  </c:pt>
                  <c:pt idx="69">
                    <c:v>October</c:v>
                  </c:pt>
                  <c:pt idx="70">
                    <c:v>November</c:v>
                  </c:pt>
                  <c:pt idx="71">
                    <c:v>December</c:v>
                  </c:pt>
                  <c:pt idx="72">
                    <c:v>January</c:v>
                  </c:pt>
                  <c:pt idx="73">
                    <c:v>Feburary</c:v>
                  </c:pt>
                  <c:pt idx="74">
                    <c:v>March</c:v>
                  </c:pt>
                  <c:pt idx="75">
                    <c:v>April</c:v>
                  </c:pt>
                  <c:pt idx="76">
                    <c:v>May</c:v>
                  </c:pt>
                  <c:pt idx="77">
                    <c:v>June</c:v>
                  </c:pt>
                  <c:pt idx="78">
                    <c:v>July</c:v>
                  </c:pt>
                  <c:pt idx="79">
                    <c:v>August</c:v>
                  </c:pt>
                  <c:pt idx="80">
                    <c:v>September</c:v>
                  </c:pt>
                  <c:pt idx="81">
                    <c:v>October</c:v>
                  </c:pt>
                  <c:pt idx="82">
                    <c:v>November</c:v>
                  </c:pt>
                  <c:pt idx="83">
                    <c:v>December</c:v>
                  </c:pt>
                  <c:pt idx="84">
                    <c:v>January</c:v>
                  </c:pt>
                  <c:pt idx="85">
                    <c:v>Feburary</c:v>
                  </c:pt>
                  <c:pt idx="86">
                    <c:v>March</c:v>
                  </c:pt>
                  <c:pt idx="87">
                    <c:v>April</c:v>
                  </c:pt>
                  <c:pt idx="88">
                    <c:v>May</c:v>
                  </c:pt>
                  <c:pt idx="89">
                    <c:v>June</c:v>
                  </c:pt>
                  <c:pt idx="90">
                    <c:v>July</c:v>
                  </c:pt>
                  <c:pt idx="91">
                    <c:v>August</c:v>
                  </c:pt>
                  <c:pt idx="92">
                    <c:v>September</c:v>
                  </c:pt>
                  <c:pt idx="93">
                    <c:v>October</c:v>
                  </c:pt>
                  <c:pt idx="94">
                    <c:v>November</c:v>
                  </c:pt>
                  <c:pt idx="95">
                    <c:v>December</c:v>
                  </c:pt>
                  <c:pt idx="96">
                    <c:v>January</c:v>
                  </c:pt>
                  <c:pt idx="97">
                    <c:v>Feburary</c:v>
                  </c:pt>
                  <c:pt idx="98">
                    <c:v>March</c:v>
                  </c:pt>
                  <c:pt idx="99">
                    <c:v>April</c:v>
                  </c:pt>
                  <c:pt idx="100">
                    <c:v>May</c:v>
                  </c:pt>
                  <c:pt idx="101">
                    <c:v>June</c:v>
                  </c:pt>
                  <c:pt idx="102">
                    <c:v>July</c:v>
                  </c:pt>
                  <c:pt idx="103">
                    <c:v>August</c:v>
                  </c:pt>
                  <c:pt idx="104">
                    <c:v>September</c:v>
                  </c:pt>
                  <c:pt idx="105">
                    <c:v>October</c:v>
                  </c:pt>
                  <c:pt idx="106">
                    <c:v>November</c:v>
                  </c:pt>
                  <c:pt idx="107">
                    <c:v>December</c:v>
                  </c:pt>
                  <c:pt idx="108">
                    <c:v>January</c:v>
                  </c:pt>
                  <c:pt idx="109">
                    <c:v>Feburary</c:v>
                  </c:pt>
                  <c:pt idx="110">
                    <c:v>March</c:v>
                  </c:pt>
                  <c:pt idx="111">
                    <c:v>April</c:v>
                  </c:pt>
                  <c:pt idx="112">
                    <c:v>May</c:v>
                  </c:pt>
                  <c:pt idx="113">
                    <c:v>June</c:v>
                  </c:pt>
                  <c:pt idx="114">
                    <c:v>July</c:v>
                  </c:pt>
                  <c:pt idx="115">
                    <c:v>August</c:v>
                  </c:pt>
                  <c:pt idx="116">
                    <c:v>September</c:v>
                  </c:pt>
                  <c:pt idx="117">
                    <c:v>October</c:v>
                  </c:pt>
                  <c:pt idx="118">
                    <c:v>November</c:v>
                  </c:pt>
                  <c:pt idx="119">
                    <c:v>December</c:v>
                  </c:pt>
                  <c:pt idx="120">
                    <c:v>January</c:v>
                  </c:pt>
                  <c:pt idx="121">
                    <c:v>Feburary</c:v>
                  </c:pt>
                  <c:pt idx="122">
                    <c:v>March</c:v>
                  </c:pt>
                  <c:pt idx="123">
                    <c:v>April</c:v>
                  </c:pt>
                  <c:pt idx="124">
                    <c:v>May</c:v>
                  </c:pt>
                  <c:pt idx="125">
                    <c:v>June</c:v>
                  </c:pt>
                  <c:pt idx="126">
                    <c:v>July</c:v>
                  </c:pt>
                  <c:pt idx="127">
                    <c:v>August</c:v>
                  </c:pt>
                  <c:pt idx="128">
                    <c:v>September</c:v>
                  </c:pt>
                  <c:pt idx="129">
                    <c:v>October</c:v>
                  </c:pt>
                  <c:pt idx="130">
                    <c:v>November</c:v>
                  </c:pt>
                  <c:pt idx="131">
                    <c:v>December</c:v>
                  </c:pt>
                  <c:pt idx="132">
                    <c:v>January</c:v>
                  </c:pt>
                  <c:pt idx="133">
                    <c:v>Feburary</c:v>
                  </c:pt>
                  <c:pt idx="134">
                    <c:v>March</c:v>
                  </c:pt>
                  <c:pt idx="135">
                    <c:v>April</c:v>
                  </c:pt>
                  <c:pt idx="136">
                    <c:v>May</c:v>
                  </c:pt>
                  <c:pt idx="137">
                    <c:v>June</c:v>
                  </c:pt>
                  <c:pt idx="138">
                    <c:v>July</c:v>
                  </c:pt>
                  <c:pt idx="139">
                    <c:v>August</c:v>
                  </c:pt>
                  <c:pt idx="140">
                    <c:v>September</c:v>
                  </c:pt>
                  <c:pt idx="141">
                    <c:v>October</c:v>
                  </c:pt>
                  <c:pt idx="142">
                    <c:v>November</c:v>
                  </c:pt>
                  <c:pt idx="143">
                    <c:v>December</c:v>
                  </c:pt>
                </c:lvl>
                <c:lvl>
                  <c:pt idx="0">
                    <c:v>1949</c:v>
                  </c:pt>
                  <c:pt idx="12">
                    <c:v>1950</c:v>
                  </c:pt>
                  <c:pt idx="24">
                    <c:v>1951</c:v>
                  </c:pt>
                  <c:pt idx="36">
                    <c:v>1952</c:v>
                  </c:pt>
                  <c:pt idx="48">
                    <c:v>1953</c:v>
                  </c:pt>
                  <c:pt idx="60">
                    <c:v>1954</c:v>
                  </c:pt>
                  <c:pt idx="72">
                    <c:v>1955</c:v>
                  </c:pt>
                  <c:pt idx="84">
                    <c:v>1956</c:v>
                  </c:pt>
                  <c:pt idx="96">
                    <c:v>1957</c:v>
                  </c:pt>
                  <c:pt idx="108">
                    <c:v>1958</c:v>
                  </c:pt>
                  <c:pt idx="120">
                    <c:v>1959</c:v>
                  </c:pt>
                  <c:pt idx="132">
                    <c:v>1960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'De season'!$D$6:$D$149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260-484B-B859-B64899B755FE}"/>
            </c:ext>
          </c:extLst>
        </c:ser>
        <c:ser>
          <c:idx val="1"/>
          <c:order val="1"/>
          <c:tx>
            <c:v>SI 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 season'!$J$6:$J$149</c:f>
              <c:numCache>
                <c:formatCode>General</c:formatCode>
                <c:ptCount val="144"/>
                <c:pt idx="0">
                  <c:v>1.3006106938939324</c:v>
                </c:pt>
                <c:pt idx="1">
                  <c:v>1.3851866387532816</c:v>
                </c:pt>
                <c:pt idx="2">
                  <c:v>1.3469414626589891</c:v>
                </c:pt>
                <c:pt idx="3">
                  <c:v>1.3451984267520318</c:v>
                </c:pt>
                <c:pt idx="4">
                  <c:v>1.252288866003799</c:v>
                </c:pt>
                <c:pt idx="5">
                  <c:v>1.2243563543361695</c:v>
                </c:pt>
                <c:pt idx="6">
                  <c:v>1.1970620479436818</c:v>
                </c:pt>
                <c:pt idx="7">
                  <c:v>1.1963506963280641</c:v>
                </c:pt>
                <c:pt idx="8">
                  <c:v>1.2583492421507925</c:v>
                </c:pt>
                <c:pt idx="9">
                  <c:v>1.2516394339528705</c:v>
                </c:pt>
                <c:pt idx="10">
                  <c:v>1.250022670005595</c:v>
                </c:pt>
                <c:pt idx="11">
                  <c:v>1.252381008195679</c:v>
                </c:pt>
                <c:pt idx="12">
                  <c:v>1.3354484803375197</c:v>
                </c:pt>
                <c:pt idx="13">
                  <c:v>1.479097597312826</c:v>
                </c:pt>
                <c:pt idx="14">
                  <c:v>1.4387783805675565</c:v>
                </c:pt>
                <c:pt idx="15">
                  <c:v>1.4077657954381728</c:v>
                </c:pt>
                <c:pt idx="16">
                  <c:v>1.2936868450452468</c:v>
                </c:pt>
                <c:pt idx="17">
                  <c:v>1.3513266429339945</c:v>
                </c:pt>
                <c:pt idx="18">
                  <c:v>1.3750037037190939</c:v>
                </c:pt>
                <c:pt idx="19">
                  <c:v>1.3741866106471008</c:v>
                </c:pt>
                <c:pt idx="20">
                  <c:v>1.4619057372045972</c:v>
                </c:pt>
                <c:pt idx="21">
                  <c:v>1.3988911320649731</c:v>
                </c:pt>
                <c:pt idx="22">
                  <c:v>1.3702171575061328</c:v>
                </c:pt>
                <c:pt idx="23">
                  <c:v>1.4858757724355514</c:v>
                </c:pt>
                <c:pt idx="24">
                  <c:v>1.6838263447733943</c:v>
                </c:pt>
                <c:pt idx="25">
                  <c:v>1.7608304729914597</c:v>
                </c:pt>
                <c:pt idx="26">
                  <c:v>1.816330154191667</c:v>
                </c:pt>
                <c:pt idx="27">
                  <c:v>1.6997468493068308</c:v>
                </c:pt>
                <c:pt idx="28">
                  <c:v>1.7801130987822595</c:v>
                </c:pt>
                <c:pt idx="29">
                  <c:v>1.6143365264580605</c:v>
                </c:pt>
                <c:pt idx="30">
                  <c:v>1.6095631590594099</c:v>
                </c:pt>
                <c:pt idx="31">
                  <c:v>1.6086066795221945</c:v>
                </c:pt>
                <c:pt idx="32">
                  <c:v>1.7024725040863662</c:v>
                </c:pt>
                <c:pt idx="33">
                  <c:v>1.7039125067257566</c:v>
                </c:pt>
                <c:pt idx="34">
                  <c:v>1.7548395175078544</c:v>
                </c:pt>
                <c:pt idx="35">
                  <c:v>1.7618241301735824</c:v>
                </c:pt>
                <c:pt idx="36">
                  <c:v>1.9857538272844859</c:v>
                </c:pt>
                <c:pt idx="37">
                  <c:v>2.1129965675897515</c:v>
                </c:pt>
                <c:pt idx="38">
                  <c:v>1.9693916840392796</c:v>
                </c:pt>
                <c:pt idx="39">
                  <c:v>1.887448955365254</c:v>
                </c:pt>
                <c:pt idx="40">
                  <c:v>1.8939575411462413</c:v>
                </c:pt>
                <c:pt idx="41">
                  <c:v>1.9771087795947033</c:v>
                </c:pt>
                <c:pt idx="42">
                  <c:v>1.860299128561127</c:v>
                </c:pt>
                <c:pt idx="43">
                  <c:v>1.9561950575094023</c:v>
                </c:pt>
                <c:pt idx="44">
                  <c:v>1.9337867030111442</c:v>
                </c:pt>
                <c:pt idx="45">
                  <c:v>2.0089338813865401</c:v>
                </c:pt>
                <c:pt idx="46">
                  <c:v>2.0673451850092532</c:v>
                </c:pt>
                <c:pt idx="47">
                  <c:v>2.0589992846606928</c:v>
                </c:pt>
                <c:pt idx="48">
                  <c:v>2.2760687143143814</c:v>
                </c:pt>
                <c:pt idx="49">
                  <c:v>2.3008184847088406</c:v>
                </c:pt>
                <c:pt idx="50">
                  <c:v>2.4081680696024348</c:v>
                </c:pt>
                <c:pt idx="51">
                  <c:v>2.4505552735405232</c:v>
                </c:pt>
                <c:pt idx="52">
                  <c:v>2.3700343001228923</c:v>
                </c:pt>
                <c:pt idx="53">
                  <c:v>2.2038414378051048</c:v>
                </c:pt>
                <c:pt idx="54">
                  <c:v>2.1352998693049456</c:v>
                </c:pt>
                <c:pt idx="55">
                  <c:v>2.1986985770353611</c:v>
                </c:pt>
                <c:pt idx="56">
                  <c:v>2.1928586058068955</c:v>
                </c:pt>
                <c:pt idx="57">
                  <c:v>2.2192934501181152</c:v>
                </c:pt>
                <c:pt idx="58">
                  <c:v>2.1635007750096835</c:v>
                </c:pt>
                <c:pt idx="59">
                  <c:v>2.1332930732824704</c:v>
                </c:pt>
                <c:pt idx="60">
                  <c:v>2.3689694781639479</c:v>
                </c:pt>
                <c:pt idx="61">
                  <c:v>2.2069075261492959</c:v>
                </c:pt>
                <c:pt idx="62">
                  <c:v>2.3979639676125943</c:v>
                </c:pt>
                <c:pt idx="63">
                  <c:v>2.367132115292335</c:v>
                </c:pt>
                <c:pt idx="64">
                  <c:v>2.4217817739247018</c:v>
                </c:pt>
                <c:pt idx="65">
                  <c:v>2.3942968707018424</c:v>
                </c:pt>
                <c:pt idx="66">
                  <c:v>2.4426536383715667</c:v>
                </c:pt>
                <c:pt idx="67">
                  <c:v>2.3684510407035324</c:v>
                </c:pt>
                <c:pt idx="68">
                  <c:v>2.3964151008607004</c:v>
                </c:pt>
                <c:pt idx="69">
                  <c:v>2.4086170619765324</c:v>
                </c:pt>
                <c:pt idx="70">
                  <c:v>2.4399480962609208</c:v>
                </c:pt>
                <c:pt idx="71">
                  <c:v>2.4304682277695804</c:v>
                </c:pt>
                <c:pt idx="72">
                  <c:v>2.8102481064493894</c:v>
                </c:pt>
                <c:pt idx="73">
                  <c:v>2.7351566680467339</c:v>
                </c:pt>
                <c:pt idx="74">
                  <c:v>2.7244952312875008</c:v>
                </c:pt>
                <c:pt idx="75">
                  <c:v>2.8051036960953222</c:v>
                </c:pt>
                <c:pt idx="76">
                  <c:v>2.7943635852977331</c:v>
                </c:pt>
                <c:pt idx="77">
                  <c:v>2.8568314934510619</c:v>
                </c:pt>
                <c:pt idx="78">
                  <c:v>2.9441255773750008</c:v>
                </c:pt>
                <c:pt idx="79">
                  <c:v>2.8049573758502588</c:v>
                </c:pt>
                <c:pt idx="80">
                  <c:v>2.8868012025812297</c:v>
                </c:pt>
                <c:pt idx="81">
                  <c:v>2.8819260916225757</c:v>
                </c:pt>
                <c:pt idx="82">
                  <c:v>2.8486093537627499</c:v>
                </c:pt>
                <c:pt idx="83">
                  <c:v>2.9505247481220236</c:v>
                </c:pt>
                <c:pt idx="84">
                  <c:v>3.2979771166596139</c:v>
                </c:pt>
                <c:pt idx="85">
                  <c:v>3.2516669401242289</c:v>
                </c:pt>
                <c:pt idx="86">
                  <c:v>3.2347003307795421</c:v>
                </c:pt>
                <c:pt idx="87">
                  <c:v>3.2639310664603562</c:v>
                </c:pt>
                <c:pt idx="88">
                  <c:v>3.2911393337951078</c:v>
                </c:pt>
                <c:pt idx="89">
                  <c:v>3.39192056682761</c:v>
                </c:pt>
                <c:pt idx="90">
                  <c:v>3.340450174329328</c:v>
                </c:pt>
                <c:pt idx="91">
                  <c:v>3.2737975136004458</c:v>
                </c:pt>
                <c:pt idx="92">
                  <c:v>3.2846616247318479</c:v>
                </c:pt>
                <c:pt idx="93">
                  <c:v>3.2185014015930959</c:v>
                </c:pt>
                <c:pt idx="94">
                  <c:v>3.2572706112645791</c:v>
                </c:pt>
                <c:pt idx="95">
                  <c:v>3.247699902609134</c:v>
                </c:pt>
                <c:pt idx="96">
                  <c:v>3.6579675765766844</c:v>
                </c:pt>
                <c:pt idx="97">
                  <c:v>3.5333998158028623</c:v>
                </c:pt>
                <c:pt idx="98">
                  <c:v>3.632660308383334</c:v>
                </c:pt>
                <c:pt idx="99">
                  <c:v>3.6289073837961787</c:v>
                </c:pt>
                <c:pt idx="100">
                  <c:v>3.6740706399285008</c:v>
                </c:pt>
                <c:pt idx="101">
                  <c:v>3.8272472705915814</c:v>
                </c:pt>
                <c:pt idx="102">
                  <c:v>3.7610395425257566</c:v>
                </c:pt>
                <c:pt idx="103">
                  <c:v>3.7749714539540946</c:v>
                </c:pt>
                <c:pt idx="104">
                  <c:v>3.7380374546244126</c:v>
                </c:pt>
                <c:pt idx="105">
                  <c:v>3.6497385174928243</c:v>
                </c:pt>
                <c:pt idx="106">
                  <c:v>3.6659318687664082</c:v>
                </c:pt>
                <c:pt idx="107">
                  <c:v>3.5661018538453235</c:v>
                </c:pt>
                <c:pt idx="108">
                  <c:v>3.9482824636065801</c:v>
                </c:pt>
                <c:pt idx="109">
                  <c:v>3.7329606027418945</c:v>
                </c:pt>
                <c:pt idx="110">
                  <c:v>3.6938849203223789</c:v>
                </c:pt>
                <c:pt idx="111">
                  <c:v>3.6289073837961787</c:v>
                </c:pt>
                <c:pt idx="112">
                  <c:v>3.7568665980113969</c:v>
                </c:pt>
                <c:pt idx="113">
                  <c:v>3.9451482528609905</c:v>
                </c:pt>
                <c:pt idx="114">
                  <c:v>3.9713342266239708</c:v>
                </c:pt>
                <c:pt idx="115">
                  <c:v>4.0821425786869758</c:v>
                </c:pt>
                <c:pt idx="116">
                  <c:v>3.7380374546244126</c:v>
                </c:pt>
                <c:pt idx="117">
                  <c:v>3.7759542587317694</c:v>
                </c:pt>
                <c:pt idx="118">
                  <c:v>3.7260291125166773</c:v>
                </c:pt>
                <c:pt idx="119">
                  <c:v>3.5767152522198629</c:v>
                </c:pt>
                <c:pt idx="120">
                  <c:v>4.1805343732304969</c:v>
                </c:pt>
                <c:pt idx="121">
                  <c:v>4.0146934784205275</c:v>
                </c:pt>
                <c:pt idx="122">
                  <c:v>4.1428654078753757</c:v>
                </c:pt>
                <c:pt idx="123">
                  <c:v>4.1294463332853066</c:v>
                </c:pt>
                <c:pt idx="124">
                  <c:v>4.346787799352029</c:v>
                </c:pt>
                <c:pt idx="125">
                  <c:v>4.2807125870123848</c:v>
                </c:pt>
                <c:pt idx="126">
                  <c:v>4.4323648802239024</c:v>
                </c:pt>
                <c:pt idx="127">
                  <c:v>4.5186489138337018</c:v>
                </c:pt>
                <c:pt idx="128">
                  <c:v>4.2839389640868886</c:v>
                </c:pt>
                <c:pt idx="129">
                  <c:v>4.2808172236875492</c:v>
                </c:pt>
                <c:pt idx="130">
                  <c:v>4.3510404475194751</c:v>
                </c:pt>
                <c:pt idx="131">
                  <c:v>4.2984263416885593</c:v>
                </c:pt>
                <c:pt idx="132">
                  <c:v>4.8424523156586581</c:v>
                </c:pt>
                <c:pt idx="133">
                  <c:v>4.5898980995977379</c:v>
                </c:pt>
                <c:pt idx="134">
                  <c:v>4.275518733743306</c:v>
                </c:pt>
                <c:pt idx="135">
                  <c:v>4.8072594940518343</c:v>
                </c:pt>
                <c:pt idx="136">
                  <c:v>4.8849615268908524</c:v>
                </c:pt>
                <c:pt idx="137">
                  <c:v>4.8520788857025972</c:v>
                </c:pt>
                <c:pt idx="138">
                  <c:v>5.0308959041957433</c:v>
                </c:pt>
                <c:pt idx="139">
                  <c:v>4.898571094424371</c:v>
                </c:pt>
                <c:pt idx="140">
                  <c:v>4.7003045221514892</c:v>
                </c:pt>
                <c:pt idx="141">
                  <c:v>4.8487880592628008</c:v>
                </c:pt>
                <c:pt idx="142">
                  <c:v>4.687585012520981</c:v>
                </c:pt>
                <c:pt idx="143">
                  <c:v>4.5849880978011299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60-484B-B859-B64899B755FE}"/>
            </c:ext>
          </c:extLst>
        </c:ser>
        <c:ser>
          <c:idx val="2"/>
          <c:order val="2"/>
          <c:tx>
            <c:v>SI Median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 season'!$K$6:$K$149</c:f>
              <c:numCache>
                <c:formatCode>General</c:formatCode>
                <c:ptCount val="144"/>
                <c:pt idx="0">
                  <c:v>1.3006202802039795</c:v>
                </c:pt>
                <c:pt idx="1">
                  <c:v>1.3861431133012045</c:v>
                </c:pt>
                <c:pt idx="2">
                  <c:v>1.3480510865573978</c:v>
                </c:pt>
                <c:pt idx="3">
                  <c:v>1.346174814820654</c:v>
                </c:pt>
                <c:pt idx="4">
                  <c:v>1.2525982232523083</c:v>
                </c:pt>
                <c:pt idx="5">
                  <c:v>1.2237998462380881</c:v>
                </c:pt>
                <c:pt idx="6">
                  <c:v>1.1961940329685283</c:v>
                </c:pt>
                <c:pt idx="7">
                  <c:v>1.1956391153956227</c:v>
                </c:pt>
                <c:pt idx="8">
                  <c:v>1.2582468288982576</c:v>
                </c:pt>
                <c:pt idx="9">
                  <c:v>1.2515880198572675</c:v>
                </c:pt>
                <c:pt idx="10">
                  <c:v>1.2498681363570467</c:v>
                </c:pt>
                <c:pt idx="11">
                  <c:v>1.2524204946563946</c:v>
                </c:pt>
                <c:pt idx="12">
                  <c:v>1.3354583234237287</c:v>
                </c:pt>
                <c:pt idx="13">
                  <c:v>1.4801189175928116</c:v>
                </c:pt>
                <c:pt idx="14">
                  <c:v>1.4399636606408568</c:v>
                </c:pt>
                <c:pt idx="15">
                  <c:v>1.4087875969053356</c:v>
                </c:pt>
                <c:pt idx="16">
                  <c:v>1.2940064289796571</c:v>
                </c:pt>
                <c:pt idx="17">
                  <c:v>1.3507124228850009</c:v>
                </c:pt>
                <c:pt idx="18">
                  <c:v>1.3740066594908771</c:v>
                </c:pt>
                <c:pt idx="19">
                  <c:v>1.3733692541706477</c:v>
                </c:pt>
                <c:pt idx="20">
                  <c:v>1.4617867571023875</c:v>
                </c:pt>
                <c:pt idx="21">
                  <c:v>1.3988336692522401</c:v>
                </c:pt>
                <c:pt idx="22">
                  <c:v>1.3700477648529166</c:v>
                </c:pt>
                <c:pt idx="23">
                  <c:v>1.4859226207787732</c:v>
                </c:pt>
                <c:pt idx="24">
                  <c:v>1.6838387556212233</c:v>
                </c:pt>
                <c:pt idx="25">
                  <c:v>1.7620463304676328</c:v>
                </c:pt>
                <c:pt idx="26">
                  <c:v>1.817826465206188</c:v>
                </c:pt>
                <c:pt idx="27">
                  <c:v>1.7009805799671829</c:v>
                </c:pt>
                <c:pt idx="28">
                  <c:v>1.7805528462760083</c:v>
                </c:pt>
                <c:pt idx="29">
                  <c:v>1.6136027602250347</c:v>
                </c:pt>
                <c:pt idx="30">
                  <c:v>1.6083960308157914</c:v>
                </c:pt>
                <c:pt idx="31">
                  <c:v>1.6076498916468169</c:v>
                </c:pt>
                <c:pt idx="32">
                  <c:v>1.7023339449799955</c:v>
                </c:pt>
                <c:pt idx="33">
                  <c:v>1.7038425144275406</c:v>
                </c:pt>
                <c:pt idx="34">
                  <c:v>1.7546225760397001</c:v>
                </c:pt>
                <c:pt idx="35">
                  <c:v>1.7618796789234026</c:v>
                </c:pt>
                <c:pt idx="36">
                  <c:v>1.9857684635257185</c:v>
                </c:pt>
                <c:pt idx="37">
                  <c:v>2.1144555965611596</c:v>
                </c:pt>
                <c:pt idx="38">
                  <c:v>1.9710140886786196</c:v>
                </c:pt>
                <c:pt idx="39">
                  <c:v>1.8888189262212276</c:v>
                </c:pt>
                <c:pt idx="40">
                  <c:v>1.8944254120262183</c:v>
                </c:pt>
                <c:pt idx="41">
                  <c:v>1.9762101220733572</c:v>
                </c:pt>
                <c:pt idx="42">
                  <c:v>1.8589501863700102</c:v>
                </c:pt>
                <c:pt idx="43">
                  <c:v>1.9550315265252749</c:v>
                </c:pt>
                <c:pt idx="44">
                  <c:v>1.9336293179392339</c:v>
                </c:pt>
                <c:pt idx="45">
                  <c:v>2.0088513596028412</c:v>
                </c:pt>
                <c:pt idx="46">
                  <c:v>2.0670896101289618</c:v>
                </c:pt>
                <c:pt idx="47">
                  <c:v>2.0590642030791573</c:v>
                </c:pt>
                <c:pt idx="48">
                  <c:v>2.2760854903569641</c:v>
                </c:pt>
                <c:pt idx="49">
                  <c:v>2.3024072051443736</c:v>
                </c:pt>
                <c:pt idx="50">
                  <c:v>2.4101519426329236</c:v>
                </c:pt>
                <c:pt idx="51">
                  <c:v>2.452333964983362</c:v>
                </c:pt>
                <c:pt idx="52">
                  <c:v>2.3706197778907319</c:v>
                </c:pt>
                <c:pt idx="53">
                  <c:v>2.2028397232285588</c:v>
                </c:pt>
                <c:pt idx="54">
                  <c:v>2.1337515182681854</c:v>
                </c:pt>
                <c:pt idx="55">
                  <c:v>2.1973908066730363</c:v>
                </c:pt>
                <c:pt idx="56">
                  <c:v>2.192680135653581</c:v>
                </c:pt>
                <c:pt idx="57">
                  <c:v>2.2192022873099448</c:v>
                </c:pt>
                <c:pt idx="58">
                  <c:v>2.1632333129256578</c:v>
                </c:pt>
                <c:pt idx="59">
                  <c:v>2.133360334118096</c:v>
                </c:pt>
                <c:pt idx="60">
                  <c:v>2.3689869389429625</c:v>
                </c:pt>
                <c:pt idx="61">
                  <c:v>2.2084314008527666</c:v>
                </c:pt>
                <c:pt idx="62">
                  <c:v>2.399939434401428</c:v>
                </c:pt>
                <c:pt idx="63">
                  <c:v>2.3688502555371196</c:v>
                </c:pt>
                <c:pt idx="64">
                  <c:v>2.4223800350499185</c:v>
                </c:pt>
                <c:pt idx="65">
                  <c:v>2.3932085881989278</c:v>
                </c:pt>
                <c:pt idx="66">
                  <c:v>2.44088241862497</c:v>
                </c:pt>
                <c:pt idx="67">
                  <c:v>2.3670423027764693</c:v>
                </c:pt>
                <c:pt idx="68">
                  <c:v>2.3962200638577111</c:v>
                </c:pt>
                <c:pt idx="69">
                  <c:v>2.4085181222463383</c:v>
                </c:pt>
                <c:pt idx="70">
                  <c:v>2.4396464584661586</c:v>
                </c:pt>
                <c:pt idx="71">
                  <c:v>2.4305448582738505</c:v>
                </c:pt>
                <c:pt idx="72">
                  <c:v>2.8102688197264554</c:v>
                </c:pt>
                <c:pt idx="73">
                  <c:v>2.7370452999930563</c:v>
                </c:pt>
                <c:pt idx="74">
                  <c:v>2.7267396978092822</c:v>
                </c:pt>
                <c:pt idx="75">
                  <c:v>2.807139730129891</c:v>
                </c:pt>
                <c:pt idx="76">
                  <c:v>2.7950538865960595</c:v>
                </c:pt>
                <c:pt idx="77">
                  <c:v>2.8555329745555391</c:v>
                </c:pt>
                <c:pt idx="78">
                  <c:v>2.9419907297334076</c:v>
                </c:pt>
                <c:pt idx="79">
                  <c:v>2.8032890070424394</c:v>
                </c:pt>
                <c:pt idx="80">
                  <c:v>2.8865662545312967</c:v>
                </c:pt>
                <c:pt idx="81">
                  <c:v>2.881807709587322</c:v>
                </c:pt>
                <c:pt idx="82">
                  <c:v>2.8482571953521161</c:v>
                </c:pt>
                <c:pt idx="83">
                  <c:v>2.9506177755464211</c:v>
                </c:pt>
                <c:pt idx="84">
                  <c:v>3.2980014248029477</c:v>
                </c:pt>
                <c:pt idx="85">
                  <c:v>3.2539122235968954</c:v>
                </c:pt>
                <c:pt idx="86">
                  <c:v>3.2373651093840539</c:v>
                </c:pt>
                <c:pt idx="87">
                  <c:v>3.2663001320842224</c:v>
                </c:pt>
                <c:pt idx="88">
                  <c:v>3.291952355324248</c:v>
                </c:pt>
                <c:pt idx="89">
                  <c:v>3.3903788332818148</c:v>
                </c:pt>
                <c:pt idx="90">
                  <c:v>3.3380279433513662</c:v>
                </c:pt>
                <c:pt idx="91">
                  <c:v>3.2718502819947783</c:v>
                </c:pt>
                <c:pt idx="92">
                  <c:v>3.2843942960211869</c:v>
                </c:pt>
                <c:pt idx="93">
                  <c:v>3.2183691939186878</c:v>
                </c:pt>
                <c:pt idx="94">
                  <c:v>3.2568679322380736</c:v>
                </c:pt>
                <c:pt idx="95">
                  <c:v>3.247802299702176</c:v>
                </c:pt>
                <c:pt idx="96">
                  <c:v>3.6579945380736922</c:v>
                </c:pt>
                <c:pt idx="97">
                  <c:v>3.5358396364717164</c:v>
                </c:pt>
                <c:pt idx="98">
                  <c:v>3.6356529304123759</c:v>
                </c:pt>
                <c:pt idx="99">
                  <c:v>3.6315413609115317</c:v>
                </c:pt>
                <c:pt idx="100">
                  <c:v>3.6749782583022266</c:v>
                </c:pt>
                <c:pt idx="101">
                  <c:v>3.8255076674998016</c:v>
                </c:pt>
                <c:pt idx="102">
                  <c:v>3.7583123333132815</c:v>
                </c:pt>
                <c:pt idx="103">
                  <c:v>3.7727261276334851</c:v>
                </c:pt>
                <c:pt idx="104">
                  <c:v>3.7377332270212942</c:v>
                </c:pt>
                <c:pt idx="105">
                  <c:v>3.6495885957182508</c:v>
                </c:pt>
                <c:pt idx="106">
                  <c:v>3.6654786691240311</c:v>
                </c:pt>
                <c:pt idx="107">
                  <c:v>3.5662142898690559</c:v>
                </c:pt>
                <c:pt idx="108">
                  <c:v>3.9483115649049374</c:v>
                </c:pt>
                <c:pt idx="109">
                  <c:v>3.7355382205913816</c:v>
                </c:pt>
                <c:pt idx="110">
                  <c:v>3.6969279798013486</c:v>
                </c:pt>
                <c:pt idx="111">
                  <c:v>3.6315413609115317</c:v>
                </c:pt>
                <c:pt idx="112">
                  <c:v>3.7577946697569247</c:v>
                </c:pt>
                <c:pt idx="113">
                  <c:v>3.9433550601005063</c:v>
                </c:pt>
                <c:pt idx="114">
                  <c:v>3.9684545282942394</c:v>
                </c:pt>
                <c:pt idx="115">
                  <c:v>4.0797145491539828</c:v>
                </c:pt>
                <c:pt idx="116">
                  <c:v>3.7377332270212942</c:v>
                </c:pt>
                <c:pt idx="117">
                  <c:v>3.775799152342513</c:v>
                </c:pt>
                <c:pt idx="118">
                  <c:v>3.725568483371966</c:v>
                </c:pt>
                <c:pt idx="119">
                  <c:v>3.5768280228746185</c:v>
                </c:pt>
                <c:pt idx="120">
                  <c:v>4.1805651863699334</c:v>
                </c:pt>
                <c:pt idx="121">
                  <c:v>4.0174656334662027</c:v>
                </c:pt>
                <c:pt idx="122">
                  <c:v>4.1462783419871476</c:v>
                </c:pt>
                <c:pt idx="123">
                  <c:v>4.1324436175889847</c:v>
                </c:pt>
                <c:pt idx="124">
                  <c:v>4.3478616013716485</c:v>
                </c:pt>
                <c:pt idx="125">
                  <c:v>4.2787668698102044</c:v>
                </c:pt>
                <c:pt idx="126">
                  <c:v>4.4291508788294154</c:v>
                </c:pt>
                <c:pt idx="127">
                  <c:v>4.5159612534199534</c:v>
                </c:pt>
                <c:pt idx="128">
                  <c:v>4.2835903072050971</c:v>
                </c:pt>
                <c:pt idx="129">
                  <c:v>4.2806413788395616</c:v>
                </c:pt>
                <c:pt idx="130">
                  <c:v>4.3505025515504894</c:v>
                </c:pt>
                <c:pt idx="131">
                  <c:v>4.2985618672528796</c:v>
                </c:pt>
                <c:pt idx="132">
                  <c:v>4.8424880075451728</c:v>
                </c:pt>
                <c:pt idx="133">
                  <c:v>4.593067434752296</c:v>
                </c:pt>
                <c:pt idx="134">
                  <c:v>4.279040948996589</c:v>
                </c:pt>
                <c:pt idx="135">
                  <c:v>4.8107487568397014</c:v>
                </c:pt>
                <c:pt idx="136">
                  <c:v>4.8861682758271856</c:v>
                </c:pt>
                <c:pt idx="137">
                  <c:v>4.8498734647213126</c:v>
                </c:pt>
                <c:pt idx="138">
                  <c:v>5.0272478953136801</c:v>
                </c:pt>
                <c:pt idx="139">
                  <c:v>4.895657458984779</c:v>
                </c:pt>
                <c:pt idx="140">
                  <c:v>4.6999219785317266</c:v>
                </c:pt>
                <c:pt idx="141">
                  <c:v>4.8485888836487421</c:v>
                </c:pt>
                <c:pt idx="142">
                  <c:v>4.6870055113389251</c:v>
                </c:pt>
                <c:pt idx="143">
                  <c:v>4.5851326584030723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60-484B-B859-B64899B755FE}"/>
            </c:ext>
          </c:extLst>
        </c:ser>
        <c:ser>
          <c:idx val="3"/>
          <c:order val="3"/>
          <c:tx>
            <c:v>SI R-t-T(Mean) 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'De season'!$L$6:$L$149</c:f>
              <c:numCache>
                <c:formatCode>General</c:formatCode>
                <c:ptCount val="144"/>
                <c:pt idx="0">
                  <c:v>1.2153592824592563</c:v>
                </c:pt>
                <c:pt idx="1">
                  <c:v>1.3073321388348564</c:v>
                </c:pt>
                <c:pt idx="2">
                  <c:v>1.2899476946250503</c:v>
                </c:pt>
                <c:pt idx="3">
                  <c:v>1.3047029348328296</c:v>
                </c:pt>
                <c:pt idx="4">
                  <c:v>1.2318445691064344</c:v>
                </c:pt>
                <c:pt idx="5">
                  <c:v>1.2192846079214319</c:v>
                </c:pt>
                <c:pt idx="6">
                  <c:v>1.2064767416316917</c:v>
                </c:pt>
                <c:pt idx="7">
                  <c:v>1.2195069208847753</c:v>
                </c:pt>
                <c:pt idx="8">
                  <c:v>1.2967711691996389</c:v>
                </c:pt>
                <c:pt idx="9">
                  <c:v>1.3046142292286524</c:v>
                </c:pt>
                <c:pt idx="10">
                  <c:v>1.3176407749730106</c:v>
                </c:pt>
                <c:pt idx="11">
                  <c:v>1.3350743769767628</c:v>
                </c:pt>
                <c:pt idx="12">
                  <c:v>1.2479135489537005</c:v>
                </c:pt>
                <c:pt idx="13">
                  <c:v>1.3959648262134909</c:v>
                </c:pt>
                <c:pt idx="14">
                  <c:v>1.3778986738040311</c:v>
                </c:pt>
                <c:pt idx="15">
                  <c:v>1.3653867922669147</c:v>
                </c:pt>
                <c:pt idx="16">
                  <c:v>1.2725667036223496</c:v>
                </c:pt>
                <c:pt idx="17">
                  <c:v>1.3457289376318025</c:v>
                </c:pt>
                <c:pt idx="18">
                  <c:v>1.3858178789012676</c:v>
                </c:pt>
                <c:pt idx="19">
                  <c:v>1.4007849766919718</c:v>
                </c:pt>
                <c:pt idx="20">
                  <c:v>1.5065429759819335</c:v>
                </c:pt>
                <c:pt idx="21">
                  <c:v>1.4580982561967293</c:v>
                </c:pt>
                <c:pt idx="22">
                  <c:v>1.4443370033358001</c:v>
                </c:pt>
                <c:pt idx="23">
                  <c:v>1.5839865489554814</c:v>
                </c:pt>
                <c:pt idx="24">
                  <c:v>1.5734562138981443</c:v>
                </c:pt>
                <c:pt idx="25">
                  <c:v>1.6618628883493938</c:v>
                </c:pt>
                <c:pt idx="26">
                  <c:v>1.7394749215398406</c:v>
                </c:pt>
                <c:pt idx="27">
                  <c:v>1.6485781269593118</c:v>
                </c:pt>
                <c:pt idx="28">
                  <c:v>1.7510517841843529</c:v>
                </c:pt>
                <c:pt idx="29">
                  <c:v>1.6076493348889991</c:v>
                </c:pt>
                <c:pt idx="30">
                  <c:v>1.622222105302072</c:v>
                </c:pt>
                <c:pt idx="31">
                  <c:v>1.6397424138923669</c:v>
                </c:pt>
                <c:pt idx="32">
                  <c:v>1.7544551112700997</c:v>
                </c:pt>
                <c:pt idx="33">
                  <c:v>1.7760294549163167</c:v>
                </c:pt>
                <c:pt idx="34">
                  <c:v>1.8497649340967264</c:v>
                </c:pt>
                <c:pt idx="35">
                  <c:v>1.8781554794757851</c:v>
                </c:pt>
                <c:pt idx="36">
                  <c:v>1.8555931901833287</c:v>
                </c:pt>
                <c:pt idx="37">
                  <c:v>1.9942354660192727</c:v>
                </c:pt>
                <c:pt idx="38">
                  <c:v>1.8860598868381417</c:v>
                </c:pt>
                <c:pt idx="39">
                  <c:v>1.8306296992615672</c:v>
                </c:pt>
                <c:pt idx="40">
                  <c:v>1.8630376541031197</c:v>
                </c:pt>
                <c:pt idx="41">
                  <c:v>1.9689188483472011</c:v>
                </c:pt>
                <c:pt idx="42">
                  <c:v>1.874930071454656</c:v>
                </c:pt>
                <c:pt idx="43">
                  <c:v>1.9940586138791598</c:v>
                </c:pt>
                <c:pt idx="44">
                  <c:v>1.9928321644317981</c:v>
                </c:pt>
                <c:pt idx="45">
                  <c:v>2.0939606536359046</c:v>
                </c:pt>
                <c:pt idx="46">
                  <c:v>2.1791751278399789</c:v>
                </c:pt>
                <c:pt idx="47">
                  <c:v>2.1949527892668814</c:v>
                </c:pt>
                <c:pt idx="48">
                  <c:v>2.1268787443036983</c:v>
                </c:pt>
                <c:pt idx="49">
                  <c:v>2.1715008407765413</c:v>
                </c:pt>
                <c:pt idx="50">
                  <c:v>2.3062701206932719</c:v>
                </c:pt>
                <c:pt idx="51">
                  <c:v>2.3767844161683329</c:v>
                </c:pt>
                <c:pt idx="52">
                  <c:v>2.3313422010361444</c:v>
                </c:pt>
                <c:pt idx="53">
                  <c:v>2.1947122942585775</c:v>
                </c:pt>
                <c:pt idx="54">
                  <c:v>2.1520936472349095</c:v>
                </c:pt>
                <c:pt idx="55">
                  <c:v>2.2412559627071547</c:v>
                </c:pt>
                <c:pt idx="56">
                  <c:v>2.2598144639729001</c:v>
                </c:pt>
                <c:pt idx="57">
                  <c:v>2.3132235493045856</c:v>
                </c:pt>
                <c:pt idx="58">
                  <c:v>2.2805321105302108</c:v>
                </c:pt>
                <c:pt idx="59">
                  <c:v>2.2741521167146552</c:v>
                </c:pt>
                <c:pt idx="60">
                  <c:v>2.2136901216222165</c:v>
                </c:pt>
                <c:pt idx="61">
                  <c:v>2.0828681533979068</c:v>
                </c:pt>
                <c:pt idx="62">
                  <c:v>2.2964977896733849</c:v>
                </c:pt>
                <c:pt idx="63">
                  <c:v>2.2958726062562196</c:v>
                </c:pt>
                <c:pt idx="64">
                  <c:v>2.3822448691810383</c:v>
                </c:pt>
                <c:pt idx="65">
                  <c:v>2.3843787888241335</c:v>
                </c:pt>
                <c:pt idx="66">
                  <c:v>2.4618647025187221</c:v>
                </c:pt>
                <c:pt idx="67">
                  <c:v>2.4142941068867514</c:v>
                </c:pt>
                <c:pt idx="68">
                  <c:v>2.4695862707551948</c:v>
                </c:pt>
                <c:pt idx="69">
                  <c:v>2.5105601554063983</c:v>
                </c:pt>
                <c:pt idx="70">
                  <c:v>2.5719334357646266</c:v>
                </c:pt>
                <c:pt idx="71">
                  <c:v>2.5909494265057518</c:v>
                </c:pt>
                <c:pt idx="72">
                  <c:v>2.6260441638851786</c:v>
                </c:pt>
                <c:pt idx="73">
                  <c:v>2.5814270199027249</c:v>
                </c:pt>
                <c:pt idx="74">
                  <c:v>2.609212382309761</c:v>
                </c:pt>
                <c:pt idx="75">
                  <c:v>2.7206596082948153</c:v>
                </c:pt>
                <c:pt idx="76">
                  <c:v>2.748744079824275</c:v>
                </c:pt>
                <c:pt idx="77">
                  <c:v>2.8449974184833411</c:v>
                </c:pt>
                <c:pt idx="78">
                  <c:v>2.9672806348238905</c:v>
                </c:pt>
                <c:pt idx="79">
                  <c:v>2.8592493347771422</c:v>
                </c:pt>
                <c:pt idx="80">
                  <c:v>2.974945623457995</c:v>
                </c:pt>
                <c:pt idx="81">
                  <c:v>3.0039016706609307</c:v>
                </c:pt>
                <c:pt idx="82">
                  <c:v>3.0027006121981108</c:v>
                </c:pt>
                <c:pt idx="83">
                  <c:v>3.1453447186401702</c:v>
                </c:pt>
                <c:pt idx="84">
                  <c:v>3.0818038948073996</c:v>
                </c:pt>
                <c:pt idx="85">
                  <c:v>3.0689068004852138</c:v>
                </c:pt>
                <c:pt idx="86">
                  <c:v>3.0978289333040983</c:v>
                </c:pt>
                <c:pt idx="87">
                  <c:v>3.1656745628114393</c:v>
                </c:pt>
                <c:pt idx="88">
                  <c:v>3.2374096940152572</c:v>
                </c:pt>
                <c:pt idx="89">
                  <c:v>3.3778699508341892</c:v>
                </c:pt>
                <c:pt idx="90">
                  <c:v>3.3667222587424912</c:v>
                </c:pt>
                <c:pt idx="91">
                  <c:v>3.3371642091779328</c:v>
                </c:pt>
                <c:pt idx="92">
                  <c:v>3.3849541548961164</c:v>
                </c:pt>
                <c:pt idx="93">
                  <c:v>3.3547223037308207</c:v>
                </c:pt>
                <c:pt idx="94">
                  <c:v>3.433467788631595</c:v>
                </c:pt>
                <c:pt idx="95">
                  <c:v>3.4621420284312663</c:v>
                </c:pt>
                <c:pt idx="96">
                  <c:v>3.4181979819166579</c:v>
                </c:pt>
                <c:pt idx="97">
                  <c:v>3.3348048626211169</c:v>
                </c:pt>
                <c:pt idx="98">
                  <c:v>3.4789498430796812</c:v>
                </c:pt>
                <c:pt idx="99">
                  <c:v>3.5196637311769359</c:v>
                </c:pt>
                <c:pt idx="100">
                  <c:v>3.6140894382874724</c:v>
                </c:pt>
                <c:pt idx="101">
                  <c:v>3.8113933669840314</c:v>
                </c:pt>
                <c:pt idx="102">
                  <c:v>3.7906194922887613</c:v>
                </c:pt>
                <c:pt idx="103">
                  <c:v>3.8480387300891223</c:v>
                </c:pt>
                <c:pt idx="104">
                  <c:v>3.8521731790930449</c:v>
                </c:pt>
                <c:pt idx="105">
                  <c:v>3.8042112398516168</c:v>
                </c:pt>
                <c:pt idx="106">
                  <c:v>3.8642349650650791</c:v>
                </c:pt>
                <c:pt idx="107">
                  <c:v>3.801567717493155</c:v>
                </c:pt>
                <c:pt idx="108">
                  <c:v>3.6894835360370277</c:v>
                </c:pt>
                <c:pt idx="109">
                  <c:v>3.5231493233007147</c:v>
                </c:pt>
                <c:pt idx="110">
                  <c:v>3.5375838291990016</c:v>
                </c:pt>
                <c:pt idx="111">
                  <c:v>3.5196637311769359</c:v>
                </c:pt>
                <c:pt idx="112">
                  <c:v>3.6955337073193029</c:v>
                </c:pt>
                <c:pt idx="113">
                  <c:v>3.9288059588579469</c:v>
                </c:pt>
                <c:pt idx="114">
                  <c:v>4.0025681090618965</c:v>
                </c:pt>
                <c:pt idx="115">
                  <c:v>4.161155371937916</c:v>
                </c:pt>
                <c:pt idx="116">
                  <c:v>3.8521731790930449</c:v>
                </c:pt>
                <c:pt idx="117">
                  <c:v>3.9357689772528253</c:v>
                </c:pt>
                <c:pt idx="118">
                  <c:v>3.9275830792464737</c:v>
                </c:pt>
                <c:pt idx="119">
                  <c:v>3.8128819071285514</c:v>
                </c:pt>
                <c:pt idx="120">
                  <c:v>3.9065119793333234</c:v>
                </c:pt>
                <c:pt idx="121">
                  <c:v>3.7890473854366178</c:v>
                </c:pt>
                <c:pt idx="122">
                  <c:v>3.9675663940740185</c:v>
                </c:pt>
                <c:pt idx="123">
                  <c:v>4.0051345906496163</c:v>
                </c:pt>
                <c:pt idx="124">
                  <c:v>4.2758241241710948</c:v>
                </c:pt>
                <c:pt idx="125">
                  <c:v>4.2629802588067838</c:v>
                </c:pt>
                <c:pt idx="126">
                  <c:v>4.4672246919876155</c:v>
                </c:pt>
                <c:pt idx="127">
                  <c:v>4.6061105998283072</c:v>
                </c:pt>
                <c:pt idx="128">
                  <c:v>4.4147430245546531</c:v>
                </c:pt>
                <c:pt idx="129">
                  <c:v>4.4619999268576604</c:v>
                </c:pt>
                <c:pt idx="130">
                  <c:v>4.5864034667329792</c:v>
                </c:pt>
                <c:pt idx="131">
                  <c:v>4.5822468023354999</c:v>
                </c:pt>
                <c:pt idx="132">
                  <c:v>4.5250430427277664</c:v>
                </c:pt>
                <c:pt idx="133">
                  <c:v>4.3319225956307532</c:v>
                </c:pt>
                <c:pt idx="134">
                  <c:v>4.0946066973325461</c:v>
                </c:pt>
                <c:pt idx="135">
                  <c:v>4.6625430461855384</c:v>
                </c:pt>
                <c:pt idx="136">
                  <c:v>4.805211872877992</c:v>
                </c:pt>
                <c:pt idx="137">
                  <c:v>4.8319797425034521</c:v>
                </c:pt>
                <c:pt idx="138">
                  <c:v>5.0704630628034613</c:v>
                </c:pt>
                <c:pt idx="139">
                  <c:v>4.9933864463254993</c:v>
                </c:pt>
                <c:pt idx="140">
                  <c:v>4.8438217202457103</c:v>
                </c:pt>
                <c:pt idx="141">
                  <c:v>5.054009745163099</c:v>
                </c:pt>
                <c:pt idx="142">
                  <c:v>4.9411529061487895</c:v>
                </c:pt>
                <c:pt idx="143">
                  <c:v>4.8877299224911992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60-484B-B859-B64899B755FE}"/>
            </c:ext>
          </c:extLst>
        </c:ser>
        <c:ser>
          <c:idx val="4"/>
          <c:order val="4"/>
          <c:tx>
            <c:v>SI R-t-T(Median) 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'De season'!$M$6:$M$149</c:f>
              <c:numCache>
                <c:formatCode>General</c:formatCode>
                <c:ptCount val="144"/>
                <c:pt idx="0">
                  <c:v>1.2310061051875183</c:v>
                </c:pt>
                <c:pt idx="1">
                  <c:v>1.341786079452469</c:v>
                </c:pt>
                <c:pt idx="2">
                  <c:v>1.3160572713343872</c:v>
                </c:pt>
                <c:pt idx="3">
                  <c:v>1.3161253953709293</c:v>
                </c:pt>
                <c:pt idx="4">
                  <c:v>1.2221860520788896</c:v>
                </c:pt>
                <c:pt idx="5">
                  <c:v>1.2177909955228301</c:v>
                </c:pt>
                <c:pt idx="6">
                  <c:v>1.1919888590142158</c:v>
                </c:pt>
                <c:pt idx="7">
                  <c:v>1.2176561078912704</c:v>
                </c:pt>
                <c:pt idx="8">
                  <c:v>1.2873815340516488</c:v>
                </c:pt>
                <c:pt idx="9">
                  <c:v>1.3053541391087717</c:v>
                </c:pt>
                <c:pt idx="10">
                  <c:v>1.2941236930482549</c:v>
                </c:pt>
                <c:pt idx="11">
                  <c:v>1.3107208252491738</c:v>
                </c:pt>
                <c:pt idx="12">
                  <c:v>1.263979483005041</c:v>
                </c:pt>
                <c:pt idx="13">
                  <c:v>1.4327546272119582</c:v>
                </c:pt>
                <c:pt idx="14">
                  <c:v>1.4057884489253683</c:v>
                </c:pt>
                <c:pt idx="15">
                  <c:v>1.3773405300393446</c:v>
                </c:pt>
                <c:pt idx="16">
                  <c:v>1.2625888967757126</c:v>
                </c:pt>
                <c:pt idx="17">
                  <c:v>1.3440804320955679</c:v>
                </c:pt>
                <c:pt idx="18">
                  <c:v>1.3691763921109235</c:v>
                </c:pt>
                <c:pt idx="19">
                  <c:v>1.3986590428480807</c:v>
                </c:pt>
                <c:pt idx="20">
                  <c:v>1.4956344292658861</c:v>
                </c:pt>
                <c:pt idx="21">
                  <c:v>1.4589252142980389</c:v>
                </c:pt>
                <c:pt idx="22">
                  <c:v>1.4185586635336642</c:v>
                </c:pt>
                <c:pt idx="23">
                  <c:v>1.555092504532918</c:v>
                </c:pt>
                <c:pt idx="24">
                  <c:v>1.5937132611802691</c:v>
                </c:pt>
                <c:pt idx="25">
                  <c:v>1.7056602704904267</c:v>
                </c:pt>
                <c:pt idx="26">
                  <c:v>1.7746832901327343</c:v>
                </c:pt>
                <c:pt idx="27">
                  <c:v>1.6630111584919494</c:v>
                </c:pt>
                <c:pt idx="28">
                  <c:v>1.7373223219633804</c:v>
                </c:pt>
                <c:pt idx="29">
                  <c:v>1.6056799792819536</c:v>
                </c:pt>
                <c:pt idx="30">
                  <c:v>1.6027417766474927</c:v>
                </c:pt>
                <c:pt idx="31">
                  <c:v>1.6372538207456946</c:v>
                </c:pt>
                <c:pt idx="32">
                  <c:v>1.7417514872463484</c:v>
                </c:pt>
                <c:pt idx="33">
                  <c:v>1.7770367271900926</c:v>
                </c:pt>
                <c:pt idx="34">
                  <c:v>1.8167505690869734</c:v>
                </c:pt>
                <c:pt idx="35">
                  <c:v>1.8438953982318884</c:v>
                </c:pt>
                <c:pt idx="36">
                  <c:v>1.8794825355988001</c:v>
                </c:pt>
                <c:pt idx="37">
                  <c:v>2.046792324588512</c:v>
                </c:pt>
                <c:pt idx="38">
                  <c:v>1.9242352527843694</c:v>
                </c:pt>
                <c:pt idx="39">
                  <c:v>1.8466565624971953</c:v>
                </c:pt>
                <c:pt idx="40">
                  <c:v>1.8484301448796432</c:v>
                </c:pt>
                <c:pt idx="41">
                  <c:v>1.9665069409183478</c:v>
                </c:pt>
                <c:pt idx="42">
                  <c:v>1.8524151187383082</c:v>
                </c:pt>
                <c:pt idx="43">
                  <c:v>1.9910322845249151</c:v>
                </c:pt>
                <c:pt idx="44">
                  <c:v>1.9784025045352542</c:v>
                </c:pt>
                <c:pt idx="45">
                  <c:v>2.0951482400821462</c:v>
                </c:pt>
                <c:pt idx="46">
                  <c:v>2.140281492349037</c:v>
                </c:pt>
                <c:pt idx="47">
                  <c:v>2.1549138991384722</c:v>
                </c:pt>
                <c:pt idx="48">
                  <c:v>2.1542606840781571</c:v>
                </c:pt>
                <c:pt idx="49">
                  <c:v>2.2287294201074905</c:v>
                </c:pt>
                <c:pt idx="50">
                  <c:v>2.3529508790523894</c:v>
                </c:pt>
                <c:pt idx="51">
                  <c:v>2.3975927745129333</c:v>
                </c:pt>
                <c:pt idx="52">
                  <c:v>2.3130628588931055</c:v>
                </c:pt>
                <c:pt idx="53">
                  <c:v>2.1920237919410939</c:v>
                </c:pt>
                <c:pt idx="54">
                  <c:v>2.1262503971604927</c:v>
                </c:pt>
                <c:pt idx="55">
                  <c:v>2.2378544685569293</c:v>
                </c:pt>
                <c:pt idx="56">
                  <c:v>2.2434516438988292</c:v>
                </c:pt>
                <c:pt idx="57">
                  <c:v>2.3145354903525281</c:v>
                </c:pt>
                <c:pt idx="58">
                  <c:v>2.2398294687373643</c:v>
                </c:pt>
                <c:pt idx="59">
                  <c:v>2.2326685243651179</c:v>
                </c:pt>
                <c:pt idx="60">
                  <c:v>2.2421896915915509</c:v>
                </c:pt>
                <c:pt idx="61">
                  <c:v>2.1377608723480015</c:v>
                </c:pt>
                <c:pt idx="62">
                  <c:v>2.3429807482089471</c:v>
                </c:pt>
                <c:pt idx="63">
                  <c:v>2.315972594955046</c:v>
                </c:pt>
                <c:pt idx="64">
                  <c:v>2.3635664147641338</c:v>
                </c:pt>
                <c:pt idx="65">
                  <c:v>2.3814579468002011</c:v>
                </c:pt>
                <c:pt idx="66">
                  <c:v>2.43230159069117</c:v>
                </c:pt>
                <c:pt idx="67">
                  <c:v>2.4106299973793393</c:v>
                </c:pt>
                <c:pt idx="68">
                  <c:v>2.4517045391130665</c:v>
                </c:pt>
                <c:pt idx="69">
                  <c:v>2.5119840155958717</c:v>
                </c:pt>
                <c:pt idx="70">
                  <c:v>2.5260299008538056</c:v>
                </c:pt>
                <c:pt idx="71">
                  <c:v>2.5436870252717014</c:v>
                </c:pt>
                <c:pt idx="72">
                  <c:v>2.6598524772801735</c:v>
                </c:pt>
                <c:pt idx="73">
                  <c:v>2.6494589534951292</c:v>
                </c:pt>
                <c:pt idx="74">
                  <c:v>2.6620249351991014</c:v>
                </c:pt>
                <c:pt idx="75">
                  <c:v>2.7444785376339533</c:v>
                </c:pt>
                <c:pt idx="76">
                  <c:v>2.7271920170355393</c:v>
                </c:pt>
                <c:pt idx="77">
                  <c:v>2.8415123228866035</c:v>
                </c:pt>
                <c:pt idx="78">
                  <c:v>2.931648274872801</c:v>
                </c:pt>
                <c:pt idx="79">
                  <c:v>2.8549099286369648</c:v>
                </c:pt>
                <c:pt idx="80">
                  <c:v>2.9534046957655473</c:v>
                </c:pt>
                <c:pt idx="81">
                  <c:v>3.0056053287042306</c:v>
                </c:pt>
                <c:pt idx="82">
                  <c:v>2.9491088005041965</c:v>
                </c:pt>
                <c:pt idx="83">
                  <c:v>3.0879694018582229</c:v>
                </c:pt>
                <c:pt idx="84">
                  <c:v>3.1214797667254928</c:v>
                </c:pt>
                <c:pt idx="85">
                  <c:v>3.1497859661723209</c:v>
                </c:pt>
                <c:pt idx="86">
                  <c:v>3.1605314773712179</c:v>
                </c:pt>
                <c:pt idx="87">
                  <c:v>3.1933895252023321</c:v>
                </c:pt>
                <c:pt idx="88">
                  <c:v>3.2120261533974128</c:v>
                </c:pt>
                <c:pt idx="89">
                  <c:v>3.3737320913002846</c:v>
                </c:pt>
                <c:pt idx="90">
                  <c:v>3.3262932349518315</c:v>
                </c:pt>
                <c:pt idx="91">
                  <c:v>3.3320994844321925</c:v>
                </c:pt>
                <c:pt idx="92">
                  <c:v>3.3604444455024653</c:v>
                </c:pt>
                <c:pt idx="93">
                  <c:v>3.3566249291368413</c:v>
                </c:pt>
                <c:pt idx="94">
                  <c:v>3.3721877001545875</c:v>
                </c:pt>
                <c:pt idx="95">
                  <c:v>3.3989879027648064</c:v>
                </c:pt>
                <c:pt idx="96">
                  <c:v>3.462204670839895</c:v>
                </c:pt>
                <c:pt idx="97">
                  <c:v>3.4226916094507893</c:v>
                </c:pt>
                <c:pt idx="98">
                  <c:v>3.5493665802654686</c:v>
                </c:pt>
                <c:pt idx="99">
                  <c:v>3.5504778107680881</c:v>
                </c:pt>
                <c:pt idx="100">
                  <c:v>3.5857524668430236</c:v>
                </c:pt>
                <c:pt idx="101">
                  <c:v>3.8067244452639577</c:v>
                </c:pt>
                <c:pt idx="102">
                  <c:v>3.7451001313622316</c:v>
                </c:pt>
                <c:pt idx="103">
                  <c:v>3.8421986647650219</c:v>
                </c:pt>
                <c:pt idx="104">
                  <c:v>3.8242804393887213</c:v>
                </c:pt>
                <c:pt idx="105">
                  <c:v>3.8063687921911242</c:v>
                </c:pt>
                <c:pt idx="106">
                  <c:v>3.7952665998049788</c:v>
                </c:pt>
                <c:pt idx="107">
                  <c:v>3.7322220108790032</c:v>
                </c:pt>
                <c:pt idx="108">
                  <c:v>3.7369828193192518</c:v>
                </c:pt>
                <c:pt idx="109">
                  <c:v>3.6159997734397042</c:v>
                </c:pt>
                <c:pt idx="110">
                  <c:v>3.6091873653261226</c:v>
                </c:pt>
                <c:pt idx="111">
                  <c:v>3.5504778107680881</c:v>
                </c:pt>
                <c:pt idx="112">
                  <c:v>3.6665581562366691</c:v>
                </c:pt>
                <c:pt idx="113">
                  <c:v>3.9239932077957858</c:v>
                </c:pt>
                <c:pt idx="114">
                  <c:v>3.9545035795674317</c:v>
                </c:pt>
                <c:pt idx="115">
                  <c:v>4.1548400978722402</c:v>
                </c:pt>
                <c:pt idx="116">
                  <c:v>3.8242804393887213</c:v>
                </c:pt>
                <c:pt idx="117">
                  <c:v>3.9380011423533534</c:v>
                </c:pt>
                <c:pt idx="118">
                  <c:v>3.857484085047683</c:v>
                </c:pt>
                <c:pt idx="119">
                  <c:v>3.7433298144828098</c:v>
                </c:pt>
                <c:pt idx="120">
                  <c:v>3.956805338102737</c:v>
                </c:pt>
                <c:pt idx="121">
                  <c:v>3.8889054167181727</c:v>
                </c:pt>
                <c:pt idx="122">
                  <c:v>4.0478731224375855</c:v>
                </c:pt>
                <c:pt idx="123">
                  <c:v>4.0401988881154107</c:v>
                </c:pt>
                <c:pt idx="124">
                  <c:v>4.2422986931663944</c:v>
                </c:pt>
                <c:pt idx="125">
                  <c:v>4.2577581473094499</c:v>
                </c:pt>
                <c:pt idx="126">
                  <c:v>4.413580369863447</c:v>
                </c:pt>
                <c:pt idx="127">
                  <c:v>4.5991200291298657</c:v>
                </c:pt>
                <c:pt idx="128">
                  <c:v>4.3827768401905391</c:v>
                </c:pt>
                <c:pt idx="129">
                  <c:v>4.4645305430022697</c:v>
                </c:pt>
                <c:pt idx="130">
                  <c:v>4.504545931571811</c:v>
                </c:pt>
                <c:pt idx="131">
                  <c:v>4.4986604595416555</c:v>
                </c:pt>
                <c:pt idx="132">
                  <c:v>4.5832995166356705</c:v>
                </c:pt>
                <c:pt idx="133">
                  <c:v>4.4460877717450451</c:v>
                </c:pt>
                <c:pt idx="134">
                  <c:v>4.1774848234023354</c:v>
                </c:pt>
                <c:pt idx="135">
                  <c:v>4.7033628470232429</c:v>
                </c:pt>
                <c:pt idx="136">
                  <c:v>4.7675356742250905</c:v>
                </c:pt>
                <c:pt idx="137">
                  <c:v>4.8260606118867706</c:v>
                </c:pt>
                <c:pt idx="138">
                  <c:v>5.0095747993705553</c:v>
                </c:pt>
                <c:pt idx="139">
                  <c:v>4.9858081174466884</c:v>
                </c:pt>
                <c:pt idx="140">
                  <c:v>4.8087486713105703</c:v>
                </c:pt>
                <c:pt idx="141">
                  <c:v>5.0568761187323004</c:v>
                </c:pt>
                <c:pt idx="142">
                  <c:v>4.8529638489309566</c:v>
                </c:pt>
                <c:pt idx="143">
                  <c:v>4.7985711568444325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260-484B-B859-B64899B755FE}"/>
            </c:ext>
          </c:extLst>
        </c:ser>
        <c:ser>
          <c:idx val="5"/>
          <c:order val="5"/>
          <c:tx>
            <c:v>SI R-t-T(Mean) P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'De season'!$N$6:$N$149</c:f>
              <c:numCache>
                <c:formatCode>General</c:formatCode>
                <c:ptCount val="144"/>
                <c:pt idx="0">
                  <c:v>1.2278224664729627</c:v>
                </c:pt>
                <c:pt idx="1">
                  <c:v>1.3205986264218419</c:v>
                </c:pt>
                <c:pt idx="2">
                  <c:v>1.2983098785809091</c:v>
                </c:pt>
                <c:pt idx="3">
                  <c:v>1.3103375483715514</c:v>
                </c:pt>
                <c:pt idx="4">
                  <c:v>1.2328857873379786</c:v>
                </c:pt>
                <c:pt idx="5">
                  <c:v>1.218058720546024</c:v>
                </c:pt>
                <c:pt idx="6">
                  <c:v>1.2036528726431428</c:v>
                </c:pt>
                <c:pt idx="7">
                  <c:v>1.2151412896850349</c:v>
                </c:pt>
                <c:pt idx="8">
                  <c:v>1.2911958032130624</c:v>
                </c:pt>
                <c:pt idx="9">
                  <c:v>1.2973453122749754</c:v>
                </c:pt>
                <c:pt idx="10">
                  <c:v>1.3087284337588885</c:v>
                </c:pt>
                <c:pt idx="11">
                  <c:v>1.3249897206805563</c:v>
                </c:pt>
                <c:pt idx="12">
                  <c:v>1.2607105682534885</c:v>
                </c:pt>
                <c:pt idx="13">
                  <c:v>1.4101307366877294</c:v>
                </c:pt>
                <c:pt idx="14">
                  <c:v>1.386831006665971</c:v>
                </c:pt>
                <c:pt idx="15">
                  <c:v>1.3712834808539491</c:v>
                </c:pt>
                <c:pt idx="16">
                  <c:v>1.2736423422913004</c:v>
                </c:pt>
                <c:pt idx="17">
                  <c:v>1.3443759211952413</c:v>
                </c:pt>
                <c:pt idx="18">
                  <c:v>1.3825742456036099</c:v>
                </c:pt>
                <c:pt idx="19">
                  <c:v>1.3957704003138913</c:v>
                </c:pt>
                <c:pt idx="20">
                  <c:v>1.5000657125563519</c:v>
                </c:pt>
                <c:pt idx="21">
                  <c:v>1.4499741725426194</c:v>
                </c:pt>
                <c:pt idx="22">
                  <c:v>1.4345677062357047</c:v>
                </c:pt>
                <c:pt idx="23">
                  <c:v>1.5720217025023548</c:v>
                </c:pt>
                <c:pt idx="24">
                  <c:v>1.5895915860587462</c:v>
                </c:pt>
                <c:pt idx="25">
                  <c:v>1.6787270674853922</c:v>
                </c:pt>
                <c:pt idx="26">
                  <c:v>1.7507511999045591</c:v>
                </c:pt>
                <c:pt idx="27">
                  <c:v>1.6556978324384719</c:v>
                </c:pt>
                <c:pt idx="28">
                  <c:v>1.752531862992829</c:v>
                </c:pt>
                <c:pt idx="29">
                  <c:v>1.6060329796829058</c:v>
                </c:pt>
                <c:pt idx="30">
                  <c:v>1.6184251463242258</c:v>
                </c:pt>
                <c:pt idx="31">
                  <c:v>1.6338724097792021</c:v>
                </c:pt>
                <c:pt idx="32">
                  <c:v>1.7469119690529666</c:v>
                </c:pt>
                <c:pt idx="33">
                  <c:v>1.7661339545255967</c:v>
                </c:pt>
                <c:pt idx="34">
                  <c:v>1.8372533781615166</c:v>
                </c:pt>
                <c:pt idx="35">
                  <c:v>1.863968590109935</c:v>
                </c:pt>
                <c:pt idx="36">
                  <c:v>1.8746218014899698</c:v>
                </c:pt>
                <c:pt idx="37">
                  <c:v>2.0144724809824708</c:v>
                </c:pt>
                <c:pt idx="38">
                  <c:v>1.8982864133796624</c:v>
                </c:pt>
                <c:pt idx="39">
                  <c:v>1.8385356298856652</c:v>
                </c:pt>
                <c:pt idx="40">
                  <c:v>1.8646123891144635</c:v>
                </c:pt>
                <c:pt idx="41">
                  <c:v>1.966939267252098</c:v>
                </c:pt>
                <c:pt idx="42">
                  <c:v>1.870541626404884</c:v>
                </c:pt>
                <c:pt idx="43">
                  <c:v>1.9869202169174218</c:v>
                </c:pt>
                <c:pt idx="44">
                  <c:v>1.9842641387612503</c:v>
                </c:pt>
                <c:pt idx="45">
                  <c:v>2.0822937365085741</c:v>
                </c:pt>
                <c:pt idx="46">
                  <c:v>2.1644354866012385</c:v>
                </c:pt>
                <c:pt idx="47">
                  <c:v>2.178372930610406</c:v>
                </c:pt>
                <c:pt idx="48">
                  <c:v>2.1486893163276846</c:v>
                </c:pt>
                <c:pt idx="49">
                  <c:v>2.1935367015142457</c:v>
                </c:pt>
                <c:pt idx="50">
                  <c:v>2.3212206920082918</c:v>
                </c:pt>
                <c:pt idx="51">
                  <c:v>2.3870490222272451</c:v>
                </c:pt>
                <c:pt idx="52">
                  <c:v>2.333312771077662</c:v>
                </c:pt>
                <c:pt idx="53">
                  <c:v>2.1925056969828431</c:v>
                </c:pt>
                <c:pt idx="54">
                  <c:v>2.1470564755256061</c:v>
                </c:pt>
                <c:pt idx="55">
                  <c:v>2.233232640502226</c:v>
                </c:pt>
                <c:pt idx="56">
                  <c:v>2.2500985688345279</c:v>
                </c:pt>
                <c:pt idx="57">
                  <c:v>2.3003349654623513</c:v>
                </c:pt>
                <c:pt idx="58">
                  <c:v>2.2651069045826917</c:v>
                </c:pt>
                <c:pt idx="59">
                  <c:v>2.2569740157355236</c:v>
                </c:pt>
                <c:pt idx="60">
                  <c:v>2.2363909210757535</c:v>
                </c:pt>
                <c:pt idx="61">
                  <c:v>2.104004591248358</c:v>
                </c:pt>
                <c:pt idx="62">
                  <c:v>2.3113850111099516</c:v>
                </c:pt>
                <c:pt idx="63">
                  <c:v>2.3057877789173813</c:v>
                </c:pt>
                <c:pt idx="64">
                  <c:v>2.3842584647693141</c:v>
                </c:pt>
                <c:pt idx="65">
                  <c:v>2.3819814979566694</c:v>
                </c:pt>
                <c:pt idx="66">
                  <c:v>2.4561024833664131</c:v>
                </c:pt>
                <c:pt idx="67">
                  <c:v>2.4056513370115891</c:v>
                </c:pt>
                <c:pt idx="68">
                  <c:v>2.4589684781778174</c:v>
                </c:pt>
                <c:pt idx="69">
                  <c:v>2.4965720715207507</c:v>
                </c:pt>
                <c:pt idx="70">
                  <c:v>2.5545372312793688</c:v>
                </c:pt>
                <c:pt idx="71">
                  <c:v>2.5713783562359946</c:v>
                </c:pt>
                <c:pt idx="72">
                  <c:v>2.6529735436290798</c:v>
                </c:pt>
                <c:pt idx="73">
                  <c:v>2.6076227114939758</c:v>
                </c:pt>
                <c:pt idx="74">
                  <c:v>2.6261267998568387</c:v>
                </c:pt>
                <c:pt idx="75">
                  <c:v>2.7324093062941657</c:v>
                </c:pt>
                <c:pt idx="76">
                  <c:v>2.7510674593492084</c:v>
                </c:pt>
                <c:pt idx="77">
                  <c:v>2.8421370146073892</c:v>
                </c:pt>
                <c:pt idx="78">
                  <c:v>2.9603354435277294</c:v>
                </c:pt>
                <c:pt idx="79">
                  <c:v>2.849013699464237</c:v>
                </c:pt>
                <c:pt idx="80">
                  <c:v>2.9621550779593782</c:v>
                </c:pt>
                <c:pt idx="81">
                  <c:v>2.98716483666675</c:v>
                </c:pt>
                <c:pt idx="82">
                  <c:v>2.9823907577005437</c:v>
                </c:pt>
                <c:pt idx="83">
                  <c:v>3.1215859521118188</c:v>
                </c:pt>
                <c:pt idx="84">
                  <c:v>3.1134069685564412</c:v>
                </c:pt>
                <c:pt idx="85">
                  <c:v>3.1000493179563575</c:v>
                </c:pt>
                <c:pt idx="86">
                  <c:v>3.1179108447738497</c:v>
                </c:pt>
                <c:pt idx="87">
                  <c:v>3.1793461444984157</c:v>
                </c:pt>
                <c:pt idx="88">
                  <c:v>3.2401461187890677</c:v>
                </c:pt>
                <c:pt idx="89">
                  <c:v>3.3744737887719478</c:v>
                </c:pt>
                <c:pt idx="90">
                  <c:v>3.3588421378487698</c:v>
                </c:pt>
                <c:pt idx="91">
                  <c:v>3.3252177183948586</c:v>
                </c:pt>
                <c:pt idx="92">
                  <c:v>3.3704008098576259</c:v>
                </c:pt>
                <c:pt idx="93">
                  <c:v>3.3360308029927936</c:v>
                </c:pt>
                <c:pt idx="94">
                  <c:v>3.4102442841217191</c:v>
                </c:pt>
                <c:pt idx="95">
                  <c:v>3.4359902926122898</c:v>
                </c:pt>
                <c:pt idx="96">
                  <c:v>3.4532506869552075</c:v>
                </c:pt>
                <c:pt idx="97">
                  <c:v>3.3686456487540202</c:v>
                </c:pt>
                <c:pt idx="98">
                  <c:v>3.5015023998091181</c:v>
                </c:pt>
                <c:pt idx="99">
                  <c:v>3.5348640839790693</c:v>
                </c:pt>
                <c:pt idx="100">
                  <c:v>3.6171442521072925</c:v>
                </c:pt>
                <c:pt idx="101">
                  <c:v>3.8075613338549785</c:v>
                </c:pt>
                <c:pt idx="102">
                  <c:v>3.7817472012098743</c:v>
                </c:pt>
                <c:pt idx="103">
                  <c:v>3.8342633938034543</c:v>
                </c:pt>
                <c:pt idx="104">
                  <c:v>3.8356110624858619</c:v>
                </c:pt>
                <c:pt idx="105">
                  <c:v>3.7830153223480374</c:v>
                </c:pt>
                <c:pt idx="106">
                  <c:v>3.838097810542894</c:v>
                </c:pt>
                <c:pt idx="107">
                  <c:v>3.7728520860056518</c:v>
                </c:pt>
                <c:pt idx="108">
                  <c:v>3.7273182017929223</c:v>
                </c:pt>
                <c:pt idx="109">
                  <c:v>3.5589013830690313</c:v>
                </c:pt>
                <c:pt idx="110">
                  <c:v>3.5605164851991598</c:v>
                </c:pt>
                <c:pt idx="111">
                  <c:v>3.5348640839790693</c:v>
                </c:pt>
                <c:pt idx="112">
                  <c:v>3.698657362013936</c:v>
                </c:pt>
                <c:pt idx="113">
                  <c:v>3.9248558773149664</c:v>
                </c:pt>
                <c:pt idx="114">
                  <c:v>3.9931997328904263</c:v>
                </c:pt>
                <c:pt idx="115">
                  <c:v>4.1462591303442062</c:v>
                </c:pt>
                <c:pt idx="116">
                  <c:v>3.8356110624858619</c:v>
                </c:pt>
                <c:pt idx="117">
                  <c:v>3.9138400597203038</c:v>
                </c:pt>
                <c:pt idx="118">
                  <c:v>3.9010174467813021</c:v>
                </c:pt>
                <c:pt idx="119">
                  <c:v>3.784080812452097</c:v>
                </c:pt>
                <c:pt idx="120">
                  <c:v>3.9465722136630941</c:v>
                </c:pt>
                <c:pt idx="121">
                  <c:v>3.8274977138666944</c:v>
                </c:pt>
                <c:pt idx="122">
                  <c:v>3.9932864447261291</c:v>
                </c:pt>
                <c:pt idx="123">
                  <c:v>4.022431543838251</c:v>
                </c:pt>
                <c:pt idx="124">
                  <c:v>4.279438270098769</c:v>
                </c:pt>
                <c:pt idx="125">
                  <c:v>4.2586941933164688</c:v>
                </c:pt>
                <c:pt idx="126">
                  <c:v>4.4567687446516366</c:v>
                </c:pt>
                <c:pt idx="127">
                  <c:v>4.5896214927968542</c:v>
                </c:pt>
                <c:pt idx="128">
                  <c:v>4.3957621829974105</c:v>
                </c:pt>
                <c:pt idx="129">
                  <c:v>4.4371390092093694</c:v>
                </c:pt>
                <c:pt idx="130">
                  <c:v>4.5553816636607465</c:v>
                </c:pt>
                <c:pt idx="131">
                  <c:v>4.5476342108103838</c:v>
                </c:pt>
                <c:pt idx="132">
                  <c:v>4.5714461474930843</c:v>
                </c:pt>
                <c:pt idx="133">
                  <c:v>4.3758818892452558</c:v>
                </c:pt>
                <c:pt idx="134">
                  <c:v>4.1211502964045525</c:v>
                </c:pt>
                <c:pt idx="135">
                  <c:v>4.6826791457308934</c:v>
                </c:pt>
                <c:pt idx="136">
                  <c:v>4.8092734844919498</c:v>
                </c:pt>
                <c:pt idx="137">
                  <c:v>4.827121596237947</c:v>
                </c:pt>
                <c:pt idx="138">
                  <c:v>5.0585951809732084</c:v>
                </c:pt>
                <c:pt idx="139">
                  <c:v>4.9755109564130482</c:v>
                </c:pt>
                <c:pt idx="140">
                  <c:v>4.8229960884723209</c:v>
                </c:pt>
                <c:pt idx="141">
                  <c:v>5.0258503273845685</c:v>
                </c:pt>
                <c:pt idx="142">
                  <c:v>4.9077316265958313</c:v>
                </c:pt>
                <c:pt idx="143">
                  <c:v>4.8508098248644096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260-484B-B859-B64899B755FE}"/>
            </c:ext>
          </c:extLst>
        </c:ser>
        <c:ser>
          <c:idx val="6"/>
          <c:order val="6"/>
          <c:tx>
            <c:v>SI R-t-T(Median) P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'De season'!$O$6:$O$149</c:f>
              <c:numCache>
                <c:formatCode>General</c:formatCode>
                <c:ptCount val="144"/>
                <c:pt idx="0">
                  <c:v>1.2215509239198103</c:v>
                </c:pt>
                <c:pt idx="1">
                  <c:v>1.3215306163463716</c:v>
                </c:pt>
                <c:pt idx="2">
                  <c:v>1.2918562932945121</c:v>
                </c:pt>
                <c:pt idx="3">
                  <c:v>1.3194839710339719</c:v>
                </c:pt>
                <c:pt idx="4">
                  <c:v>1.2182441888253712</c:v>
                </c:pt>
                <c:pt idx="5">
                  <c:v>1.2191660450544106</c:v>
                </c:pt>
                <c:pt idx="6">
                  <c:v>1.2139671278428206</c:v>
                </c:pt>
                <c:pt idx="7">
                  <c:v>1.224654724730013</c:v>
                </c:pt>
                <c:pt idx="8">
                  <c:v>1.293164924310376</c:v>
                </c:pt>
                <c:pt idx="9">
                  <c:v>1.2950233367228026</c:v>
                </c:pt>
                <c:pt idx="10">
                  <c:v>1.3081620193123751</c:v>
                </c:pt>
                <c:pt idx="11">
                  <c:v>1.315496401364237</c:v>
                </c:pt>
                <c:pt idx="12">
                  <c:v>1.2542710379533768</c:v>
                </c:pt>
                <c:pt idx="13">
                  <c:v>1.4111259123698543</c:v>
                </c:pt>
                <c:pt idx="14">
                  <c:v>1.3799374042009562</c:v>
                </c:pt>
                <c:pt idx="15">
                  <c:v>1.3808553185239238</c:v>
                </c:pt>
                <c:pt idx="16">
                  <c:v>1.2585167239931521</c:v>
                </c:pt>
                <c:pt idx="17">
                  <c:v>1.3455980793563493</c:v>
                </c:pt>
                <c:pt idx="18">
                  <c:v>1.3944217009005371</c:v>
                </c:pt>
                <c:pt idx="19">
                  <c:v>1.4066979946223122</c:v>
                </c:pt>
                <c:pt idx="20">
                  <c:v>1.502353367948819</c:v>
                </c:pt>
                <c:pt idx="21">
                  <c:v>1.4473790233960735</c:v>
                </c:pt>
                <c:pt idx="22">
                  <c:v>1.4339468288616419</c:v>
                </c:pt>
                <c:pt idx="23">
                  <c:v>1.5607584422965524</c:v>
                </c:pt>
                <c:pt idx="24">
                  <c:v>1.5814721782890402</c:v>
                </c:pt>
                <c:pt idx="25">
                  <c:v>1.6799118004403026</c:v>
                </c:pt>
                <c:pt idx="26">
                  <c:v>1.7420486379274482</c:v>
                </c:pt>
                <c:pt idx="27">
                  <c:v>1.6672549401437007</c:v>
                </c:pt>
                <c:pt idx="28">
                  <c:v>1.7317190122145771</c:v>
                </c:pt>
                <c:pt idx="29">
                  <c:v>1.6074930075532228</c:v>
                </c:pt>
                <c:pt idx="30">
                  <c:v>1.6322936381129818</c:v>
                </c:pt>
                <c:pt idx="31">
                  <c:v>1.6466641231167067</c:v>
                </c:pt>
                <c:pt idx="32">
                  <c:v>1.7495760740669792</c:v>
                </c:pt>
                <c:pt idx="33">
                  <c:v>1.7629729457907062</c:v>
                </c:pt>
                <c:pt idx="34">
                  <c:v>1.8364582194192958</c:v>
                </c:pt>
                <c:pt idx="35">
                  <c:v>1.8506135815801978</c:v>
                </c:pt>
                <c:pt idx="36">
                  <c:v>1.8650464999132819</c:v>
                </c:pt>
                <c:pt idx="37">
                  <c:v>2.0158941605283633</c:v>
                </c:pt>
                <c:pt idx="38">
                  <c:v>1.8888504894381881</c:v>
                </c:pt>
                <c:pt idx="39">
                  <c:v>1.8513689826135573</c:v>
                </c:pt>
                <c:pt idx="40">
                  <c:v>1.8424684839259746</c:v>
                </c:pt>
                <c:pt idx="41">
                  <c:v>1.9687273912730481</c:v>
                </c:pt>
                <c:pt idx="42">
                  <c:v>1.8865705365124914</c:v>
                </c:pt>
                <c:pt idx="43">
                  <c:v>2.0024759688152916</c:v>
                </c:pt>
                <c:pt idx="44">
                  <c:v>1.98729021456521</c:v>
                </c:pt>
                <c:pt idx="45">
                  <c:v>2.0785668681853386</c:v>
                </c:pt>
                <c:pt idx="46">
                  <c:v>2.1634987242473898</c:v>
                </c:pt>
                <c:pt idx="47">
                  <c:v>2.1627652700395084</c:v>
                </c:pt>
                <c:pt idx="48">
                  <c:v>2.1377141168596681</c:v>
                </c:pt>
                <c:pt idx="49">
                  <c:v>2.1950847525753288</c:v>
                </c:pt>
                <c:pt idx="50">
                  <c:v>2.3096824637689761</c:v>
                </c:pt>
                <c:pt idx="51">
                  <c:v>2.403711110023127</c:v>
                </c:pt>
                <c:pt idx="52">
                  <c:v>2.3056026383554546</c:v>
                </c:pt>
                <c:pt idx="53">
                  <c:v>2.1944988810979389</c:v>
                </c:pt>
                <c:pt idx="54">
                  <c:v>2.165454876692599</c:v>
                </c:pt>
                <c:pt idx="55">
                  <c:v>2.2507167913956994</c:v>
                </c:pt>
                <c:pt idx="56">
                  <c:v>2.2535300519232289</c:v>
                </c:pt>
                <c:pt idx="57">
                  <c:v>2.2962178491471543</c:v>
                </c:pt>
                <c:pt idx="58">
                  <c:v>2.2641265718868029</c:v>
                </c:pt>
                <c:pt idx="59">
                  <c:v>2.2408031921543361</c:v>
                </c:pt>
                <c:pt idx="60">
                  <c:v>2.2249677542825119</c:v>
                </c:pt>
                <c:pt idx="61">
                  <c:v>2.1054894565518461</c:v>
                </c:pt>
                <c:pt idx="62">
                  <c:v>2.2998956736682601</c:v>
                </c:pt>
                <c:pt idx="63">
                  <c:v>2.3218826467031906</c:v>
                </c:pt>
                <c:pt idx="64">
                  <c:v>2.3559433073151808</c:v>
                </c:pt>
                <c:pt idx="65">
                  <c:v>2.3841469325508475</c:v>
                </c:pt>
                <c:pt idx="66">
                  <c:v>2.4771491392468366</c:v>
                </c:pt>
                <c:pt idx="67">
                  <c:v>2.424485367201985</c:v>
                </c:pt>
                <c:pt idx="68">
                  <c:v>2.4627184955616719</c:v>
                </c:pt>
                <c:pt idx="69">
                  <c:v>2.4921037320127883</c:v>
                </c:pt>
                <c:pt idx="70">
                  <c:v>2.5534316338501166</c:v>
                </c:pt>
                <c:pt idx="71">
                  <c:v>2.5529548806136466</c:v>
                </c:pt>
                <c:pt idx="72">
                  <c:v>2.639422532041019</c:v>
                </c:pt>
                <c:pt idx="73">
                  <c:v>2.6094629966839369</c:v>
                </c:pt>
                <c:pt idx="74">
                  <c:v>2.6130729568911724</c:v>
                </c:pt>
                <c:pt idx="75">
                  <c:v>2.751482079132856</c:v>
                </c:pt>
                <c:pt idx="76">
                  <c:v>2.7183961238252086</c:v>
                </c:pt>
                <c:pt idx="77">
                  <c:v>2.8447207717936247</c:v>
                </c:pt>
                <c:pt idx="78">
                  <c:v>2.9857029360458558</c:v>
                </c:pt>
                <c:pt idx="79">
                  <c:v>2.8713188478467195</c:v>
                </c:pt>
                <c:pt idx="80">
                  <c:v>2.9666724734179213</c:v>
                </c:pt>
                <c:pt idx="81">
                  <c:v>2.9818184391768732</c:v>
                </c:pt>
                <c:pt idx="82">
                  <c:v>2.981099986317624</c:v>
                </c:pt>
                <c:pt idx="83">
                  <c:v>3.0992203354174399</c:v>
                </c:pt>
                <c:pt idx="84">
                  <c:v>3.0975041285109479</c:v>
                </c:pt>
                <c:pt idx="85">
                  <c:v>3.1022371248130924</c:v>
                </c:pt>
                <c:pt idx="86">
                  <c:v>3.1024124619269724</c:v>
                </c:pt>
                <c:pt idx="87">
                  <c:v>3.2015386273925053</c:v>
                </c:pt>
                <c:pt idx="88">
                  <c:v>3.2016665458385787</c:v>
                </c:pt>
                <c:pt idx="89">
                  <c:v>3.3775414877803671</c:v>
                </c:pt>
                <c:pt idx="90">
                  <c:v>3.3876244851289519</c:v>
                </c:pt>
                <c:pt idx="91">
                  <c:v>3.3512511048355087</c:v>
                </c:pt>
                <c:pt idx="92">
                  <c:v>3.3755407950748784</c:v>
                </c:pt>
                <c:pt idx="93">
                  <c:v>3.3300600087157783</c:v>
                </c:pt>
                <c:pt idx="94">
                  <c:v>3.4087683387851313</c:v>
                </c:pt>
                <c:pt idx="95">
                  <c:v>3.4113720238767504</c:v>
                </c:pt>
                <c:pt idx="96">
                  <c:v>3.4356119735244666</c:v>
                </c:pt>
                <c:pt idx="97">
                  <c:v>3.371023012883541</c:v>
                </c:pt>
                <c:pt idx="98">
                  <c:v>3.4840972758548965</c:v>
                </c:pt>
                <c:pt idx="99">
                  <c:v>3.559538154417226</c:v>
                </c:pt>
                <c:pt idx="100">
                  <c:v>3.574187496140552</c:v>
                </c:pt>
                <c:pt idx="101">
                  <c:v>3.8110227482441577</c:v>
                </c:pt>
                <c:pt idx="102">
                  <c:v>3.8141534759926459</c:v>
                </c:pt>
                <c:pt idx="103">
                  <c:v>3.8642821381683516</c:v>
                </c:pt>
                <c:pt idx="104">
                  <c:v>3.841460510451411</c:v>
                </c:pt>
                <c:pt idx="105">
                  <c:v>3.7762445196874999</c:v>
                </c:pt>
                <c:pt idx="106">
                  <c:v>3.8364366912526386</c:v>
                </c:pt>
                <c:pt idx="107">
                  <c:v>3.7458202615117258</c:v>
                </c:pt>
                <c:pt idx="108">
                  <c:v>3.7082795904708528</c:v>
                </c:pt>
                <c:pt idx="109">
                  <c:v>3.5614130169334417</c:v>
                </c:pt>
                <c:pt idx="110">
                  <c:v>3.5428180164591923</c:v>
                </c:pt>
                <c:pt idx="111">
                  <c:v>3.559538154417226</c:v>
                </c:pt>
                <c:pt idx="112">
                  <c:v>3.6547325664761137</c:v>
                </c:pt>
                <c:pt idx="113">
                  <c:v>3.9284239229531006</c:v>
                </c:pt>
                <c:pt idx="114">
                  <c:v>4.0274179714244926</c:v>
                </c:pt>
                <c:pt idx="115">
                  <c:v>4.1787205134368683</c:v>
                </c:pt>
                <c:pt idx="116">
                  <c:v>3.841460510451411</c:v>
                </c:pt>
                <c:pt idx="117">
                  <c:v>3.9068351082645894</c:v>
                </c:pt>
                <c:pt idx="118">
                  <c:v>3.8993290960272717</c:v>
                </c:pt>
                <c:pt idx="119">
                  <c:v>3.7569685360995582</c:v>
                </c:pt>
                <c:pt idx="120">
                  <c:v>3.926413684027962</c:v>
                </c:pt>
                <c:pt idx="121">
                  <c:v>3.8301989050038903</c:v>
                </c:pt>
                <c:pt idx="122">
                  <c:v>3.9734367808906965</c:v>
                </c:pt>
                <c:pt idx="123">
                  <c:v>4.0505089343368432</c:v>
                </c:pt>
                <c:pt idx="124">
                  <c:v>4.2286161926169905</c:v>
                </c:pt>
                <c:pt idx="125">
                  <c:v>4.2625657278939393</c:v>
                </c:pt>
                <c:pt idx="126">
                  <c:v>4.4949593652558493</c:v>
                </c:pt>
                <c:pt idx="127">
                  <c:v>4.6255539940816028</c:v>
                </c:pt>
                <c:pt idx="128">
                  <c:v>4.4024658820272355</c:v>
                </c:pt>
                <c:pt idx="129">
                  <c:v>4.4291974625729464</c:v>
                </c:pt>
                <c:pt idx="130">
                  <c:v>4.5534101056834597</c:v>
                </c:pt>
                <c:pt idx="131">
                  <c:v>4.5150512080721699</c:v>
                </c:pt>
                <c:pt idx="132">
                  <c:v>4.5480958506657228</c:v>
                </c:pt>
                <c:pt idx="133">
                  <c:v>4.3789700931477222</c:v>
                </c:pt>
                <c:pt idx="134">
                  <c:v>4.1006650522000045</c:v>
                </c:pt>
                <c:pt idx="135">
                  <c:v>4.7153651988113259</c:v>
                </c:pt>
                <c:pt idx="136">
                  <c:v>4.7521591497981426</c:v>
                </c:pt>
                <c:pt idx="137">
                  <c:v>4.8315098822526643</c:v>
                </c:pt>
                <c:pt idx="138">
                  <c:v>5.1019429291772598</c:v>
                </c:pt>
                <c:pt idx="139">
                  <c:v>5.0144646161242425</c:v>
                </c:pt>
                <c:pt idx="140">
                  <c:v>4.8303513349240514</c:v>
                </c:pt>
                <c:pt idx="141">
                  <c:v>5.0168551111698489</c:v>
                </c:pt>
                <c:pt idx="142">
                  <c:v>4.9056075724214061</c:v>
                </c:pt>
                <c:pt idx="143">
                  <c:v>4.8160546219436471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260-484B-B859-B64899B755FE}"/>
            </c:ext>
          </c:extLst>
        </c:ser>
        <c:ser>
          <c:idx val="7"/>
          <c:order val="7"/>
          <c:tx>
            <c:v>SI R-t-MA(12)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'De season'!$P$6:$P$149</c:f>
              <c:numCache>
                <c:formatCode>General</c:formatCode>
                <c:ptCount val="144"/>
                <c:pt idx="0">
                  <c:v>1.2289712549740472</c:v>
                </c:pt>
                <c:pt idx="1">
                  <c:v>1.3340079669364329</c:v>
                </c:pt>
                <c:pt idx="2">
                  <c:v>1.3105993853332796</c:v>
                </c:pt>
                <c:pt idx="3">
                  <c:v>1.3228993242724232</c:v>
                </c:pt>
                <c:pt idx="4">
                  <c:v>1.2348117559540528</c:v>
                </c:pt>
                <c:pt idx="5">
                  <c:v>1.2145197358622879</c:v>
                </c:pt>
                <c:pt idx="6">
                  <c:v>1.2015428304952005</c:v>
                </c:pt>
                <c:pt idx="7">
                  <c:v>1.2149503461725808</c:v>
                </c:pt>
                <c:pt idx="8">
                  <c:v>1.2836552143371727</c:v>
                </c:pt>
                <c:pt idx="9">
                  <c:v>1.2919864849472105</c:v>
                </c:pt>
                <c:pt idx="10">
                  <c:v>1.2986999927378717</c:v>
                </c:pt>
                <c:pt idx="11">
                  <c:v>1.3124066087642596</c:v>
                </c:pt>
                <c:pt idx="12">
                  <c:v>1.261890127875138</c:v>
                </c:pt>
                <c:pt idx="13">
                  <c:v>1.4244491850338181</c:v>
                </c:pt>
                <c:pt idx="14">
                  <c:v>1.3999584343332758</c:v>
                </c:pt>
                <c:pt idx="15">
                  <c:v>1.3844295254013732</c:v>
                </c:pt>
                <c:pt idx="16">
                  <c:v>1.2756319792913768</c:v>
                </c:pt>
                <c:pt idx="17">
                  <c:v>1.340469930692451</c:v>
                </c:pt>
                <c:pt idx="18">
                  <c:v>1.3801505485417842</c:v>
                </c:pt>
                <c:pt idx="19">
                  <c:v>1.3955510733063428</c:v>
                </c:pt>
                <c:pt idx="20">
                  <c:v>1.491305322538774</c:v>
                </c:pt>
                <c:pt idx="21">
                  <c:v>1.4439848949409999</c:v>
                </c:pt>
                <c:pt idx="22">
                  <c:v>1.4235749920395901</c:v>
                </c:pt>
                <c:pt idx="23">
                  <c:v>1.5570925866694605</c:v>
                </c:pt>
                <c:pt idx="24">
                  <c:v>1.5910788568860434</c:v>
                </c:pt>
                <c:pt idx="25">
                  <c:v>1.6957728393259739</c:v>
                </c:pt>
                <c:pt idx="26">
                  <c:v>1.7673234135554829</c:v>
                </c:pt>
                <c:pt idx="27">
                  <c:v>1.6715704640031395</c:v>
                </c:pt>
                <c:pt idx="28">
                  <c:v>1.7552696035049347</c:v>
                </c:pt>
                <c:pt idx="29">
                  <c:v>1.6013667628406463</c:v>
                </c:pt>
                <c:pt idx="30">
                  <c:v>1.6155879950577356</c:v>
                </c:pt>
                <c:pt idx="31">
                  <c:v>1.6336156681644836</c:v>
                </c:pt>
                <c:pt idx="32">
                  <c:v>1.7367099958679393</c:v>
                </c:pt>
                <c:pt idx="33">
                  <c:v>1.7588387442138493</c:v>
                </c:pt>
                <c:pt idx="34">
                  <c:v>1.8231749898050893</c:v>
                </c:pt>
                <c:pt idx="35">
                  <c:v>1.8462669241937888</c:v>
                </c:pt>
                <c:pt idx="36">
                  <c:v>1.8763757553621616</c:v>
                </c:pt>
                <c:pt idx="37">
                  <c:v>2.0349274071911685</c:v>
                </c:pt>
                <c:pt idx="38">
                  <c:v>1.9162551618888102</c:v>
                </c:pt>
                <c:pt idx="39">
                  <c:v>1.8561610673899893</c:v>
                </c:pt>
                <c:pt idx="40">
                  <c:v>1.8675252176825756</c:v>
                </c:pt>
                <c:pt idx="41">
                  <c:v>1.961224462355398</c:v>
                </c:pt>
                <c:pt idx="42">
                  <c:v>1.8672625068506492</c:v>
                </c:pt>
                <c:pt idx="43">
                  <c:v>1.986607998471382</c:v>
                </c:pt>
                <c:pt idx="44">
                  <c:v>1.9726760279152138</c:v>
                </c:pt>
                <c:pt idx="45">
                  <c:v>2.0736925934866988</c:v>
                </c:pt>
                <c:pt idx="46">
                  <c:v>2.1478499879895572</c:v>
                </c:pt>
                <c:pt idx="47">
                  <c:v>2.1576854415276809</c:v>
                </c:pt>
                <c:pt idx="48">
                  <c:v>2.1506996962045828</c:v>
                </c:pt>
                <c:pt idx="49">
                  <c:v>2.2158098433859394</c:v>
                </c:pt>
                <c:pt idx="50">
                  <c:v>2.3431928404443485</c:v>
                </c:pt>
                <c:pt idx="51">
                  <c:v>2.4099328775505384</c:v>
                </c:pt>
                <c:pt idx="52">
                  <c:v>2.3369577860618023</c:v>
                </c:pt>
                <c:pt idx="53">
                  <c:v>2.1861355245521179</c:v>
                </c:pt>
                <c:pt idx="54">
                  <c:v>2.1432926165590063</c:v>
                </c:pt>
                <c:pt idx="55">
                  <c:v>2.2328817172901485</c:v>
                </c:pt>
                <c:pt idx="56">
                  <c:v>2.236957983808161</c:v>
                </c:pt>
                <c:pt idx="57">
                  <c:v>2.2908331791921124</c:v>
                </c:pt>
                <c:pt idx="58">
                  <c:v>2.2477499874309319</c:v>
                </c:pt>
                <c:pt idx="59">
                  <c:v>2.2355400708611541</c:v>
                </c:pt>
                <c:pt idx="60">
                  <c:v>2.2384833572741578</c:v>
                </c:pt>
                <c:pt idx="61">
                  <c:v>2.1253686252885542</c:v>
                </c:pt>
                <c:pt idx="62">
                  <c:v>2.3332640572221264</c:v>
                </c:pt>
                <c:pt idx="63">
                  <c:v>2.3278926093786052</c:v>
                </c:pt>
                <c:pt idx="64">
                  <c:v>2.3879830652334575</c:v>
                </c:pt>
                <c:pt idx="65">
                  <c:v>2.375060816797363</c:v>
                </c:pt>
                <c:pt idx="66">
                  <c:v>2.4517968568212876</c:v>
                </c:pt>
                <c:pt idx="67">
                  <c:v>2.405273320463285</c:v>
                </c:pt>
                <c:pt idx="68">
                  <c:v>2.4446080920097626</c:v>
                </c:pt>
                <c:pt idx="69">
                  <c:v>2.4862597063269845</c:v>
                </c:pt>
                <c:pt idx="70">
                  <c:v>2.5349624858248845</c:v>
                </c:pt>
                <c:pt idx="71">
                  <c:v>2.5469585881950461</c:v>
                </c:pt>
                <c:pt idx="72">
                  <c:v>2.6554557473546381</c:v>
                </c:pt>
                <c:pt idx="73">
                  <c:v>2.6341004770863461</c:v>
                </c:pt>
                <c:pt idx="74">
                  <c:v>2.6509851203332246</c:v>
                </c:pt>
                <c:pt idx="75">
                  <c:v>2.7586040172812547</c:v>
                </c:pt>
                <c:pt idx="76">
                  <c:v>2.7553650752693741</c:v>
                </c:pt>
                <c:pt idx="77">
                  <c:v>2.8338793836786715</c:v>
                </c:pt>
                <c:pt idx="78">
                  <c:v>2.9551458804071147</c:v>
                </c:pt>
                <c:pt idx="79">
                  <c:v>2.8485660143370644</c:v>
                </c:pt>
                <c:pt idx="80">
                  <c:v>2.9448560799499841</c:v>
                </c:pt>
                <c:pt idx="81">
                  <c:v>2.9748260241641651</c:v>
                </c:pt>
                <c:pt idx="82">
                  <c:v>2.9595374834507271</c:v>
                </c:pt>
                <c:pt idx="83">
                  <c:v>3.0919409935293571</c:v>
                </c:pt>
                <c:pt idx="84">
                  <c:v>3.1163199679699058</c:v>
                </c:pt>
                <c:pt idx="85">
                  <c:v>3.1315271766219652</c:v>
                </c:pt>
                <c:pt idx="86">
                  <c:v>3.1474242814443154</c:v>
                </c:pt>
                <c:pt idx="87">
                  <c:v>3.2098254922268876</c:v>
                </c:pt>
                <c:pt idx="88">
                  <c:v>3.2452077553172627</c:v>
                </c:pt>
                <c:pt idx="89">
                  <c:v>3.3646694904629308</c:v>
                </c:pt>
                <c:pt idx="90">
                  <c:v>3.3529539796926877</c:v>
                </c:pt>
                <c:pt idx="91">
                  <c:v>3.324695204053346</c:v>
                </c:pt>
                <c:pt idx="92">
                  <c:v>3.3507176550712963</c:v>
                </c:pt>
                <c:pt idx="93">
                  <c:v>3.3222509612928266</c:v>
                </c:pt>
                <c:pt idx="94">
                  <c:v>3.3841124810765697</c:v>
                </c:pt>
                <c:pt idx="95">
                  <c:v>3.4033595108632495</c:v>
                </c:pt>
                <c:pt idx="96">
                  <c:v>3.4564816546145081</c:v>
                </c:pt>
                <c:pt idx="97">
                  <c:v>3.402850830914121</c:v>
                </c:pt>
                <c:pt idx="98">
                  <c:v>3.5346468271109659</c:v>
                </c:pt>
                <c:pt idx="99">
                  <c:v>3.5687516654790952</c:v>
                </c:pt>
                <c:pt idx="100">
                  <c:v>3.6227948211875103</c:v>
                </c:pt>
                <c:pt idx="101">
                  <c:v>3.796498729880633</c:v>
                </c:pt>
                <c:pt idx="102">
                  <c:v>3.775117676893704</c:v>
                </c:pt>
                <c:pt idx="103">
                  <c:v>3.8336608896121298</c:v>
                </c:pt>
                <c:pt idx="104">
                  <c:v>3.8132110778839539</c:v>
                </c:pt>
                <c:pt idx="105">
                  <c:v>3.7673891619889242</c:v>
                </c:pt>
                <c:pt idx="106">
                  <c:v>3.8086874787024123</c:v>
                </c:pt>
                <c:pt idx="107">
                  <c:v>3.7370222080067053</c:v>
                </c:pt>
                <c:pt idx="108">
                  <c:v>3.7308055954569292</c:v>
                </c:pt>
                <c:pt idx="109">
                  <c:v>3.5950384193710647</c:v>
                </c:pt>
                <c:pt idx="110">
                  <c:v>3.5942195264442969</c:v>
                </c:pt>
                <c:pt idx="111">
                  <c:v>3.5687516654790952</c:v>
                </c:pt>
                <c:pt idx="112">
                  <c:v>3.7044352678621584</c:v>
                </c:pt>
                <c:pt idx="113">
                  <c:v>3.9134524822229273</c:v>
                </c:pt>
                <c:pt idx="114">
                  <c:v>3.9861995254942122</c:v>
                </c:pt>
                <c:pt idx="115">
                  <c:v>4.1456076001159001</c:v>
                </c:pt>
                <c:pt idx="116">
                  <c:v>3.8132110778839539</c:v>
                </c:pt>
                <c:pt idx="117">
                  <c:v>3.8976735134121725</c:v>
                </c:pt>
                <c:pt idx="118">
                  <c:v>3.8711249783532717</c:v>
                </c:pt>
                <c:pt idx="119">
                  <c:v>3.748144297911487</c:v>
                </c:pt>
                <c:pt idx="120">
                  <c:v>3.9502647481308664</c:v>
                </c:pt>
                <c:pt idx="121">
                  <c:v>3.8663620736632205</c:v>
                </c:pt>
                <c:pt idx="122">
                  <c:v>4.0310859882220571</c:v>
                </c:pt>
                <c:pt idx="123">
                  <c:v>4.0609932745106949</c:v>
                </c:pt>
                <c:pt idx="124">
                  <c:v>4.2861234504190264</c:v>
                </c:pt>
                <c:pt idx="125">
                  <c:v>4.2463208542740727</c:v>
                </c:pt>
                <c:pt idx="126">
                  <c:v>4.4489558858876341</c:v>
                </c:pt>
                <c:pt idx="127">
                  <c:v>4.5889002939896795</c:v>
                </c:pt>
                <c:pt idx="128">
                  <c:v>4.3700909135155213</c:v>
                </c:pt>
                <c:pt idx="129">
                  <c:v>4.418810919105165</c:v>
                </c:pt>
                <c:pt idx="130">
                  <c:v>4.5204749747222079</c:v>
                </c:pt>
                <c:pt idx="131">
                  <c:v>4.5044464114366534</c:v>
                </c:pt>
                <c:pt idx="132">
                  <c:v>4.5757233332515872</c:v>
                </c:pt>
                <c:pt idx="133">
                  <c:v>4.4203145345097052</c:v>
                </c:pt>
                <c:pt idx="134">
                  <c:v>4.1601601701109407</c:v>
                </c:pt>
                <c:pt idx="135">
                  <c:v>4.7275704534076519</c:v>
                </c:pt>
                <c:pt idx="136">
                  <c:v>4.8167863538042388</c:v>
                </c:pt>
                <c:pt idx="137">
                  <c:v>4.8130967310098072</c:v>
                </c:pt>
                <c:pt idx="138">
                  <c:v>5.0497273011352339</c:v>
                </c:pt>
                <c:pt idx="139">
                  <c:v>4.9747291201390809</c:v>
                </c:pt>
                <c:pt idx="140">
                  <c:v>4.7948297712006154</c:v>
                </c:pt>
                <c:pt idx="141">
                  <c:v>5.0050905005097812</c:v>
                </c:pt>
                <c:pt idx="142">
                  <c:v>4.8701249727670195</c:v>
                </c:pt>
                <c:pt idx="143">
                  <c:v>4.8047428388657636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260-484B-B859-B64899B75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541848"/>
        <c:axId val="570545784"/>
        <c:extLst/>
      </c:lineChart>
      <c:catAx>
        <c:axId val="57054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45784"/>
        <c:crosses val="autoZero"/>
        <c:auto val="1"/>
        <c:lblAlgn val="ctr"/>
        <c:lblOffset val="100"/>
        <c:noMultiLvlLbl val="0"/>
      </c:catAx>
      <c:valAx>
        <c:axId val="570545784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4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Detrending based on different deseasonailzed data calculations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multiLvlStrRef>
              <c:f>'De season'!$B$6:$C$149</c:f>
              <c:multiLvlStrCache>
                <c:ptCount val="144"/>
                <c:lvl>
                  <c:pt idx="0">
                    <c:v>January</c:v>
                  </c:pt>
                  <c:pt idx="1">
                    <c:v>Feburary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Feburary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Feburary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Feburary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January</c:v>
                  </c:pt>
                  <c:pt idx="49">
                    <c:v>Feburary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May</c:v>
                  </c:pt>
                  <c:pt idx="53">
                    <c:v>June</c:v>
                  </c:pt>
                  <c:pt idx="54">
                    <c:v>July</c:v>
                  </c:pt>
                  <c:pt idx="55">
                    <c:v>August</c:v>
                  </c:pt>
                  <c:pt idx="56">
                    <c:v>September</c:v>
                  </c:pt>
                  <c:pt idx="57">
                    <c:v>October</c:v>
                  </c:pt>
                  <c:pt idx="58">
                    <c:v>November</c:v>
                  </c:pt>
                  <c:pt idx="59">
                    <c:v>December</c:v>
                  </c:pt>
                  <c:pt idx="60">
                    <c:v>January</c:v>
                  </c:pt>
                  <c:pt idx="61">
                    <c:v>Feburary</c:v>
                  </c:pt>
                  <c:pt idx="62">
                    <c:v>March</c:v>
                  </c:pt>
                  <c:pt idx="63">
                    <c:v>April</c:v>
                  </c:pt>
                  <c:pt idx="64">
                    <c:v>May</c:v>
                  </c:pt>
                  <c:pt idx="65">
                    <c:v>June</c:v>
                  </c:pt>
                  <c:pt idx="66">
                    <c:v>July</c:v>
                  </c:pt>
                  <c:pt idx="67">
                    <c:v>August</c:v>
                  </c:pt>
                  <c:pt idx="68">
                    <c:v>September</c:v>
                  </c:pt>
                  <c:pt idx="69">
                    <c:v>October</c:v>
                  </c:pt>
                  <c:pt idx="70">
                    <c:v>November</c:v>
                  </c:pt>
                  <c:pt idx="71">
                    <c:v>December</c:v>
                  </c:pt>
                  <c:pt idx="72">
                    <c:v>January</c:v>
                  </c:pt>
                  <c:pt idx="73">
                    <c:v>Feburary</c:v>
                  </c:pt>
                  <c:pt idx="74">
                    <c:v>March</c:v>
                  </c:pt>
                  <c:pt idx="75">
                    <c:v>April</c:v>
                  </c:pt>
                  <c:pt idx="76">
                    <c:v>May</c:v>
                  </c:pt>
                  <c:pt idx="77">
                    <c:v>June</c:v>
                  </c:pt>
                  <c:pt idx="78">
                    <c:v>July</c:v>
                  </c:pt>
                  <c:pt idx="79">
                    <c:v>August</c:v>
                  </c:pt>
                  <c:pt idx="80">
                    <c:v>September</c:v>
                  </c:pt>
                  <c:pt idx="81">
                    <c:v>October</c:v>
                  </c:pt>
                  <c:pt idx="82">
                    <c:v>November</c:v>
                  </c:pt>
                  <c:pt idx="83">
                    <c:v>December</c:v>
                  </c:pt>
                  <c:pt idx="84">
                    <c:v>January</c:v>
                  </c:pt>
                  <c:pt idx="85">
                    <c:v>Feburary</c:v>
                  </c:pt>
                  <c:pt idx="86">
                    <c:v>March</c:v>
                  </c:pt>
                  <c:pt idx="87">
                    <c:v>April</c:v>
                  </c:pt>
                  <c:pt idx="88">
                    <c:v>May</c:v>
                  </c:pt>
                  <c:pt idx="89">
                    <c:v>June</c:v>
                  </c:pt>
                  <c:pt idx="90">
                    <c:v>July</c:v>
                  </c:pt>
                  <c:pt idx="91">
                    <c:v>August</c:v>
                  </c:pt>
                  <c:pt idx="92">
                    <c:v>September</c:v>
                  </c:pt>
                  <c:pt idx="93">
                    <c:v>October</c:v>
                  </c:pt>
                  <c:pt idx="94">
                    <c:v>November</c:v>
                  </c:pt>
                  <c:pt idx="95">
                    <c:v>December</c:v>
                  </c:pt>
                  <c:pt idx="96">
                    <c:v>January</c:v>
                  </c:pt>
                  <c:pt idx="97">
                    <c:v>Feburary</c:v>
                  </c:pt>
                  <c:pt idx="98">
                    <c:v>March</c:v>
                  </c:pt>
                  <c:pt idx="99">
                    <c:v>April</c:v>
                  </c:pt>
                  <c:pt idx="100">
                    <c:v>May</c:v>
                  </c:pt>
                  <c:pt idx="101">
                    <c:v>June</c:v>
                  </c:pt>
                  <c:pt idx="102">
                    <c:v>July</c:v>
                  </c:pt>
                  <c:pt idx="103">
                    <c:v>August</c:v>
                  </c:pt>
                  <c:pt idx="104">
                    <c:v>September</c:v>
                  </c:pt>
                  <c:pt idx="105">
                    <c:v>October</c:v>
                  </c:pt>
                  <c:pt idx="106">
                    <c:v>November</c:v>
                  </c:pt>
                  <c:pt idx="107">
                    <c:v>December</c:v>
                  </c:pt>
                  <c:pt idx="108">
                    <c:v>January</c:v>
                  </c:pt>
                  <c:pt idx="109">
                    <c:v>Feburary</c:v>
                  </c:pt>
                  <c:pt idx="110">
                    <c:v>March</c:v>
                  </c:pt>
                  <c:pt idx="111">
                    <c:v>April</c:v>
                  </c:pt>
                  <c:pt idx="112">
                    <c:v>May</c:v>
                  </c:pt>
                  <c:pt idx="113">
                    <c:v>June</c:v>
                  </c:pt>
                  <c:pt idx="114">
                    <c:v>July</c:v>
                  </c:pt>
                  <c:pt idx="115">
                    <c:v>August</c:v>
                  </c:pt>
                  <c:pt idx="116">
                    <c:v>September</c:v>
                  </c:pt>
                  <c:pt idx="117">
                    <c:v>October</c:v>
                  </c:pt>
                  <c:pt idx="118">
                    <c:v>November</c:v>
                  </c:pt>
                  <c:pt idx="119">
                    <c:v>December</c:v>
                  </c:pt>
                  <c:pt idx="120">
                    <c:v>January</c:v>
                  </c:pt>
                  <c:pt idx="121">
                    <c:v>Feburary</c:v>
                  </c:pt>
                  <c:pt idx="122">
                    <c:v>March</c:v>
                  </c:pt>
                  <c:pt idx="123">
                    <c:v>April</c:v>
                  </c:pt>
                  <c:pt idx="124">
                    <c:v>May</c:v>
                  </c:pt>
                  <c:pt idx="125">
                    <c:v>June</c:v>
                  </c:pt>
                  <c:pt idx="126">
                    <c:v>July</c:v>
                  </c:pt>
                  <c:pt idx="127">
                    <c:v>August</c:v>
                  </c:pt>
                  <c:pt idx="128">
                    <c:v>September</c:v>
                  </c:pt>
                  <c:pt idx="129">
                    <c:v>October</c:v>
                  </c:pt>
                  <c:pt idx="130">
                    <c:v>November</c:v>
                  </c:pt>
                  <c:pt idx="131">
                    <c:v>December</c:v>
                  </c:pt>
                  <c:pt idx="132">
                    <c:v>January</c:v>
                  </c:pt>
                  <c:pt idx="133">
                    <c:v>Feburary</c:v>
                  </c:pt>
                  <c:pt idx="134">
                    <c:v>March</c:v>
                  </c:pt>
                  <c:pt idx="135">
                    <c:v>April</c:v>
                  </c:pt>
                  <c:pt idx="136">
                    <c:v>May</c:v>
                  </c:pt>
                  <c:pt idx="137">
                    <c:v>June</c:v>
                  </c:pt>
                  <c:pt idx="138">
                    <c:v>July</c:v>
                  </c:pt>
                  <c:pt idx="139">
                    <c:v>August</c:v>
                  </c:pt>
                  <c:pt idx="140">
                    <c:v>September</c:v>
                  </c:pt>
                  <c:pt idx="141">
                    <c:v>October</c:v>
                  </c:pt>
                  <c:pt idx="142">
                    <c:v>November</c:v>
                  </c:pt>
                  <c:pt idx="143">
                    <c:v>December</c:v>
                  </c:pt>
                </c:lvl>
                <c:lvl>
                  <c:pt idx="0">
                    <c:v>1949</c:v>
                  </c:pt>
                  <c:pt idx="12">
                    <c:v>1950</c:v>
                  </c:pt>
                  <c:pt idx="24">
                    <c:v>1951</c:v>
                  </c:pt>
                  <c:pt idx="36">
                    <c:v>1952</c:v>
                  </c:pt>
                  <c:pt idx="48">
                    <c:v>1953</c:v>
                  </c:pt>
                  <c:pt idx="60">
                    <c:v>1954</c:v>
                  </c:pt>
                  <c:pt idx="72">
                    <c:v>1955</c:v>
                  </c:pt>
                  <c:pt idx="84">
                    <c:v>1956</c:v>
                  </c:pt>
                  <c:pt idx="96">
                    <c:v>1957</c:v>
                  </c:pt>
                  <c:pt idx="108">
                    <c:v>1958</c:v>
                  </c:pt>
                  <c:pt idx="120">
                    <c:v>1959</c:v>
                  </c:pt>
                  <c:pt idx="132">
                    <c:v>1960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'De Trend'!$D$6:$D$149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940E-4E1C-B44E-92BE79D65E9B}"/>
            </c:ext>
          </c:extLst>
        </c:ser>
        <c:ser>
          <c:idx val="3"/>
          <c:order val="1"/>
          <c:tx>
            <c:v>SI R-t-T(Mean) L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'De Trend'!$R$6:$R$149</c:f>
              <c:numCache>
                <c:formatCode>General</c:formatCode>
                <c:ptCount val="144"/>
                <c:pt idx="0">
                  <c:v>1.3491239890854129E-2</c:v>
                </c:pt>
                <c:pt idx="1">
                  <c:v>1.4095924511408276E-2</c:v>
                </c:pt>
                <c:pt idx="2">
                  <c:v>1.3520652504909206E-2</c:v>
                </c:pt>
                <c:pt idx="3">
                  <c:v>1.3304327429857397E-2</c:v>
                </c:pt>
                <c:pt idx="4">
                  <c:v>1.222961144929292E-2</c:v>
                </c:pt>
                <c:pt idx="5">
                  <c:v>1.1793435931212258E-2</c:v>
                </c:pt>
                <c:pt idx="6">
                  <c:v>1.1376806793487558E-2</c:v>
                </c:pt>
                <c:pt idx="7">
                  <c:v>1.1218253863653363E-2</c:v>
                </c:pt>
                <c:pt idx="8">
                  <c:v>1.1644050552470411E-2</c:v>
                </c:pt>
                <c:pt idx="9">
                  <c:v>1.1441171069788782E-2</c:v>
                </c:pt>
                <c:pt idx="10">
                  <c:v>1.1291963933298779E-2</c:v>
                </c:pt>
                <c:pt idx="11">
                  <c:v>1.1186334455060669E-2</c:v>
                </c:pt>
                <c:pt idx="12">
                  <c:v>1.0228043335707706E-2</c:v>
                </c:pt>
                <c:pt idx="13">
                  <c:v>1.1197337830357658E-2</c:v>
                </c:pt>
                <c:pt idx="14">
                  <c:v>1.0821504339041116E-2</c:v>
                </c:pt>
                <c:pt idx="15">
                  <c:v>1.0503782641368841E-2</c:v>
                </c:pt>
                <c:pt idx="16">
                  <c:v>9.5933921278501984E-3</c:v>
                </c:pt>
                <c:pt idx="17">
                  <c:v>9.9454756215266015E-3</c:v>
                </c:pt>
                <c:pt idx="18">
                  <c:v>1.0044269584904385E-2</c:v>
                </c:pt>
                <c:pt idx="19">
                  <c:v>9.9606895830865409E-3</c:v>
                </c:pt>
                <c:pt idx="20">
                  <c:v>1.0513822182912001E-2</c:v>
                </c:pt>
                <c:pt idx="21">
                  <c:v>9.9902599364013987E-3</c:v>
                </c:pt>
                <c:pt idx="22">
                  <c:v>9.7188245970139166E-3</c:v>
                </c:pt>
                <c:pt idx="23">
                  <c:v>1.0471070809598292E-2</c:v>
                </c:pt>
                <c:pt idx="24">
                  <c:v>1.0221697133062159E-2</c:v>
                </c:pt>
                <c:pt idx="25">
                  <c:v>1.0612605264064552E-2</c:v>
                </c:pt>
                <c:pt idx="26">
                  <c:v>1.0922670465898888E-2</c:v>
                </c:pt>
                <c:pt idx="27">
                  <c:v>1.0181815910375515E-2</c:v>
                </c:pt>
                <c:pt idx="28">
                  <c:v>1.063988670113666E-2</c:v>
                </c:pt>
                <c:pt idx="29">
                  <c:v>9.6131372554044206E-3</c:v>
                </c:pt>
                <c:pt idx="30">
                  <c:v>9.5483834764316326E-3</c:v>
                </c:pt>
                <c:pt idx="31">
                  <c:v>9.502708053058511E-3</c:v>
                </c:pt>
                <c:pt idx="32">
                  <c:v>1.0013121294263419E-2</c:v>
                </c:pt>
                <c:pt idx="33">
                  <c:v>9.9846528234586295E-3</c:v>
                </c:pt>
                <c:pt idx="34">
                  <c:v>1.0245946671660861E-2</c:v>
                </c:pt>
                <c:pt idx="35">
                  <c:v>1.0252131031817699E-2</c:v>
                </c:pt>
                <c:pt idx="36">
                  <c:v>9.9839874905483465E-3</c:v>
                </c:pt>
                <c:pt idx="37">
                  <c:v>1.0578530328115314E-2</c:v>
                </c:pt>
                <c:pt idx="38">
                  <c:v>9.8654867165463168E-3</c:v>
                </c:pt>
                <c:pt idx="39">
                  <c:v>9.4441262595264964E-3</c:v>
                </c:pt>
                <c:pt idx="40">
                  <c:v>9.4811925940069489E-3</c:v>
                </c:pt>
                <c:pt idx="41">
                  <c:v>9.8861869695123211E-3</c:v>
                </c:pt>
                <c:pt idx="42">
                  <c:v>9.2901610749014409E-3</c:v>
                </c:pt>
                <c:pt idx="43">
                  <c:v>9.7518884413251416E-3</c:v>
                </c:pt>
                <c:pt idx="44">
                  <c:v>9.6207223618318665E-3</c:v>
                </c:pt>
                <c:pt idx="45">
                  <c:v>9.9807521099103298E-3</c:v>
                </c:pt>
                <c:pt idx="46">
                  <c:v>1.0256862097617418E-2</c:v>
                </c:pt>
                <c:pt idx="47">
                  <c:v>1.0203362005846612E-2</c:v>
                </c:pt>
                <c:pt idx="48">
                  <c:v>9.7661411158496865E-3</c:v>
                </c:pt>
                <c:pt idx="49">
                  <c:v>9.8507031002615462E-3</c:v>
                </c:pt>
                <c:pt idx="50">
                  <c:v>1.0337311888827101E-2</c:v>
                </c:pt>
                <c:pt idx="51">
                  <c:v>1.0527838499395698E-2</c:v>
                </c:pt>
                <c:pt idx="52">
                  <c:v>1.0206285975697225E-2</c:v>
                </c:pt>
                <c:pt idx="53">
                  <c:v>9.4975262304878329E-3</c:v>
                </c:pt>
                <c:pt idx="54">
                  <c:v>9.2070994040047704E-3</c:v>
                </c:pt>
                <c:pt idx="55">
                  <c:v>9.4806507158572331E-3</c:v>
                </c:pt>
                <c:pt idx="56">
                  <c:v>9.4527788283984664E-3</c:v>
                </c:pt>
                <c:pt idx="57">
                  <c:v>9.5696956440565577E-3</c:v>
                </c:pt>
                <c:pt idx="58">
                  <c:v>9.3317506865022472E-3</c:v>
                </c:pt>
                <c:pt idx="59">
                  <c:v>9.2054352909551034E-3</c:v>
                </c:pt>
                <c:pt idx="60">
                  <c:v>8.865227671822247E-3</c:v>
                </c:pt>
                <c:pt idx="61">
                  <c:v>8.2533904576463334E-3</c:v>
                </c:pt>
                <c:pt idx="62">
                  <c:v>9.0049737809777194E-3</c:v>
                </c:pt>
                <c:pt idx="63">
                  <c:v>8.9095809521484264E-3</c:v>
                </c:pt>
                <c:pt idx="64">
                  <c:v>9.1502983434862961E-3</c:v>
                </c:pt>
                <c:pt idx="65">
                  <c:v>9.0658559849290943E-3</c:v>
                </c:pt>
                <c:pt idx="66">
                  <c:v>9.2667382621338043E-3</c:v>
                </c:pt>
                <c:pt idx="67">
                  <c:v>8.9975773663873333E-3</c:v>
                </c:pt>
                <c:pt idx="68">
                  <c:v>9.1132862103784802E-3</c:v>
                </c:pt>
                <c:pt idx="69">
                  <c:v>9.1744215218263776E-3</c:v>
                </c:pt>
                <c:pt idx="70">
                  <c:v>9.3082080307608575E-3</c:v>
                </c:pt>
                <c:pt idx="71">
                  <c:v>9.2876074665802378E-3</c:v>
                </c:pt>
                <c:pt idx="72">
                  <c:v>9.3244880854319694E-3</c:v>
                </c:pt>
                <c:pt idx="73">
                  <c:v>9.0802882508398582E-3</c:v>
                </c:pt>
                <c:pt idx="74">
                  <c:v>9.0929344020594487E-3</c:v>
                </c:pt>
                <c:pt idx="75">
                  <c:v>9.3942261317829009E-3</c:v>
                </c:pt>
                <c:pt idx="76">
                  <c:v>9.4048079087361777E-3</c:v>
                </c:pt>
                <c:pt idx="77">
                  <c:v>9.6463342069231968E-3</c:v>
                </c:pt>
                <c:pt idx="78">
                  <c:v>9.9710109344266582E-3</c:v>
                </c:pt>
                <c:pt idx="79">
                  <c:v>9.5228610996390996E-3</c:v>
                </c:pt>
                <c:pt idx="80">
                  <c:v>9.8211738729457494E-3</c:v>
                </c:pt>
                <c:pt idx="81">
                  <c:v>9.830430262454691E-3</c:v>
                </c:pt>
                <c:pt idx="82">
                  <c:v>9.7416879073099309E-3</c:v>
                </c:pt>
                <c:pt idx="83">
                  <c:v>1.0117149031622997E-2</c:v>
                </c:pt>
                <c:pt idx="84">
                  <c:v>9.8286623955909785E-3</c:v>
                </c:pt>
                <c:pt idx="85">
                  <c:v>9.7051868727569043E-3</c:v>
                </c:pt>
                <c:pt idx="86">
                  <c:v>9.7149184477584062E-3</c:v>
                </c:pt>
                <c:pt idx="87">
                  <c:v>9.8455447113794513E-3</c:v>
                </c:pt>
                <c:pt idx="88">
                  <c:v>9.9860245920443923E-3</c:v>
                </c:pt>
                <c:pt idx="89">
                  <c:v>1.0334479906866588E-2</c:v>
                </c:pt>
                <c:pt idx="90">
                  <c:v>1.0217214088247387E-2</c:v>
                </c:pt>
                <c:pt idx="91">
                  <c:v>1.0046402926338913E-2</c:v>
                </c:pt>
                <c:pt idx="92">
                  <c:v>1.010930908434866E-2</c:v>
                </c:pt>
                <c:pt idx="93">
                  <c:v>9.9400448728607354E-3</c:v>
                </c:pt>
                <c:pt idx="94">
                  <c:v>1.0093802824408922E-2</c:v>
                </c:pt>
                <c:pt idx="95">
                  <c:v>1.00991158757512E-2</c:v>
                </c:pt>
                <c:pt idx="96">
                  <c:v>9.8941497392156137E-3</c:v>
                </c:pt>
                <c:pt idx="97">
                  <c:v>9.5790013549399596E-3</c:v>
                </c:pt>
                <c:pt idx="98">
                  <c:v>9.9172641369946052E-3</c:v>
                </c:pt>
                <c:pt idx="99">
                  <c:v>9.957808455559377E-3</c:v>
                </c:pt>
                <c:pt idx="100">
                  <c:v>1.0148572918326434E-2</c:v>
                </c:pt>
                <c:pt idx="101">
                  <c:v>1.0623254279579041E-2</c:v>
                </c:pt>
                <c:pt idx="102">
                  <c:v>1.0487587470363026E-2</c:v>
                </c:pt>
                <c:pt idx="103">
                  <c:v>1.0568661034030421E-2</c:v>
                </c:pt>
                <c:pt idx="104">
                  <c:v>1.0503273003392108E-2</c:v>
                </c:pt>
                <c:pt idx="105">
                  <c:v>1.0297804492174784E-2</c:v>
                </c:pt>
                <c:pt idx="106">
                  <c:v>1.0385495787777433E-2</c:v>
                </c:pt>
                <c:pt idx="107">
                  <c:v>1.0144539354953965E-2</c:v>
                </c:pt>
                <c:pt idx="108">
                  <c:v>9.7760397139169449E-3</c:v>
                </c:pt>
                <c:pt idx="109">
                  <c:v>9.2699585365235548E-3</c:v>
                </c:pt>
                <c:pt idx="110">
                  <c:v>9.2432376920934343E-3</c:v>
                </c:pt>
                <c:pt idx="111">
                  <c:v>9.1329310458486516E-3</c:v>
                </c:pt>
                <c:pt idx="112">
                  <c:v>9.5235418396213221E-3</c:v>
                </c:pt>
                <c:pt idx="113">
                  <c:v>1.0055753981200346E-2</c:v>
                </c:pt>
                <c:pt idx="114">
                  <c:v>1.0175263393607534E-2</c:v>
                </c:pt>
                <c:pt idx="115">
                  <c:v>1.0507359595171899E-2</c:v>
                </c:pt>
                <c:pt idx="116">
                  <c:v>9.6622395204206211E-3</c:v>
                </c:pt>
                <c:pt idx="117">
                  <c:v>9.8064826597976038E-3</c:v>
                </c:pt>
                <c:pt idx="118">
                  <c:v>9.721645932013202E-3</c:v>
                </c:pt>
                <c:pt idx="119">
                  <c:v>9.3759948182168488E-3</c:v>
                </c:pt>
                <c:pt idx="120">
                  <c:v>9.5438001303602277E-3</c:v>
                </c:pt>
                <c:pt idx="121">
                  <c:v>9.197053826326582E-3</c:v>
                </c:pt>
                <c:pt idx="122">
                  <c:v>9.5685806232353766E-3</c:v>
                </c:pt>
                <c:pt idx="123">
                  <c:v>9.5976064080828191E-3</c:v>
                </c:pt>
                <c:pt idx="124">
                  <c:v>1.0181360332401931E-2</c:v>
                </c:pt>
                <c:pt idx="125">
                  <c:v>1.0086880544761836E-2</c:v>
                </c:pt>
                <c:pt idx="126">
                  <c:v>1.0504034596561011E-2</c:v>
                </c:pt>
                <c:pt idx="127">
                  <c:v>1.0763276388663621E-2</c:v>
                </c:pt>
                <c:pt idx="128">
                  <c:v>1.0252366614780394E-2</c:v>
                </c:pt>
                <c:pt idx="129">
                  <c:v>1.0298486458712447E-2</c:v>
                </c:pt>
                <c:pt idx="130">
                  <c:v>1.0521014498788816E-2</c:v>
                </c:pt>
                <c:pt idx="131">
                  <c:v>1.0447720171845032E-2</c:v>
                </c:pt>
                <c:pt idx="132">
                  <c:v>1.0255089195759994E-2</c:v>
                </c:pt>
                <c:pt idx="133">
                  <c:v>9.7585855648794975E-3</c:v>
                </c:pt>
                <c:pt idx="134">
                  <c:v>9.1690308997783593E-3</c:v>
                </c:pt>
                <c:pt idx="135">
                  <c:v>1.0378977452794431E-2</c:v>
                </c:pt>
                <c:pt idx="136">
                  <c:v>1.0633591115519496E-2</c:v>
                </c:pt>
                <c:pt idx="137">
                  <c:v>1.0630244985716481E-2</c:v>
                </c:pt>
                <c:pt idx="138">
                  <c:v>1.1089996819050794E-2</c:v>
                </c:pt>
                <c:pt idx="139">
                  <c:v>1.0858236830907921E-2</c:v>
                </c:pt>
                <c:pt idx="140">
                  <c:v>1.0472422371977833E-2</c:v>
                </c:pt>
                <c:pt idx="141">
                  <c:v>1.0864364046677644E-2</c:v>
                </c:pt>
                <c:pt idx="142">
                  <c:v>1.0561362930967615E-2</c:v>
                </c:pt>
                <c:pt idx="143">
                  <c:v>1.0388105585871379E-2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940E-4E1C-B44E-92BE79D65E9B}"/>
            </c:ext>
          </c:extLst>
        </c:ser>
        <c:ser>
          <c:idx val="4"/>
          <c:order val="2"/>
          <c:tx>
            <c:v>SI R-t-T(Median) L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'De Trend'!$S$6:$S$149</c:f>
              <c:numCache>
                <c:formatCode>General</c:formatCode>
                <c:ptCount val="144"/>
                <c:pt idx="0">
                  <c:v>1.3664929302704017E-2</c:v>
                </c:pt>
                <c:pt idx="1">
                  <c:v>1.4467413998769343E-2</c:v>
                </c:pt>
                <c:pt idx="2">
                  <c:v>1.3794321363893311E-2</c:v>
                </c:pt>
                <c:pt idx="3">
                  <c:v>1.3420804637807402E-2</c:v>
                </c:pt>
                <c:pt idx="4">
                  <c:v>1.213372280117481E-2</c:v>
                </c:pt>
                <c:pt idx="5">
                  <c:v>1.1778989080973573E-2</c:v>
                </c:pt>
                <c:pt idx="6">
                  <c:v>1.1240189289230632E-2</c:v>
                </c:pt>
                <c:pt idx="7">
                  <c:v>1.1201228220207058E-2</c:v>
                </c:pt>
                <c:pt idx="8">
                  <c:v>1.1559738540506164E-2</c:v>
                </c:pt>
                <c:pt idx="9">
                  <c:v>1.1447659911719994E-2</c:v>
                </c:pt>
                <c:pt idx="10">
                  <c:v>1.1090426423262167E-2</c:v>
                </c:pt>
                <c:pt idx="11">
                  <c:v>1.0982280673869591E-2</c:v>
                </c:pt>
                <c:pt idx="12">
                  <c:v>1.0359721583646841E-2</c:v>
                </c:pt>
                <c:pt idx="13">
                  <c:v>1.1492436834828181E-2</c:v>
                </c:pt>
                <c:pt idx="14">
                  <c:v>1.104054027269015E-2</c:v>
                </c:pt>
                <c:pt idx="15">
                  <c:v>1.0595741538308999E-2</c:v>
                </c:pt>
                <c:pt idx="16">
                  <c:v>9.5181732702584749E-3</c:v>
                </c:pt>
                <c:pt idx="17">
                  <c:v>9.9332925056225731E-3</c:v>
                </c:pt>
                <c:pt idx="18">
                  <c:v>9.9236537506301389E-3</c:v>
                </c:pt>
                <c:pt idx="19">
                  <c:v>9.9455725112692923E-3</c:v>
                </c:pt>
                <c:pt idx="20">
                  <c:v>1.0437693906271396E-2</c:v>
                </c:pt>
                <c:pt idx="21">
                  <c:v>9.9959258963965413E-3</c:v>
                </c:pt>
                <c:pt idx="22">
                  <c:v>9.5453642741387488E-3</c:v>
                </c:pt>
                <c:pt idx="23">
                  <c:v>1.0280064399017439E-2</c:v>
                </c:pt>
                <c:pt idx="24">
                  <c:v>1.0353293678488116E-2</c:v>
                </c:pt>
                <c:pt idx="25">
                  <c:v>1.0892293998629067E-2</c:v>
                </c:pt>
                <c:pt idx="26">
                  <c:v>1.1143754083156012E-2</c:v>
                </c:pt>
                <c:pt idx="27">
                  <c:v>1.0270956041310656E-2</c:v>
                </c:pt>
                <c:pt idx="28">
                  <c:v>1.0556462599223691E-2</c:v>
                </c:pt>
                <c:pt idx="29">
                  <c:v>9.6013612509335614E-3</c:v>
                </c:pt>
                <c:pt idx="30">
                  <c:v>9.4337224521286716E-3</c:v>
                </c:pt>
                <c:pt idx="31">
                  <c:v>9.4882860475439187E-3</c:v>
                </c:pt>
                <c:pt idx="32">
                  <c:v>9.9406184827583403E-3</c:v>
                </c:pt>
                <c:pt idx="33">
                  <c:v>9.9903156033886061E-3</c:v>
                </c:pt>
                <c:pt idx="34">
                  <c:v>1.0063078342256695E-2</c:v>
                </c:pt>
                <c:pt idx="35">
                  <c:v>1.0065118377161876E-2</c:v>
                </c:pt>
                <c:pt idx="36">
                  <c:v>1.0112523705839097E-2</c:v>
                </c:pt>
                <c:pt idx="37">
                  <c:v>1.0857321038539772E-2</c:v>
                </c:pt>
                <c:pt idx="38">
                  <c:v>1.0065172086173248E-2</c:v>
                </c:pt>
                <c:pt idx="39">
                  <c:v>9.5268080383714981E-3</c:v>
                </c:pt>
                <c:pt idx="40">
                  <c:v>9.4068534586913052E-3</c:v>
                </c:pt>
                <c:pt idx="41">
                  <c:v>9.8740764816601604E-3</c:v>
                </c:pt>
                <c:pt idx="42">
                  <c:v>9.178600894330877E-3</c:v>
                </c:pt>
                <c:pt idx="43">
                  <c:v>9.737088261408719E-3</c:v>
                </c:pt>
                <c:pt idx="44">
                  <c:v>9.5510608247902414E-3</c:v>
                </c:pt>
                <c:pt idx="45">
                  <c:v>9.9864126775568354E-3</c:v>
                </c:pt>
                <c:pt idx="46">
                  <c:v>1.0073798951104265E-2</c:v>
                </c:pt>
                <c:pt idx="47">
                  <c:v>1.0017238963797526E-2</c:v>
                </c:pt>
                <c:pt idx="48">
                  <c:v>9.891872725411005E-3</c:v>
                </c:pt>
                <c:pt idx="49">
                  <c:v>1.0110312368309239E-2</c:v>
                </c:pt>
                <c:pt idx="50">
                  <c:v>1.0546547378649131E-2</c:v>
                </c:pt>
                <c:pt idx="51">
                  <c:v>1.0620008001433527E-2</c:v>
                </c:pt>
                <c:pt idx="52">
                  <c:v>1.0126261604638977E-2</c:v>
                </c:pt>
                <c:pt idx="53">
                  <c:v>9.4858918484561523E-3</c:v>
                </c:pt>
                <c:pt idx="54">
                  <c:v>9.0965366630834238E-3</c:v>
                </c:pt>
                <c:pt idx="55">
                  <c:v>9.4662621861725804E-3</c:v>
                </c:pt>
                <c:pt idx="56">
                  <c:v>9.3843333335868508E-3</c:v>
                </c:pt>
                <c:pt idx="57">
                  <c:v>9.5751230816838156E-3</c:v>
                </c:pt>
                <c:pt idx="58">
                  <c:v>9.1651988086580254E-3</c:v>
                </c:pt>
                <c:pt idx="59">
                  <c:v>9.0375157739609191E-3</c:v>
                </c:pt>
                <c:pt idx="60">
                  <c:v>8.9793607087181385E-3</c:v>
                </c:pt>
                <c:pt idx="61">
                  <c:v>8.4709035258824991E-3</c:v>
                </c:pt>
                <c:pt idx="62">
                  <c:v>9.1872416781022988E-3</c:v>
                </c:pt>
                <c:pt idx="63">
                  <c:v>8.9875828743637386E-3</c:v>
                </c:pt>
                <c:pt idx="64">
                  <c:v>9.0785536489248839E-3</c:v>
                </c:pt>
                <c:pt idx="65">
                  <c:v>9.0547503949667037E-3</c:v>
                </c:pt>
                <c:pt idx="66">
                  <c:v>9.1554593525983476E-3</c:v>
                </c:pt>
                <c:pt idx="67">
                  <c:v>8.9839219841877007E-3</c:v>
                </c:pt>
                <c:pt idx="68">
                  <c:v>9.047298907030675E-3</c:v>
                </c:pt>
                <c:pt idx="69">
                  <c:v>9.179624780365412E-3</c:v>
                </c:pt>
                <c:pt idx="70">
                  <c:v>9.1420763391876717E-3</c:v>
                </c:pt>
                <c:pt idx="71">
                  <c:v>9.1181890186169887E-3</c:v>
                </c:pt>
                <c:pt idx="72">
                  <c:v>9.4445337494674826E-3</c:v>
                </c:pt>
                <c:pt idx="73">
                  <c:v>9.3195937057367791E-3</c:v>
                </c:pt>
                <c:pt idx="74">
                  <c:v>9.2769826927558766E-3</c:v>
                </c:pt>
                <c:pt idx="75">
                  <c:v>9.4764710431810822E-3</c:v>
                </c:pt>
                <c:pt idx="76">
                  <c:v>9.3310676824077815E-3</c:v>
                </c:pt>
                <c:pt idx="77">
                  <c:v>9.63451753649292E-3</c:v>
                </c:pt>
                <c:pt idx="78">
                  <c:v>9.8512748209893045E-3</c:v>
                </c:pt>
                <c:pt idx="79">
                  <c:v>9.5084085083854408E-3</c:v>
                </c:pt>
                <c:pt idx="80">
                  <c:v>9.7500609105494237E-3</c:v>
                </c:pt>
                <c:pt idx="81">
                  <c:v>9.8360055753050762E-3</c:v>
                </c:pt>
                <c:pt idx="82">
                  <c:v>9.567819523033266E-3</c:v>
                </c:pt>
                <c:pt idx="83">
                  <c:v>9.9325986301425188E-3</c:v>
                </c:pt>
                <c:pt idx="84">
                  <c:v>9.9551989188884863E-3</c:v>
                </c:pt>
                <c:pt idx="85">
                  <c:v>9.9609611494413369E-3</c:v>
                </c:pt>
                <c:pt idx="86">
                  <c:v>9.9115561947721951E-3</c:v>
                </c:pt>
                <c:pt idx="87">
                  <c:v>9.9317408430346886E-3</c:v>
                </c:pt>
                <c:pt idx="88">
                  <c:v>9.9077272232215522E-3</c:v>
                </c:pt>
                <c:pt idx="89">
                  <c:v>1.0321820264301007E-2</c:v>
                </c:pt>
                <c:pt idx="90">
                  <c:v>1.0094521463283931E-2</c:v>
                </c:pt>
                <c:pt idx="91">
                  <c:v>1.0031155769676149E-2</c:v>
                </c:pt>
                <c:pt idx="92">
                  <c:v>1.0036109798187106E-2</c:v>
                </c:pt>
                <c:pt idx="93">
                  <c:v>9.9456823534626489E-3</c:v>
                </c:pt>
                <c:pt idx="94">
                  <c:v>9.9136499386887466E-3</c:v>
                </c:pt>
                <c:pt idx="95">
                  <c:v>9.9148944232805378E-3</c:v>
                </c:pt>
                <c:pt idx="96">
                  <c:v>1.0021529362056957E-2</c:v>
                </c:pt>
                <c:pt idx="97">
                  <c:v>9.8314500893168788E-3</c:v>
                </c:pt>
                <c:pt idx="98">
                  <c:v>1.0117997523170299E-2</c:v>
                </c:pt>
                <c:pt idx="99">
                  <c:v>1.0044987437910753E-2</c:v>
                </c:pt>
                <c:pt idx="100">
                  <c:v>1.0069001057723893E-2</c:v>
                </c:pt>
                <c:pt idx="101">
                  <c:v>1.0610240891070407E-2</c:v>
                </c:pt>
                <c:pt idx="102">
                  <c:v>1.0361648087556824E-2</c:v>
                </c:pt>
                <c:pt idx="103">
                  <c:v>1.055262126022451E-2</c:v>
                </c:pt>
                <c:pt idx="104">
                  <c:v>1.0427221111042856E-2</c:v>
                </c:pt>
                <c:pt idx="105">
                  <c:v>1.0303644875574405E-2</c:v>
                </c:pt>
                <c:pt idx="106">
                  <c:v>1.0200136803819633E-2</c:v>
                </c:pt>
                <c:pt idx="107">
                  <c:v>9.9594893171479192E-3</c:v>
                </c:pt>
                <c:pt idx="108">
                  <c:v>9.9018987603699312E-3</c:v>
                </c:pt>
                <c:pt idx="109">
                  <c:v>9.5142626360385889E-3</c:v>
                </c:pt>
                <c:pt idx="110">
                  <c:v>9.430328242020343E-3</c:v>
                </c:pt>
                <c:pt idx="111">
                  <c:v>9.2128883615588027E-3</c:v>
                </c:pt>
                <c:pt idx="112">
                  <c:v>9.4488706568054259E-3</c:v>
                </c:pt>
                <c:pt idx="113">
                  <c:v>1.0043435775322873E-2</c:v>
                </c:pt>
                <c:pt idx="114">
                  <c:v>1.0053074530315306E-2</c:v>
                </c:pt>
                <c:pt idx="115">
                  <c:v>1.0491412856917995E-2</c:v>
                </c:pt>
                <c:pt idx="116">
                  <c:v>9.5922773667545761E-3</c:v>
                </c:pt>
                <c:pt idx="117">
                  <c:v>9.8120443908033244E-3</c:v>
                </c:pt>
                <c:pt idx="118">
                  <c:v>9.5481352543163121E-3</c:v>
                </c:pt>
                <c:pt idx="119">
                  <c:v>9.2049640661173923E-3</c:v>
                </c:pt>
                <c:pt idx="120">
                  <c:v>9.6666692695102103E-3</c:v>
                </c:pt>
                <c:pt idx="121">
                  <c:v>9.439436566700158E-3</c:v>
                </c:pt>
                <c:pt idx="122">
                  <c:v>9.7622563752234916E-3</c:v>
                </c:pt>
                <c:pt idx="123">
                  <c:v>9.6816318804947323E-3</c:v>
                </c:pt>
                <c:pt idx="124">
                  <c:v>1.0101531395699793E-2</c:v>
                </c:pt>
                <c:pt idx="125">
                  <c:v>1.0074524209131096E-2</c:v>
                </c:pt>
                <c:pt idx="126">
                  <c:v>1.0377897709712229E-2</c:v>
                </c:pt>
                <c:pt idx="127">
                  <c:v>1.074694125234609E-2</c:v>
                </c:pt>
                <c:pt idx="128">
                  <c:v>1.017813148046935E-2</c:v>
                </c:pt>
                <c:pt idx="129">
                  <c:v>1.0304327228888303E-2</c:v>
                </c:pt>
                <c:pt idx="130">
                  <c:v>1.0333236794425786E-2</c:v>
                </c:pt>
                <c:pt idx="131">
                  <c:v>1.0257139708293199E-2</c:v>
                </c:pt>
                <c:pt idx="132">
                  <c:v>1.0387115638495417E-2</c:v>
                </c:pt>
                <c:pt idx="133">
                  <c:v>1.0015767131504105E-2</c:v>
                </c:pt>
                <c:pt idx="134">
                  <c:v>9.3546194446670963E-3</c:v>
                </c:pt>
                <c:pt idx="135">
                  <c:v>1.0469843700746544E-2</c:v>
                </c:pt>
                <c:pt idx="136">
                  <c:v>1.0550216375370507E-2</c:v>
                </c:pt>
                <c:pt idx="137">
                  <c:v>1.0617223033657306E-2</c:v>
                </c:pt>
                <c:pt idx="138">
                  <c:v>1.0956823450183945E-2</c:v>
                </c:pt>
                <c:pt idx="139">
                  <c:v>1.0841757575670389E-2</c:v>
                </c:pt>
                <c:pt idx="140">
                  <c:v>1.0396593862273061E-2</c:v>
                </c:pt>
                <c:pt idx="141">
                  <c:v>1.0870525753425318E-2</c:v>
                </c:pt>
                <c:pt idx="142">
                  <c:v>1.0372865093011947E-2</c:v>
                </c:pt>
                <c:pt idx="143">
                  <c:v>1.0198612572523271E-2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940E-4E1C-B44E-92BE79D65E9B}"/>
            </c:ext>
          </c:extLst>
        </c:ser>
        <c:ser>
          <c:idx val="5"/>
          <c:order val="3"/>
          <c:tx>
            <c:v>SI R-t-T(Mean) P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'De Trend'!$T$6:$T$149</c:f>
              <c:numCache>
                <c:formatCode>General</c:formatCode>
                <c:ptCount val="144"/>
                <c:pt idx="0">
                  <c:v>1.0832735446656692E-2</c:v>
                </c:pt>
                <c:pt idx="1">
                  <c:v>1.1480313715392194E-2</c:v>
                </c:pt>
                <c:pt idx="2">
                  <c:v>1.1122033087233196E-2</c:v>
                </c:pt>
                <c:pt idx="3">
                  <c:v>1.1062517688854873E-2</c:v>
                </c:pt>
                <c:pt idx="4">
                  <c:v>1.0258885699561043E-2</c:v>
                </c:pt>
                <c:pt idx="5">
                  <c:v>9.9906381562004862E-3</c:v>
                </c:pt>
                <c:pt idx="6">
                  <c:v>9.7322791581657721E-3</c:v>
                </c:pt>
                <c:pt idx="7">
                  <c:v>9.6865371798483292E-3</c:v>
                </c:pt>
                <c:pt idx="8">
                  <c:v>1.0148504894907512E-2</c:v>
                </c:pt>
                <c:pt idx="9">
                  <c:v>1.0054789938918082E-2</c:v>
                </c:pt>
                <c:pt idx="10">
                  <c:v>1.0002607586020349E-2</c:v>
                </c:pt>
                <c:pt idx="11">
                  <c:v>9.9875936655268917E-3</c:v>
                </c:pt>
                <c:pt idx="12">
                  <c:v>9.3731672336990739E-3</c:v>
                </c:pt>
                <c:pt idx="13">
                  <c:v>1.0341665685512874E-2</c:v>
                </c:pt>
                <c:pt idx="14">
                  <c:v>1.0033487367266527E-2</c:v>
                </c:pt>
                <c:pt idx="15">
                  <c:v>9.7879006465970367E-3</c:v>
                </c:pt>
                <c:pt idx="16">
                  <c:v>8.9697435015738246E-3</c:v>
                </c:pt>
                <c:pt idx="17">
                  <c:v>9.3424196209972356E-3</c:v>
                </c:pt>
                <c:pt idx="18">
                  <c:v>9.4813177551108987E-3</c:v>
                </c:pt>
                <c:pt idx="19">
                  <c:v>9.4464996151771511E-3</c:v>
                </c:pt>
                <c:pt idx="20">
                  <c:v>1.0020251160559129E-2</c:v>
                </c:pt>
                <c:pt idx="21">
                  <c:v>9.5603614709308966E-3</c:v>
                </c:pt>
                <c:pt idx="22">
                  <c:v>9.3371593927485674E-3</c:v>
                </c:pt>
                <c:pt idx="23">
                  <c:v>1.0101026691655548E-2</c:v>
                </c:pt>
                <c:pt idx="24">
                  <c:v>1.00841434239968E-2</c:v>
                </c:pt>
                <c:pt idx="25">
                  <c:v>1.0515087424954118E-2</c:v>
                </c:pt>
                <c:pt idx="26">
                  <c:v>1.0828519145678606E-2</c:v>
                </c:pt>
                <c:pt idx="27">
                  <c:v>1.0112760292811168E-2</c:v>
                </c:pt>
                <c:pt idx="28">
                  <c:v>1.0571347853786288E-2</c:v>
                </c:pt>
                <c:pt idx="29">
                  <c:v>9.5681104563491801E-3</c:v>
                </c:pt>
                <c:pt idx="30">
                  <c:v>9.5236352991183125E-3</c:v>
                </c:pt>
                <c:pt idx="31">
                  <c:v>9.4972419516604952E-3</c:v>
                </c:pt>
                <c:pt idx="32">
                  <c:v>1.0031135347459818E-2</c:v>
                </c:pt>
                <c:pt idx="33">
                  <c:v>1.0019189207016927E-2</c:v>
                </c:pt>
                <c:pt idx="34">
                  <c:v>1.0297640023174246E-2</c:v>
                </c:pt>
                <c:pt idx="35">
                  <c:v>1.0322775635098768E-2</c:v>
                </c:pt>
                <c:pt idx="36">
                  <c:v>1.0258645790947766E-2</c:v>
                </c:pt>
                <c:pt idx="37">
                  <c:v>1.0893943195821777E-2</c:v>
                </c:pt>
                <c:pt idx="38">
                  <c:v>1.0145221351252346E-2</c:v>
                </c:pt>
                <c:pt idx="39">
                  <c:v>9.7112735625251943E-3</c:v>
                </c:pt>
                <c:pt idx="40">
                  <c:v>9.7347564788782832E-3</c:v>
                </c:pt>
                <c:pt idx="41">
                  <c:v>1.0150504269533714E-2</c:v>
                </c:pt>
                <c:pt idx="42">
                  <c:v>9.5422690221091313E-3</c:v>
                </c:pt>
                <c:pt idx="43">
                  <c:v>1.002027199687929E-2</c:v>
                </c:pt>
                <c:pt idx="44">
                  <c:v>9.8932796330341907E-3</c:v>
                </c:pt>
                <c:pt idx="45">
                  <c:v>1.0264815759743773E-2</c:v>
                </c:pt>
                <c:pt idx="46">
                  <c:v>1.054990514874529E-2</c:v>
                </c:pt>
                <c:pt idx="47">
                  <c:v>1.0499219109095018E-2</c:v>
                </c:pt>
                <c:pt idx="48">
                  <c:v>1.0241064585627496E-2</c:v>
                </c:pt>
                <c:pt idx="49">
                  <c:v>1.0339241927134151E-2</c:v>
                </c:pt>
                <c:pt idx="50">
                  <c:v>1.0820762942192367E-2</c:v>
                </c:pt>
                <c:pt idx="51">
                  <c:v>1.1005899453989908E-2</c:v>
                </c:pt>
                <c:pt idx="52">
                  <c:v>1.0641056875964595E-2</c:v>
                </c:pt>
                <c:pt idx="53">
                  <c:v>9.8906480429239857E-3</c:v>
                </c:pt>
                <c:pt idx="54">
                  <c:v>9.5812917453286933E-3</c:v>
                </c:pt>
                <c:pt idx="55">
                  <c:v>9.8590546454235695E-3</c:v>
                </c:pt>
                <c:pt idx="56">
                  <c:v>9.8275997333767164E-3</c:v>
                </c:pt>
                <c:pt idx="57">
                  <c:v>9.9404323846512977E-3</c:v>
                </c:pt>
                <c:pt idx="58">
                  <c:v>9.6848883622880442E-3</c:v>
                </c:pt>
                <c:pt idx="59">
                  <c:v>9.5487695618375005E-3</c:v>
                </c:pt>
                <c:pt idx="60">
                  <c:v>9.3628164628871448E-3</c:v>
                </c:pt>
                <c:pt idx="61">
                  <c:v>8.7169827838705811E-3</c:v>
                </c:pt>
                <c:pt idx="62">
                  <c:v>9.4770915879392043E-3</c:v>
                </c:pt>
                <c:pt idx="63">
                  <c:v>9.3568087018333496E-3</c:v>
                </c:pt>
                <c:pt idx="64">
                  <c:v>9.5761188180282057E-3</c:v>
                </c:pt>
                <c:pt idx="65">
                  <c:v>9.4694398211133922E-3</c:v>
                </c:pt>
                <c:pt idx="66">
                  <c:v>9.6650439471291857E-3</c:v>
                </c:pt>
                <c:pt idx="67">
                  <c:v>9.3709367690692786E-3</c:v>
                </c:pt>
                <c:pt idx="68">
                  <c:v>9.4823852076988194E-3</c:v>
                </c:pt>
                <c:pt idx="69">
                  <c:v>9.531125428799846E-3</c:v>
                </c:pt>
                <c:pt idx="70">
                  <c:v>9.6553651188383046E-3</c:v>
                </c:pt>
                <c:pt idx="71">
                  <c:v>9.6227585381469406E-3</c:v>
                </c:pt>
                <c:pt idx="72">
                  <c:v>9.8302423841124167E-3</c:v>
                </c:pt>
                <c:pt idx="73">
                  <c:v>9.5674046480348305E-3</c:v>
                </c:pt>
                <c:pt idx="74">
                  <c:v>9.5412077725005474E-3</c:v>
                </c:pt>
                <c:pt idx="75">
                  <c:v>9.8308643465936651E-3</c:v>
                </c:pt>
                <c:pt idx="76">
                  <c:v>9.8022394341309958E-3</c:v>
                </c:pt>
                <c:pt idx="77">
                  <c:v>1.0029212946045963E-2</c:v>
                </c:pt>
                <c:pt idx="78">
                  <c:v>1.0346179851333622E-2</c:v>
                </c:pt>
                <c:pt idx="79">
                  <c:v>9.8621181748190095E-3</c:v>
                </c:pt>
                <c:pt idx="80">
                  <c:v>1.0156385132235494E-2</c:v>
                </c:pt>
                <c:pt idx="81">
                  <c:v>1.0145307940300906E-2</c:v>
                </c:pt>
                <c:pt idx="82">
                  <c:v>1.00337683612011E-2</c:v>
                </c:pt>
                <c:pt idx="83">
                  <c:v>1.0403679027465239E-2</c:v>
                </c:pt>
                <c:pt idx="84">
                  <c:v>1.0279645567405923E-2</c:v>
                </c:pt>
                <c:pt idx="85">
                  <c:v>1.0140509357298565E-2</c:v>
                </c:pt>
                <c:pt idx="86">
                  <c:v>1.0104665474255167E-2</c:v>
                </c:pt>
                <c:pt idx="87">
                  <c:v>1.0208951645606481E-2</c:v>
                </c:pt>
                <c:pt idx="88">
                  <c:v>1.0308865322325982E-2</c:v>
                </c:pt>
                <c:pt idx="89">
                  <c:v>1.0638317921742102E-2</c:v>
                </c:pt>
                <c:pt idx="90">
                  <c:v>1.0492879436070742E-2</c:v>
                </c:pt>
                <c:pt idx="91">
                  <c:v>1.0293919317066929E-2</c:v>
                </c:pt>
                <c:pt idx="92">
                  <c:v>1.0339869602067248E-2</c:v>
                </c:pt>
                <c:pt idx="93">
                  <c:v>1.0142698339367092E-2</c:v>
                </c:pt>
                <c:pt idx="94">
                  <c:v>1.0275805077121867E-2</c:v>
                </c:pt>
                <c:pt idx="95">
                  <c:v>1.0261386135389915E-2</c:v>
                </c:pt>
                <c:pt idx="96">
                  <c:v>1.0221688154974068E-2</c:v>
                </c:pt>
                <c:pt idx="97">
                  <c:v>9.883410044163812E-3</c:v>
                </c:pt>
                <c:pt idx="98">
                  <c:v>1.0183083048727261E-2</c:v>
                </c:pt>
                <c:pt idx="99">
                  <c:v>1.0190305978194168E-2</c:v>
                </c:pt>
                <c:pt idx="100">
                  <c:v>1.0336800201444585E-2</c:v>
                </c:pt>
                <c:pt idx="101">
                  <c:v>1.078670989481605E-2</c:v>
                </c:pt>
                <c:pt idx="102">
                  <c:v>1.0621167595106954E-2</c:v>
                </c:pt>
                <c:pt idx="103">
                  <c:v>1.0676161584116767E-2</c:v>
                </c:pt>
                <c:pt idx="104">
                  <c:v>1.0588557712078891E-2</c:v>
                </c:pt>
                <c:pt idx="105">
                  <c:v>1.035439894918759E-2</c:v>
                </c:pt>
                <c:pt idx="106">
                  <c:v>1.0416042748291032E-2</c:v>
                </c:pt>
                <c:pt idx="107">
                  <c:v>1.0152468878599007E-2</c:v>
                </c:pt>
                <c:pt idx="108">
                  <c:v>9.945546665961813E-3</c:v>
                </c:pt>
                <c:pt idx="109">
                  <c:v>9.4165855027109838E-3</c:v>
                </c:pt>
                <c:pt idx="110">
                  <c:v>9.342233174450815E-3</c:v>
                </c:pt>
                <c:pt idx="111">
                  <c:v>9.1978303849363022E-3</c:v>
                </c:pt>
                <c:pt idx="112">
                  <c:v>9.544351168829809E-3</c:v>
                </c:pt>
                <c:pt idx="113">
                  <c:v>1.0044543376446132E-2</c:v>
                </c:pt>
                <c:pt idx="114">
                  <c:v>1.013552205622328E-2</c:v>
                </c:pt>
                <c:pt idx="115">
                  <c:v>1.0437931755450092E-2</c:v>
                </c:pt>
                <c:pt idx="116">
                  <c:v>9.5772252966509017E-3</c:v>
                </c:pt>
                <c:pt idx="117">
                  <c:v>9.6932506293799132E-3</c:v>
                </c:pt>
                <c:pt idx="118">
                  <c:v>9.5833969209020622E-3</c:v>
                </c:pt>
                <c:pt idx="119">
                  <c:v>9.2212773171748991E-3</c:v>
                </c:pt>
                <c:pt idx="120">
                  <c:v>9.5401149433463582E-3</c:v>
                </c:pt>
                <c:pt idx="121">
                  <c:v>9.1783589349906172E-3</c:v>
                </c:pt>
                <c:pt idx="122">
                  <c:v>9.4997171168980724E-3</c:v>
                </c:pt>
                <c:pt idx="123">
                  <c:v>9.4931959969767835E-3</c:v>
                </c:pt>
                <c:pt idx="124">
                  <c:v>1.0019994706509704E-2</c:v>
                </c:pt>
                <c:pt idx="125">
                  <c:v>9.8929857875170116E-3</c:v>
                </c:pt>
                <c:pt idx="126">
                  <c:v>1.0271985492033106E-2</c:v>
                </c:pt>
                <c:pt idx="127">
                  <c:v>1.0495608012247266E-2</c:v>
                </c:pt>
                <c:pt idx="128">
                  <c:v>9.9741139043352679E-3</c:v>
                </c:pt>
                <c:pt idx="129">
                  <c:v>9.9899990391382077E-3</c:v>
                </c:pt>
                <c:pt idx="130">
                  <c:v>1.0177057679017908E-2</c:v>
                </c:pt>
                <c:pt idx="131">
                  <c:v>1.0081629445747543E-2</c:v>
                </c:pt>
                <c:pt idx="132">
                  <c:v>1.005678451227795E-2</c:v>
                </c:pt>
                <c:pt idx="133">
                  <c:v>9.5530919520089661E-3</c:v>
                </c:pt>
                <c:pt idx="134">
                  <c:v>8.928573103499397E-3</c:v>
                </c:pt>
                <c:pt idx="135">
                  <c:v>1.0068286472974555E-2</c:v>
                </c:pt>
                <c:pt idx="136">
                  <c:v>1.0262435110860181E-2</c:v>
                </c:pt>
                <c:pt idx="137">
                  <c:v>1.0223064878208231E-2</c:v>
                </c:pt>
                <c:pt idx="138">
                  <c:v>1.0633023814163782E-2</c:v>
                </c:pt>
                <c:pt idx="139">
                  <c:v>1.0380314170135296E-2</c:v>
                </c:pt>
                <c:pt idx="140">
                  <c:v>9.9872875474894922E-3</c:v>
                </c:pt>
                <c:pt idx="141">
                  <c:v>1.0330226084458969E-2</c:v>
                </c:pt>
                <c:pt idx="142">
                  <c:v>1.001295875354472E-2</c:v>
                </c:pt>
                <c:pt idx="143">
                  <c:v>9.8240111661561831E-3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940E-4E1C-B44E-92BE79D65E9B}"/>
            </c:ext>
          </c:extLst>
        </c:ser>
        <c:ser>
          <c:idx val="6"/>
          <c:order val="4"/>
          <c:tx>
            <c:v>SI R-t-T(Median) P</c:v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'De Trend'!$U$6:$U$149</c:f>
              <c:numCache>
                <c:formatCode>General</c:formatCode>
                <c:ptCount val="144"/>
                <c:pt idx="0">
                  <c:v>1.0777403374491644E-2</c:v>
                </c:pt>
                <c:pt idx="1">
                  <c:v>1.1488415750710962E-2</c:v>
                </c:pt>
                <c:pt idx="2">
                  <c:v>1.1066748143114121E-2</c:v>
                </c:pt>
                <c:pt idx="3">
                  <c:v>1.1139736312879284E-2</c:v>
                </c:pt>
                <c:pt idx="4">
                  <c:v>1.0137052446925351E-2</c:v>
                </c:pt>
                <c:pt idx="5">
                  <c:v>9.999720541391097E-3</c:v>
                </c:pt>
                <c:pt idx="6">
                  <c:v>9.8156763013067146E-3</c:v>
                </c:pt>
                <c:pt idx="7">
                  <c:v>9.7623738278607899E-3</c:v>
                </c:pt>
                <c:pt idx="8">
                  <c:v>1.0163981738191098E-2</c:v>
                </c:pt>
                <c:pt idx="9">
                  <c:v>1.0036793977319037E-2</c:v>
                </c:pt>
                <c:pt idx="10">
                  <c:v>9.9982784820646462E-3</c:v>
                </c:pt>
                <c:pt idx="11">
                  <c:v>9.9160343059419773E-3</c:v>
                </c:pt>
                <c:pt idx="12">
                  <c:v>9.3252904284042339E-3</c:v>
                </c:pt>
                <c:pt idx="13">
                  <c:v>1.0348964139432872E-2</c:v>
                </c:pt>
                <c:pt idx="14">
                  <c:v>9.9836133213912735E-3</c:v>
                </c:pt>
                <c:pt idx="15">
                  <c:v>9.8562221843586702E-3</c:v>
                </c:pt>
                <c:pt idx="16">
                  <c:v>8.8632199415977758E-3</c:v>
                </c:pt>
                <c:pt idx="17">
                  <c:v>9.3509127174625055E-3</c:v>
                </c:pt>
                <c:pt idx="18">
                  <c:v>9.5625643779355535E-3</c:v>
                </c:pt>
                <c:pt idx="19">
                  <c:v>9.5204569905492711E-3</c:v>
                </c:pt>
                <c:pt idx="20">
                  <c:v>1.0035532412179943E-2</c:v>
                </c:pt>
                <c:pt idx="21">
                  <c:v>9.5432504324160176E-3</c:v>
                </c:pt>
                <c:pt idx="22">
                  <c:v>9.3331182931338345E-3</c:v>
                </c:pt>
                <c:pt idx="23">
                  <c:v>1.0028654604302828E-2</c:v>
                </c:pt>
                <c:pt idx="24">
                  <c:v>1.0032635053428083E-2</c:v>
                </c:pt>
                <c:pt idx="25">
                  <c:v>1.0522508268304651E-2</c:v>
                </c:pt>
                <c:pt idx="26">
                  <c:v>1.0774693188574743E-2</c:v>
                </c:pt>
                <c:pt idx="27">
                  <c:v>1.0183349416992752E-2</c:v>
                </c:pt>
                <c:pt idx="28">
                  <c:v>1.0445803839408076E-2</c:v>
                </c:pt>
                <c:pt idx="29">
                  <c:v>9.5768087260044519E-3</c:v>
                </c:pt>
                <c:pt idx="30">
                  <c:v>9.605244546382485E-3</c:v>
                </c:pt>
                <c:pt idx="31">
                  <c:v>9.5715965927055582E-3</c:v>
                </c:pt>
                <c:pt idx="32">
                  <c:v>1.0046433197866038E-2</c:v>
                </c:pt>
                <c:pt idx="33">
                  <c:v>1.0001256963248696E-2</c:v>
                </c:pt>
                <c:pt idx="34">
                  <c:v>1.0293183229905554E-2</c:v>
                </c:pt>
                <c:pt idx="35">
                  <c:v>1.0248814755398978E-2</c:v>
                </c:pt>
                <c:pt idx="36">
                  <c:v>1.020624608710421E-2</c:v>
                </c:pt>
                <c:pt idx="37">
                  <c:v>1.0901631410161672E-2</c:v>
                </c:pt>
                <c:pt idx="38">
                  <c:v>1.0094791902690152E-2</c:v>
                </c:pt>
                <c:pt idx="39">
                  <c:v>9.7790602276510083E-3</c:v>
                </c:pt>
                <c:pt idx="40">
                  <c:v>9.6191477197818762E-3</c:v>
                </c:pt>
                <c:pt idx="41">
                  <c:v>1.0159731987344477E-2</c:v>
                </c:pt>
                <c:pt idx="42">
                  <c:v>9.6240379441255661E-3</c:v>
                </c:pt>
                <c:pt idx="43">
                  <c:v>1.0098721480560346E-2</c:v>
                </c:pt>
                <c:pt idx="44">
                  <c:v>9.9083672484048032E-3</c:v>
                </c:pt>
                <c:pt idx="45">
                  <c:v>1.0246443896049373E-2</c:v>
                </c:pt>
                <c:pt idx="46">
                  <c:v>1.0545339175750854E-2</c:v>
                </c:pt>
                <c:pt idx="47">
                  <c:v>1.0423994042802847E-2</c:v>
                </c:pt>
                <c:pt idx="48">
                  <c:v>1.0188754684080538E-2</c:v>
                </c:pt>
                <c:pt idx="49">
                  <c:v>1.0346538670528071E-2</c:v>
                </c:pt>
                <c:pt idx="50">
                  <c:v>1.0766975539305428E-2</c:v>
                </c:pt>
                <c:pt idx="51">
                  <c:v>1.1082722871216557E-2</c:v>
                </c:pt>
                <c:pt idx="52">
                  <c:v>1.0514685005895351E-2</c:v>
                </c:pt>
                <c:pt idx="53">
                  <c:v>9.8996395281430605E-3</c:v>
                </c:pt>
                <c:pt idx="54">
                  <c:v>9.6633950580444911E-3</c:v>
                </c:pt>
                <c:pt idx="55">
                  <c:v>9.936241946003602E-3</c:v>
                </c:pt>
                <c:pt idx="56">
                  <c:v>9.8425871844842784E-3</c:v>
                </c:pt>
                <c:pt idx="57">
                  <c:v>9.92264109904923E-3</c:v>
                </c:pt>
                <c:pt idx="58">
                  <c:v>9.6806967664307478E-3</c:v>
                </c:pt>
                <c:pt idx="59">
                  <c:v>9.4803543001085941E-3</c:v>
                </c:pt>
                <c:pt idx="60">
                  <c:v>9.3149925278576563E-3</c:v>
                </c:pt>
                <c:pt idx="61">
                  <c:v>8.7231346455826277E-3</c:v>
                </c:pt>
                <c:pt idx="62">
                  <c:v>9.4299832512941707E-3</c:v>
                </c:pt>
                <c:pt idx="63">
                  <c:v>9.4221211301192802E-3</c:v>
                </c:pt>
                <c:pt idx="64">
                  <c:v>9.46239402009268E-3</c:v>
                </c:pt>
                <c:pt idx="65">
                  <c:v>9.4780483903208861E-3</c:v>
                </c:pt>
                <c:pt idx="66">
                  <c:v>9.74786494315928E-3</c:v>
                </c:pt>
                <c:pt idx="67">
                  <c:v>9.4443025570808484E-3</c:v>
                </c:pt>
                <c:pt idx="68">
                  <c:v>9.4968461939557974E-3</c:v>
                </c:pt>
                <c:pt idx="69">
                  <c:v>9.5140667166582378E-3</c:v>
                </c:pt>
                <c:pt idx="70">
                  <c:v>9.6511863005681424E-3</c:v>
                </c:pt>
                <c:pt idx="71">
                  <c:v>9.5538131583597346E-3</c:v>
                </c:pt>
                <c:pt idx="72">
                  <c:v>9.7800309039487911E-3</c:v>
                </c:pt>
                <c:pt idx="73">
                  <c:v>9.5741566804521498E-3</c:v>
                </c:pt>
                <c:pt idx="74">
                  <c:v>9.4937807297652884E-3</c:v>
                </c:pt>
                <c:pt idx="75">
                  <c:v>9.8994857797218005E-3</c:v>
                </c:pt>
                <c:pt idx="76">
                  <c:v>9.6858292558379359E-3</c:v>
                </c:pt>
                <c:pt idx="77">
                  <c:v>1.0038330399176634E-2</c:v>
                </c:pt>
                <c:pt idx="78">
                  <c:v>1.0434837587923478E-2</c:v>
                </c:pt>
                <c:pt idx="79">
                  <c:v>9.9393294600073831E-3</c:v>
                </c:pt>
                <c:pt idx="80">
                  <c:v>1.0171873993170885E-2</c:v>
                </c:pt>
                <c:pt idx="81">
                  <c:v>1.012714997049614E-2</c:v>
                </c:pt>
                <c:pt idx="82">
                  <c:v>1.0029425770938559E-2</c:v>
                </c:pt>
                <c:pt idx="83">
                  <c:v>1.0329138489126956E-2</c:v>
                </c:pt>
                <c:pt idx="84">
                  <c:v>1.0227138599690547E-2</c:v>
                </c:pt>
                <c:pt idx="85">
                  <c:v>1.0147665848575712E-2</c:v>
                </c:pt>
                <c:pt idx="86">
                  <c:v>1.005443761917646E-2</c:v>
                </c:pt>
                <c:pt idx="87">
                  <c:v>1.0280212204999724E-2</c:v>
                </c:pt>
                <c:pt idx="88">
                  <c:v>1.0186438517896723E-2</c:v>
                </c:pt>
                <c:pt idx="89">
                  <c:v>1.0647989105868162E-2</c:v>
                </c:pt>
                <c:pt idx="90">
                  <c:v>1.0582794260139103E-2</c:v>
                </c:pt>
                <c:pt idx="91">
                  <c:v>1.0374511206761127E-2</c:v>
                </c:pt>
                <c:pt idx="92">
                  <c:v>1.0355638283568719E-2</c:v>
                </c:pt>
                <c:pt idx="93">
                  <c:v>1.0124545040199754E-2</c:v>
                </c:pt>
                <c:pt idx="94">
                  <c:v>1.0271357733964112E-2</c:v>
                </c:pt>
                <c:pt idx="95">
                  <c:v>1.0187865100705004E-2</c:v>
                </c:pt>
                <c:pt idx="96">
                  <c:v>1.0169477225479413E-2</c:v>
                </c:pt>
                <c:pt idx="97">
                  <c:v>9.8903850919920197E-3</c:v>
                </c:pt>
                <c:pt idx="98">
                  <c:v>1.013246539879822E-2</c:v>
                </c:pt>
                <c:pt idx="99">
                  <c:v>1.0261436387035604E-2</c:v>
                </c:pt>
                <c:pt idx="100">
                  <c:v>1.0214041645859826E-2</c:v>
                </c:pt>
                <c:pt idx="101">
                  <c:v>1.0796515980540745E-2</c:v>
                </c:pt>
                <c:pt idx="102">
                  <c:v>1.0712181736795428E-2</c:v>
                </c:pt>
                <c:pt idx="103">
                  <c:v>1.0759746078053693E-2</c:v>
                </c:pt>
                <c:pt idx="104">
                  <c:v>1.060470565209627E-2</c:v>
                </c:pt>
                <c:pt idx="105">
                  <c:v>1.0335866750404448E-2</c:v>
                </c:pt>
                <c:pt idx="106">
                  <c:v>1.0411534710614196E-2</c:v>
                </c:pt>
                <c:pt idx="107">
                  <c:v>1.0079728216985398E-2</c:v>
                </c:pt>
                <c:pt idx="108">
                  <c:v>9.894746227923636E-3</c:v>
                </c:pt>
                <c:pt idx="109">
                  <c:v>9.4232310970925083E-3</c:v>
                </c:pt>
                <c:pt idx="110">
                  <c:v>9.2957951864547413E-3</c:v>
                </c:pt>
                <c:pt idx="111">
                  <c:v>9.2620331122277768E-3</c:v>
                </c:pt>
                <c:pt idx="112">
                  <c:v>9.4310036395513046E-3</c:v>
                </c:pt>
                <c:pt idx="113">
                  <c:v>1.0053674766311561E-2</c:v>
                </c:pt>
                <c:pt idx="114">
                  <c:v>1.0222374639261018E-2</c:v>
                </c:pt>
                <c:pt idx="115">
                  <c:v>1.051965112965153E-2</c:v>
                </c:pt>
                <c:pt idx="116">
                  <c:v>9.5918309175322819E-3</c:v>
                </c:pt>
                <c:pt idx="117">
                  <c:v>9.6759017471898402E-3</c:v>
                </c:pt>
                <c:pt idx="118">
                  <c:v>9.5792492502909179E-3</c:v>
                </c:pt>
                <c:pt idx="119">
                  <c:v>9.1552084800285184E-3</c:v>
                </c:pt>
                <c:pt idx="120">
                  <c:v>9.4913853928918612E-3</c:v>
                </c:pt>
                <c:pt idx="121">
                  <c:v>9.1848364050409262E-3</c:v>
                </c:pt>
                <c:pt idx="122">
                  <c:v>9.4524963142053019E-3</c:v>
                </c:pt>
                <c:pt idx="123">
                  <c:v>9.5594604363294176E-3</c:v>
                </c:pt>
                <c:pt idx="124">
                  <c:v>9.9009984936423798E-3</c:v>
                </c:pt>
                <c:pt idx="125">
                  <c:v>9.9019793979553735E-3</c:v>
                </c:pt>
                <c:pt idx="126">
                  <c:v>1.0360007447681801E-2</c:v>
                </c:pt>
                <c:pt idx="127">
                  <c:v>1.0577778938319533E-2</c:v>
                </c:pt>
                <c:pt idx="128">
                  <c:v>9.9893247949431538E-3</c:v>
                </c:pt>
                <c:pt idx="129">
                  <c:v>9.9721190396379732E-3</c:v>
                </c:pt>
                <c:pt idx="130">
                  <c:v>1.0172653073491123E-2</c:v>
                </c:pt>
                <c:pt idx="131">
                  <c:v>1.0009396336264907E-2</c:v>
                </c:pt>
                <c:pt idx="132">
                  <c:v>1.000541588713965E-2</c:v>
                </c:pt>
                <c:pt idx="133">
                  <c:v>9.5598338834855263E-3</c:v>
                </c:pt>
                <c:pt idx="134">
                  <c:v>8.8841913199515076E-3</c:v>
                </c:pt>
                <c:pt idx="135">
                  <c:v>1.0138565160845936E-2</c:v>
                </c:pt>
                <c:pt idx="136">
                  <c:v>1.0140559705856662E-2</c:v>
                </c:pt>
                <c:pt idx="137">
                  <c:v>1.0232358560113312E-2</c:v>
                </c:pt>
                <c:pt idx="138">
                  <c:v>1.0724139553307664E-2</c:v>
                </c:pt>
                <c:pt idx="139">
                  <c:v>1.0461582451809476E-2</c:v>
                </c:pt>
                <c:pt idx="140">
                  <c:v>1.000251852838779E-2</c:v>
                </c:pt>
                <c:pt idx="141">
                  <c:v>1.0311737150025261E-2</c:v>
                </c:pt>
                <c:pt idx="142">
                  <c:v>1.0008625169629177E-2</c:v>
                </c:pt>
                <c:pt idx="143">
                  <c:v>9.7536238465326733E-3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940E-4E1C-B44E-92BE79D65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541848"/>
        <c:axId val="570545784"/>
        <c:extLst>
          <c:ext xmlns:c15="http://schemas.microsoft.com/office/drawing/2012/chart" uri="{02D57815-91ED-43cb-92C2-25804820EDAC}">
            <c15:filteredLineSeries>
              <c15:ser>
                <c:idx val="7"/>
                <c:order val="5"/>
                <c:tx>
                  <c:v>SI R-t-MA(12)</c:v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'De Trend'!$W$6:$W$149</c15:sqref>
                        </c15:formulaRef>
                      </c:ext>
                    </c:extLst>
                    <c:numCache>
                      <c:formatCode>General</c:formatCode>
                      <c:ptCount val="144"/>
                      <c:pt idx="0">
                        <c:v>1.097295763369685E-2</c:v>
                      </c:pt>
                      <c:pt idx="1">
                        <c:v>1.1305152262173161E-2</c:v>
                      </c:pt>
                      <c:pt idx="2">
                        <c:v>9.9287832222218157E-3</c:v>
                      </c:pt>
                      <c:pt idx="3">
                        <c:v>1.0255033521491652E-2</c:v>
                      </c:pt>
                      <c:pt idx="4">
                        <c:v>1.0205055834331015E-2</c:v>
                      </c:pt>
                      <c:pt idx="5">
                        <c:v>8.9964424878687995E-3</c:v>
                      </c:pt>
                      <c:pt idx="6">
                        <c:v>8.1185326384810852E-3</c:v>
                      </c:pt>
                      <c:pt idx="7">
                        <c:v>8.2091239606255466E-3</c:v>
                      </c:pt>
                      <c:pt idx="8">
                        <c:v>9.4386412818909752E-3</c:v>
                      </c:pt>
                      <c:pt idx="9">
                        <c:v>1.0857029285270676E-2</c:v>
                      </c:pt>
                      <c:pt idx="10">
                        <c:v>1.2487499930171843E-2</c:v>
                      </c:pt>
                      <c:pt idx="11">
                        <c:v>1.112208990478186E-2</c:v>
                      </c:pt>
                      <c:pt idx="12">
                        <c:v>1.0972957633696852E-2</c:v>
                      </c:pt>
                      <c:pt idx="13">
                        <c:v>1.1305152262173161E-2</c:v>
                      </c:pt>
                      <c:pt idx="14">
                        <c:v>9.9287832222218139E-3</c:v>
                      </c:pt>
                      <c:pt idx="15">
                        <c:v>1.0255033521491654E-2</c:v>
                      </c:pt>
                      <c:pt idx="16">
                        <c:v>1.0205055834331015E-2</c:v>
                      </c:pt>
                      <c:pt idx="17">
                        <c:v>8.9964424878687995E-3</c:v>
                      </c:pt>
                      <c:pt idx="18">
                        <c:v>8.1185326384810835E-3</c:v>
                      </c:pt>
                      <c:pt idx="19">
                        <c:v>8.2091239606255448E-3</c:v>
                      </c:pt>
                      <c:pt idx="20">
                        <c:v>9.4386412818909752E-3</c:v>
                      </c:pt>
                      <c:pt idx="21">
                        <c:v>1.0857029285270676E-2</c:v>
                      </c:pt>
                      <c:pt idx="22">
                        <c:v>1.2487499930171843E-2</c:v>
                      </c:pt>
                      <c:pt idx="23">
                        <c:v>1.112208990478186E-2</c:v>
                      </c:pt>
                      <c:pt idx="24">
                        <c:v>1.0972957633696852E-2</c:v>
                      </c:pt>
                      <c:pt idx="25">
                        <c:v>1.1305152262173159E-2</c:v>
                      </c:pt>
                      <c:pt idx="26">
                        <c:v>9.9287832222218139E-3</c:v>
                      </c:pt>
                      <c:pt idx="27">
                        <c:v>1.0255033521491654E-2</c:v>
                      </c:pt>
                      <c:pt idx="28">
                        <c:v>1.0205055834331015E-2</c:v>
                      </c:pt>
                      <c:pt idx="29">
                        <c:v>8.9964424878687995E-3</c:v>
                      </c:pt>
                      <c:pt idx="30">
                        <c:v>8.1185326384810835E-3</c:v>
                      </c:pt>
                      <c:pt idx="31">
                        <c:v>8.2091239606255448E-3</c:v>
                      </c:pt>
                      <c:pt idx="32">
                        <c:v>9.4386412818909752E-3</c:v>
                      </c:pt>
                      <c:pt idx="33">
                        <c:v>1.0857029285270674E-2</c:v>
                      </c:pt>
                      <c:pt idx="34">
                        <c:v>1.2487499930171845E-2</c:v>
                      </c:pt>
                      <c:pt idx="35">
                        <c:v>1.112208990478186E-2</c:v>
                      </c:pt>
                      <c:pt idx="36">
                        <c:v>1.0972957633696852E-2</c:v>
                      </c:pt>
                      <c:pt idx="37">
                        <c:v>1.1305152262173159E-2</c:v>
                      </c:pt>
                      <c:pt idx="38">
                        <c:v>9.9287832222218139E-3</c:v>
                      </c:pt>
                      <c:pt idx="39">
                        <c:v>1.0255033521491654E-2</c:v>
                      </c:pt>
                      <c:pt idx="40">
                        <c:v>1.0205055834331015E-2</c:v>
                      </c:pt>
                      <c:pt idx="41">
                        <c:v>8.9964424878687978E-3</c:v>
                      </c:pt>
                      <c:pt idx="42">
                        <c:v>8.1185326384810835E-3</c:v>
                      </c:pt>
                      <c:pt idx="43">
                        <c:v>8.2091239606255448E-3</c:v>
                      </c:pt>
                      <c:pt idx="44">
                        <c:v>9.4386412818909752E-3</c:v>
                      </c:pt>
                      <c:pt idx="45">
                        <c:v>1.0857029285270674E-2</c:v>
                      </c:pt>
                      <c:pt idx="46">
                        <c:v>1.2487499930171843E-2</c:v>
                      </c:pt>
                      <c:pt idx="47">
                        <c:v>1.112208990478186E-2</c:v>
                      </c:pt>
                      <c:pt idx="48">
                        <c:v>1.097295763369685E-2</c:v>
                      </c:pt>
                      <c:pt idx="49">
                        <c:v>1.1305152262173161E-2</c:v>
                      </c:pt>
                      <c:pt idx="50">
                        <c:v>9.9287832222218157E-3</c:v>
                      </c:pt>
                      <c:pt idx="51">
                        <c:v>1.0255033521491652E-2</c:v>
                      </c:pt>
                      <c:pt idx="52">
                        <c:v>1.0205055834331015E-2</c:v>
                      </c:pt>
                      <c:pt idx="53">
                        <c:v>8.9964424878687978E-3</c:v>
                      </c:pt>
                      <c:pt idx="54">
                        <c:v>8.1185326384810852E-3</c:v>
                      </c:pt>
                      <c:pt idx="55">
                        <c:v>8.2091239606255466E-3</c:v>
                      </c:pt>
                      <c:pt idx="56">
                        <c:v>9.4386412818909752E-3</c:v>
                      </c:pt>
                      <c:pt idx="57">
                        <c:v>1.0857029285270674E-2</c:v>
                      </c:pt>
                      <c:pt idx="58">
                        <c:v>1.2487499930171843E-2</c:v>
                      </c:pt>
                      <c:pt idx="59">
                        <c:v>1.1122089904781862E-2</c:v>
                      </c:pt>
                      <c:pt idx="60">
                        <c:v>1.0972957633696852E-2</c:v>
                      </c:pt>
                      <c:pt idx="61">
                        <c:v>1.1305152262173161E-2</c:v>
                      </c:pt>
                      <c:pt idx="62">
                        <c:v>9.9287832222218139E-3</c:v>
                      </c:pt>
                      <c:pt idx="63">
                        <c:v>1.0255033521491652E-2</c:v>
                      </c:pt>
                      <c:pt idx="64">
                        <c:v>1.0205055834331015E-2</c:v>
                      </c:pt>
                      <c:pt idx="65">
                        <c:v>8.9964424878687995E-3</c:v>
                      </c:pt>
                      <c:pt idx="66">
                        <c:v>8.1185326384810852E-3</c:v>
                      </c:pt>
                      <c:pt idx="67">
                        <c:v>8.2091239606255466E-3</c:v>
                      </c:pt>
                      <c:pt idx="68">
                        <c:v>9.4386412818909752E-3</c:v>
                      </c:pt>
                      <c:pt idx="69">
                        <c:v>1.0857029285270674E-2</c:v>
                      </c:pt>
                      <c:pt idx="70">
                        <c:v>1.2487499930171845E-2</c:v>
                      </c:pt>
                      <c:pt idx="71">
                        <c:v>1.112208990478186E-2</c:v>
                      </c:pt>
                      <c:pt idx="72">
                        <c:v>1.0972957633696852E-2</c:v>
                      </c:pt>
                      <c:pt idx="73">
                        <c:v>1.1305152262173159E-2</c:v>
                      </c:pt>
                      <c:pt idx="74">
                        <c:v>9.9287832222218157E-3</c:v>
                      </c:pt>
                      <c:pt idx="75">
                        <c:v>1.0255033521491654E-2</c:v>
                      </c:pt>
                      <c:pt idx="76">
                        <c:v>1.0205055834331015E-2</c:v>
                      </c:pt>
                      <c:pt idx="77">
                        <c:v>8.9964424878687978E-3</c:v>
                      </c:pt>
                      <c:pt idx="78">
                        <c:v>8.1185326384810835E-3</c:v>
                      </c:pt>
                      <c:pt idx="79">
                        <c:v>8.2091239606255448E-3</c:v>
                      </c:pt>
                      <c:pt idx="80">
                        <c:v>9.4386412818909752E-3</c:v>
                      </c:pt>
                      <c:pt idx="81">
                        <c:v>1.0857029285270676E-2</c:v>
                      </c:pt>
                      <c:pt idx="82">
                        <c:v>1.2487499930171845E-2</c:v>
                      </c:pt>
                      <c:pt idx="83">
                        <c:v>1.112208990478186E-2</c:v>
                      </c:pt>
                      <c:pt idx="84">
                        <c:v>1.0972957633696852E-2</c:v>
                      </c:pt>
                      <c:pt idx="85">
                        <c:v>1.1305152262173161E-2</c:v>
                      </c:pt>
                      <c:pt idx="86">
                        <c:v>9.9287832222218157E-3</c:v>
                      </c:pt>
                      <c:pt idx="87">
                        <c:v>1.0255033521491654E-2</c:v>
                      </c:pt>
                      <c:pt idx="88">
                        <c:v>1.0205055834331015E-2</c:v>
                      </c:pt>
                      <c:pt idx="89">
                        <c:v>8.9964424878687995E-3</c:v>
                      </c:pt>
                      <c:pt idx="90">
                        <c:v>8.1185326384810835E-3</c:v>
                      </c:pt>
                      <c:pt idx="91">
                        <c:v>8.2091239606255448E-3</c:v>
                      </c:pt>
                      <c:pt idx="92">
                        <c:v>9.4386412818909752E-3</c:v>
                      </c:pt>
                      <c:pt idx="93">
                        <c:v>1.0857029285270676E-2</c:v>
                      </c:pt>
                      <c:pt idx="94">
                        <c:v>1.2487499930171843E-2</c:v>
                      </c:pt>
                      <c:pt idx="95">
                        <c:v>1.112208990478186E-2</c:v>
                      </c:pt>
                      <c:pt idx="96">
                        <c:v>1.097295763369685E-2</c:v>
                      </c:pt>
                      <c:pt idx="97">
                        <c:v>1.1305152262173159E-2</c:v>
                      </c:pt>
                      <c:pt idx="98">
                        <c:v>9.9287832222218139E-3</c:v>
                      </c:pt>
                      <c:pt idx="99">
                        <c:v>1.0255033521491652E-2</c:v>
                      </c:pt>
                      <c:pt idx="100">
                        <c:v>1.0205055834331015E-2</c:v>
                      </c:pt>
                      <c:pt idx="101">
                        <c:v>8.9964424878687978E-3</c:v>
                      </c:pt>
                      <c:pt idx="102">
                        <c:v>8.1185326384810835E-3</c:v>
                      </c:pt>
                      <c:pt idx="103">
                        <c:v>8.2091239606255448E-3</c:v>
                      </c:pt>
                      <c:pt idx="104">
                        <c:v>9.4386412818909752E-3</c:v>
                      </c:pt>
                      <c:pt idx="105">
                        <c:v>1.0857029285270674E-2</c:v>
                      </c:pt>
                      <c:pt idx="106">
                        <c:v>1.2487499930171843E-2</c:v>
                      </c:pt>
                      <c:pt idx="107">
                        <c:v>1.112208990478186E-2</c:v>
                      </c:pt>
                      <c:pt idx="108">
                        <c:v>1.097295763369685E-2</c:v>
                      </c:pt>
                      <c:pt idx="109">
                        <c:v>1.1305152262173159E-2</c:v>
                      </c:pt>
                      <c:pt idx="110">
                        <c:v>9.9287832222218139E-3</c:v>
                      </c:pt>
                      <c:pt idx="111">
                        <c:v>1.0255033521491652E-2</c:v>
                      </c:pt>
                      <c:pt idx="112">
                        <c:v>1.0205055834331015E-2</c:v>
                      </c:pt>
                      <c:pt idx="113">
                        <c:v>8.9964424878687978E-3</c:v>
                      </c:pt>
                      <c:pt idx="114">
                        <c:v>8.1185326384810835E-3</c:v>
                      </c:pt>
                      <c:pt idx="115">
                        <c:v>8.2091239606255448E-3</c:v>
                      </c:pt>
                      <c:pt idx="116">
                        <c:v>9.4386412818909752E-3</c:v>
                      </c:pt>
                      <c:pt idx="117">
                        <c:v>1.0857029285270676E-2</c:v>
                      </c:pt>
                      <c:pt idx="118">
                        <c:v>1.2487499930171845E-2</c:v>
                      </c:pt>
                      <c:pt idx="119">
                        <c:v>1.112208990478186E-2</c:v>
                      </c:pt>
                      <c:pt idx="120">
                        <c:v>1.097295763369685E-2</c:v>
                      </c:pt>
                      <c:pt idx="121">
                        <c:v>1.1305152262173159E-2</c:v>
                      </c:pt>
                      <c:pt idx="122">
                        <c:v>9.9287832222218157E-3</c:v>
                      </c:pt>
                      <c:pt idx="123">
                        <c:v>1.0255033521491654E-2</c:v>
                      </c:pt>
                      <c:pt idx="124">
                        <c:v>1.0205055834331015E-2</c:v>
                      </c:pt>
                      <c:pt idx="125">
                        <c:v>8.9964424878687978E-3</c:v>
                      </c:pt>
                      <c:pt idx="126">
                        <c:v>8.1185326384810835E-3</c:v>
                      </c:pt>
                      <c:pt idx="127">
                        <c:v>8.2091239606255448E-3</c:v>
                      </c:pt>
                      <c:pt idx="128">
                        <c:v>9.4386412818909752E-3</c:v>
                      </c:pt>
                      <c:pt idx="129">
                        <c:v>1.0857029285270676E-2</c:v>
                      </c:pt>
                      <c:pt idx="130">
                        <c:v>1.2487499930171845E-2</c:v>
                      </c:pt>
                      <c:pt idx="131">
                        <c:v>1.112208990478186E-2</c:v>
                      </c:pt>
                      <c:pt idx="132">
                        <c:v>1.0972957633696852E-2</c:v>
                      </c:pt>
                      <c:pt idx="133">
                        <c:v>1.1305152262173159E-2</c:v>
                      </c:pt>
                      <c:pt idx="134">
                        <c:v>9.9287832222218157E-3</c:v>
                      </c:pt>
                      <c:pt idx="135">
                        <c:v>1.0255033521491652E-2</c:v>
                      </c:pt>
                      <c:pt idx="136">
                        <c:v>1.0205055834331015E-2</c:v>
                      </c:pt>
                      <c:pt idx="137">
                        <c:v>8.9964424878687978E-3</c:v>
                      </c:pt>
                      <c:pt idx="138">
                        <c:v>8.1185326384810835E-3</c:v>
                      </c:pt>
                      <c:pt idx="139">
                        <c:v>8.2091239606255466E-3</c:v>
                      </c:pt>
                      <c:pt idx="140">
                        <c:v>9.4386412818909752E-3</c:v>
                      </c:pt>
                      <c:pt idx="141">
                        <c:v>1.0857029285270676E-2</c:v>
                      </c:pt>
                      <c:pt idx="142">
                        <c:v>1.2487499930171845E-2</c:v>
                      </c:pt>
                      <c:pt idx="143">
                        <c:v>1.112208990478186E-2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7-940E-4E1C-B44E-92BE79D65E9B}"/>
                  </c:ext>
                </c:extLst>
              </c15:ser>
            </c15:filteredLineSeries>
          </c:ext>
        </c:extLst>
      </c:lineChart>
      <c:catAx>
        <c:axId val="57054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45784"/>
        <c:crosses val="autoZero"/>
        <c:auto val="1"/>
        <c:lblAlgn val="ctr"/>
        <c:lblOffset val="100"/>
        <c:noMultiLvlLbl val="1"/>
      </c:catAx>
      <c:valAx>
        <c:axId val="570545784"/>
        <c:scaling>
          <c:orientation val="minMax"/>
          <c:max val="3.000000000000000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4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Smoothening C*I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Y/T*S = C*I  Lin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 Trend'!$A$191:$A$334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xVal>
          <c:yVal>
            <c:numRef>
              <c:f>'De Trend'!$B$191:$B$334</c:f>
              <c:numCache>
                <c:formatCode>General</c:formatCode>
                <c:ptCount val="144"/>
                <c:pt idx="0">
                  <c:v>1.3491239890854129E-2</c:v>
                </c:pt>
                <c:pt idx="1">
                  <c:v>1.4095924511408276E-2</c:v>
                </c:pt>
                <c:pt idx="2">
                  <c:v>1.3520652504909206E-2</c:v>
                </c:pt>
                <c:pt idx="3">
                  <c:v>1.3304327429857397E-2</c:v>
                </c:pt>
                <c:pt idx="4">
                  <c:v>1.222961144929292E-2</c:v>
                </c:pt>
                <c:pt idx="5">
                  <c:v>1.1793435931212258E-2</c:v>
                </c:pt>
                <c:pt idx="6">
                  <c:v>1.1376806793487558E-2</c:v>
                </c:pt>
                <c:pt idx="7">
                  <c:v>1.1218253863653363E-2</c:v>
                </c:pt>
                <c:pt idx="8">
                  <c:v>1.1644050552470411E-2</c:v>
                </c:pt>
                <c:pt idx="9">
                  <c:v>1.1441171069788782E-2</c:v>
                </c:pt>
                <c:pt idx="10">
                  <c:v>1.1291963933298779E-2</c:v>
                </c:pt>
                <c:pt idx="11">
                  <c:v>1.1186334455060669E-2</c:v>
                </c:pt>
                <c:pt idx="12">
                  <c:v>1.0228043335707706E-2</c:v>
                </c:pt>
                <c:pt idx="13">
                  <c:v>1.1197337830357658E-2</c:v>
                </c:pt>
                <c:pt idx="14">
                  <c:v>1.0821504339041116E-2</c:v>
                </c:pt>
                <c:pt idx="15">
                  <c:v>1.0503782641368841E-2</c:v>
                </c:pt>
                <c:pt idx="16">
                  <c:v>9.5933921278501984E-3</c:v>
                </c:pt>
                <c:pt idx="17">
                  <c:v>9.9454756215266015E-3</c:v>
                </c:pt>
                <c:pt idx="18">
                  <c:v>1.0044269584904385E-2</c:v>
                </c:pt>
                <c:pt idx="19">
                  <c:v>9.9606895830865409E-3</c:v>
                </c:pt>
                <c:pt idx="20">
                  <c:v>1.0513822182912001E-2</c:v>
                </c:pt>
                <c:pt idx="21">
                  <c:v>9.9902599364013987E-3</c:v>
                </c:pt>
                <c:pt idx="22">
                  <c:v>9.7188245970139166E-3</c:v>
                </c:pt>
                <c:pt idx="23">
                  <c:v>1.0471070809598292E-2</c:v>
                </c:pt>
                <c:pt idx="24">
                  <c:v>1.0221697133062159E-2</c:v>
                </c:pt>
                <c:pt idx="25">
                  <c:v>1.0612605264064552E-2</c:v>
                </c:pt>
                <c:pt idx="26">
                  <c:v>1.0922670465898888E-2</c:v>
                </c:pt>
                <c:pt idx="27">
                  <c:v>1.0181815910375515E-2</c:v>
                </c:pt>
                <c:pt idx="28">
                  <c:v>1.063988670113666E-2</c:v>
                </c:pt>
                <c:pt idx="29">
                  <c:v>9.6131372554044206E-3</c:v>
                </c:pt>
                <c:pt idx="30">
                  <c:v>9.5483834764316326E-3</c:v>
                </c:pt>
                <c:pt idx="31">
                  <c:v>9.502708053058511E-3</c:v>
                </c:pt>
                <c:pt idx="32">
                  <c:v>1.0013121294263419E-2</c:v>
                </c:pt>
                <c:pt idx="33">
                  <c:v>9.9846528234586295E-3</c:v>
                </c:pt>
                <c:pt idx="34">
                  <c:v>1.0245946671660861E-2</c:v>
                </c:pt>
                <c:pt idx="35">
                  <c:v>1.0252131031817699E-2</c:v>
                </c:pt>
                <c:pt idx="36">
                  <c:v>9.9839874905483465E-3</c:v>
                </c:pt>
                <c:pt idx="37">
                  <c:v>1.0578530328115314E-2</c:v>
                </c:pt>
                <c:pt idx="38">
                  <c:v>9.8654867165463168E-3</c:v>
                </c:pt>
                <c:pt idx="39">
                  <c:v>9.4441262595264964E-3</c:v>
                </c:pt>
                <c:pt idx="40">
                  <c:v>9.4811925940069489E-3</c:v>
                </c:pt>
                <c:pt idx="41">
                  <c:v>9.8861869695123211E-3</c:v>
                </c:pt>
                <c:pt idx="42">
                  <c:v>9.2901610749014409E-3</c:v>
                </c:pt>
                <c:pt idx="43">
                  <c:v>9.7518884413251416E-3</c:v>
                </c:pt>
                <c:pt idx="44">
                  <c:v>9.6207223618318665E-3</c:v>
                </c:pt>
                <c:pt idx="45">
                  <c:v>9.9807521099103298E-3</c:v>
                </c:pt>
                <c:pt idx="46">
                  <c:v>1.0256862097617418E-2</c:v>
                </c:pt>
                <c:pt idx="47">
                  <c:v>1.0203362005846612E-2</c:v>
                </c:pt>
                <c:pt idx="48">
                  <c:v>9.7661411158496865E-3</c:v>
                </c:pt>
                <c:pt idx="49">
                  <c:v>9.8507031002615462E-3</c:v>
                </c:pt>
                <c:pt idx="50">
                  <c:v>1.0337311888827101E-2</c:v>
                </c:pt>
                <c:pt idx="51">
                  <c:v>1.0527838499395698E-2</c:v>
                </c:pt>
                <c:pt idx="52">
                  <c:v>1.0206285975697225E-2</c:v>
                </c:pt>
                <c:pt idx="53">
                  <c:v>9.4975262304878329E-3</c:v>
                </c:pt>
                <c:pt idx="54">
                  <c:v>9.2070994040047704E-3</c:v>
                </c:pt>
                <c:pt idx="55">
                  <c:v>9.4806507158572331E-3</c:v>
                </c:pt>
                <c:pt idx="56">
                  <c:v>9.4527788283984664E-3</c:v>
                </c:pt>
                <c:pt idx="57">
                  <c:v>9.5696956440565577E-3</c:v>
                </c:pt>
                <c:pt idx="58">
                  <c:v>9.3317506865022472E-3</c:v>
                </c:pt>
                <c:pt idx="59">
                  <c:v>9.2054352909551034E-3</c:v>
                </c:pt>
                <c:pt idx="60">
                  <c:v>8.865227671822247E-3</c:v>
                </c:pt>
                <c:pt idx="61">
                  <c:v>8.2533904576463334E-3</c:v>
                </c:pt>
                <c:pt idx="62">
                  <c:v>9.0049737809777194E-3</c:v>
                </c:pt>
                <c:pt idx="63">
                  <c:v>8.9095809521484264E-3</c:v>
                </c:pt>
                <c:pt idx="64">
                  <c:v>9.1502983434862961E-3</c:v>
                </c:pt>
                <c:pt idx="65">
                  <c:v>9.0658559849290943E-3</c:v>
                </c:pt>
                <c:pt idx="66">
                  <c:v>9.2667382621338043E-3</c:v>
                </c:pt>
                <c:pt idx="67">
                  <c:v>8.9975773663873333E-3</c:v>
                </c:pt>
                <c:pt idx="68">
                  <c:v>9.1132862103784802E-3</c:v>
                </c:pt>
                <c:pt idx="69">
                  <c:v>9.1744215218263776E-3</c:v>
                </c:pt>
                <c:pt idx="70">
                  <c:v>9.3082080307608575E-3</c:v>
                </c:pt>
                <c:pt idx="71">
                  <c:v>9.2876074665802378E-3</c:v>
                </c:pt>
                <c:pt idx="72">
                  <c:v>9.3244880854319694E-3</c:v>
                </c:pt>
                <c:pt idx="73">
                  <c:v>9.0802882508398582E-3</c:v>
                </c:pt>
                <c:pt idx="74">
                  <c:v>9.0929344020594487E-3</c:v>
                </c:pt>
                <c:pt idx="75">
                  <c:v>9.3942261317829009E-3</c:v>
                </c:pt>
                <c:pt idx="76">
                  <c:v>9.4048079087361777E-3</c:v>
                </c:pt>
                <c:pt idx="77">
                  <c:v>9.6463342069231968E-3</c:v>
                </c:pt>
                <c:pt idx="78">
                  <c:v>9.9710109344266582E-3</c:v>
                </c:pt>
                <c:pt idx="79">
                  <c:v>9.5228610996390996E-3</c:v>
                </c:pt>
                <c:pt idx="80">
                  <c:v>9.8211738729457494E-3</c:v>
                </c:pt>
                <c:pt idx="81">
                  <c:v>9.830430262454691E-3</c:v>
                </c:pt>
                <c:pt idx="82">
                  <c:v>9.7416879073099309E-3</c:v>
                </c:pt>
                <c:pt idx="83">
                  <c:v>1.0117149031622997E-2</c:v>
                </c:pt>
                <c:pt idx="84">
                  <c:v>9.8286623955909785E-3</c:v>
                </c:pt>
                <c:pt idx="85">
                  <c:v>9.7051868727569043E-3</c:v>
                </c:pt>
                <c:pt idx="86">
                  <c:v>9.7149184477584062E-3</c:v>
                </c:pt>
                <c:pt idx="87">
                  <c:v>9.8455447113794513E-3</c:v>
                </c:pt>
                <c:pt idx="88">
                  <c:v>9.9860245920443923E-3</c:v>
                </c:pt>
                <c:pt idx="89">
                  <c:v>1.0334479906866588E-2</c:v>
                </c:pt>
                <c:pt idx="90">
                  <c:v>1.0217214088247387E-2</c:v>
                </c:pt>
                <c:pt idx="91">
                  <c:v>1.0046402926338913E-2</c:v>
                </c:pt>
                <c:pt idx="92">
                  <c:v>1.010930908434866E-2</c:v>
                </c:pt>
                <c:pt idx="93">
                  <c:v>9.9400448728607354E-3</c:v>
                </c:pt>
                <c:pt idx="94">
                  <c:v>1.0093802824408922E-2</c:v>
                </c:pt>
                <c:pt idx="95">
                  <c:v>1.00991158757512E-2</c:v>
                </c:pt>
                <c:pt idx="96">
                  <c:v>9.8941497392156137E-3</c:v>
                </c:pt>
                <c:pt idx="97">
                  <c:v>9.5790013549399596E-3</c:v>
                </c:pt>
                <c:pt idx="98">
                  <c:v>9.9172641369946052E-3</c:v>
                </c:pt>
                <c:pt idx="99">
                  <c:v>9.957808455559377E-3</c:v>
                </c:pt>
                <c:pt idx="100">
                  <c:v>1.0148572918326434E-2</c:v>
                </c:pt>
                <c:pt idx="101">
                  <c:v>1.0623254279579041E-2</c:v>
                </c:pt>
                <c:pt idx="102">
                  <c:v>1.0487587470363026E-2</c:v>
                </c:pt>
                <c:pt idx="103">
                  <c:v>1.0568661034030421E-2</c:v>
                </c:pt>
                <c:pt idx="104">
                  <c:v>1.0503273003392108E-2</c:v>
                </c:pt>
                <c:pt idx="105">
                  <c:v>1.0297804492174784E-2</c:v>
                </c:pt>
                <c:pt idx="106">
                  <c:v>1.0385495787777433E-2</c:v>
                </c:pt>
                <c:pt idx="107">
                  <c:v>1.0144539354953965E-2</c:v>
                </c:pt>
                <c:pt idx="108">
                  <c:v>9.7760397139169449E-3</c:v>
                </c:pt>
                <c:pt idx="109">
                  <c:v>9.2699585365235548E-3</c:v>
                </c:pt>
                <c:pt idx="110">
                  <c:v>9.2432376920934343E-3</c:v>
                </c:pt>
                <c:pt idx="111">
                  <c:v>9.1329310458486516E-3</c:v>
                </c:pt>
                <c:pt idx="112">
                  <c:v>9.5235418396213221E-3</c:v>
                </c:pt>
                <c:pt idx="113">
                  <c:v>1.0055753981200346E-2</c:v>
                </c:pt>
                <c:pt idx="114">
                  <c:v>1.0175263393607534E-2</c:v>
                </c:pt>
                <c:pt idx="115">
                  <c:v>1.0507359595171899E-2</c:v>
                </c:pt>
                <c:pt idx="116">
                  <c:v>9.6622395204206211E-3</c:v>
                </c:pt>
                <c:pt idx="117">
                  <c:v>9.8064826597976038E-3</c:v>
                </c:pt>
                <c:pt idx="118">
                  <c:v>9.721645932013202E-3</c:v>
                </c:pt>
                <c:pt idx="119">
                  <c:v>9.3759948182168488E-3</c:v>
                </c:pt>
                <c:pt idx="120">
                  <c:v>9.5438001303602277E-3</c:v>
                </c:pt>
                <c:pt idx="121">
                  <c:v>9.197053826326582E-3</c:v>
                </c:pt>
                <c:pt idx="122">
                  <c:v>9.5685806232353766E-3</c:v>
                </c:pt>
                <c:pt idx="123">
                  <c:v>9.5976064080828191E-3</c:v>
                </c:pt>
                <c:pt idx="124">
                  <c:v>1.0181360332401931E-2</c:v>
                </c:pt>
                <c:pt idx="125">
                  <c:v>1.0086880544761836E-2</c:v>
                </c:pt>
                <c:pt idx="126">
                  <c:v>1.0504034596561011E-2</c:v>
                </c:pt>
                <c:pt idx="127">
                  <c:v>1.0763276388663621E-2</c:v>
                </c:pt>
                <c:pt idx="128">
                  <c:v>1.0252366614780394E-2</c:v>
                </c:pt>
                <c:pt idx="129">
                  <c:v>1.0298486458712447E-2</c:v>
                </c:pt>
                <c:pt idx="130">
                  <c:v>1.0521014498788816E-2</c:v>
                </c:pt>
                <c:pt idx="131">
                  <c:v>1.0447720171845032E-2</c:v>
                </c:pt>
                <c:pt idx="132">
                  <c:v>1.0255089195759994E-2</c:v>
                </c:pt>
                <c:pt idx="133">
                  <c:v>9.7585855648794975E-3</c:v>
                </c:pt>
                <c:pt idx="134">
                  <c:v>9.1690308997783593E-3</c:v>
                </c:pt>
                <c:pt idx="135">
                  <c:v>1.0378977452794431E-2</c:v>
                </c:pt>
                <c:pt idx="136">
                  <c:v>1.0633591115519496E-2</c:v>
                </c:pt>
                <c:pt idx="137">
                  <c:v>1.0630244985716481E-2</c:v>
                </c:pt>
                <c:pt idx="138">
                  <c:v>1.1089996819050794E-2</c:v>
                </c:pt>
                <c:pt idx="139">
                  <c:v>1.0858236830907921E-2</c:v>
                </c:pt>
                <c:pt idx="140">
                  <c:v>1.0472422371977833E-2</c:v>
                </c:pt>
                <c:pt idx="141">
                  <c:v>1.0864364046677644E-2</c:v>
                </c:pt>
                <c:pt idx="142">
                  <c:v>1.0561362930967615E-2</c:v>
                </c:pt>
                <c:pt idx="143">
                  <c:v>1.0388105585871379E-2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6A-4CAE-AC93-7DF2339A9081}"/>
            </c:ext>
          </c:extLst>
        </c:ser>
        <c:ser>
          <c:idx val="1"/>
          <c:order val="1"/>
          <c:tx>
            <c:v>MA(3)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'De Trend'!$A$191:$A$334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xVal>
          <c:yVal>
            <c:numRef>
              <c:f>'De Trend'!$D$191:$D$334</c:f>
              <c:numCache>
                <c:formatCode>General</c:formatCode>
                <c:ptCount val="144"/>
                <c:pt idx="1">
                  <c:v>1.3702605635723869E-2</c:v>
                </c:pt>
                <c:pt idx="2">
                  <c:v>1.3640301482058295E-2</c:v>
                </c:pt>
                <c:pt idx="3">
                  <c:v>1.301819712801984E-2</c:v>
                </c:pt>
                <c:pt idx="4">
                  <c:v>1.244245827012086E-2</c:v>
                </c:pt>
                <c:pt idx="5">
                  <c:v>1.1799951391330913E-2</c:v>
                </c:pt>
                <c:pt idx="6">
                  <c:v>1.1462832196117725E-2</c:v>
                </c:pt>
                <c:pt idx="7">
                  <c:v>1.1413037069870444E-2</c:v>
                </c:pt>
                <c:pt idx="8">
                  <c:v>1.1434491828637519E-2</c:v>
                </c:pt>
                <c:pt idx="9">
                  <c:v>1.1459061851852657E-2</c:v>
                </c:pt>
                <c:pt idx="10">
                  <c:v>1.1306489819382743E-2</c:v>
                </c:pt>
                <c:pt idx="11">
                  <c:v>1.0902113908022384E-2</c:v>
                </c:pt>
                <c:pt idx="12">
                  <c:v>1.0870571873708677E-2</c:v>
                </c:pt>
                <c:pt idx="13">
                  <c:v>1.0748961835035493E-2</c:v>
                </c:pt>
                <c:pt idx="14">
                  <c:v>1.0840874936922538E-2</c:v>
                </c:pt>
                <c:pt idx="15">
                  <c:v>1.0306226369420052E-2</c:v>
                </c:pt>
                <c:pt idx="16">
                  <c:v>1.0014216796915214E-2</c:v>
                </c:pt>
                <c:pt idx="17">
                  <c:v>9.8610457780937272E-3</c:v>
                </c:pt>
                <c:pt idx="18">
                  <c:v>9.9834782631725086E-3</c:v>
                </c:pt>
                <c:pt idx="19">
                  <c:v>1.0172927116967642E-2</c:v>
                </c:pt>
                <c:pt idx="20">
                  <c:v>1.0154923900799981E-2</c:v>
                </c:pt>
                <c:pt idx="21">
                  <c:v>1.0074302238775772E-2</c:v>
                </c:pt>
                <c:pt idx="22">
                  <c:v>1.0060051781004534E-2</c:v>
                </c:pt>
                <c:pt idx="23">
                  <c:v>1.013719751322479E-2</c:v>
                </c:pt>
                <c:pt idx="24">
                  <c:v>1.0435124402241668E-2</c:v>
                </c:pt>
                <c:pt idx="25">
                  <c:v>1.0585657621008535E-2</c:v>
                </c:pt>
                <c:pt idx="26">
                  <c:v>1.0572363880112984E-2</c:v>
                </c:pt>
                <c:pt idx="27">
                  <c:v>1.0581457692470354E-2</c:v>
                </c:pt>
                <c:pt idx="28">
                  <c:v>1.0144946622305532E-2</c:v>
                </c:pt>
                <c:pt idx="29">
                  <c:v>9.9338024776575717E-3</c:v>
                </c:pt>
                <c:pt idx="30">
                  <c:v>9.5547429282981881E-3</c:v>
                </c:pt>
                <c:pt idx="31">
                  <c:v>9.6880709412511881E-3</c:v>
                </c:pt>
                <c:pt idx="32">
                  <c:v>9.833494056926852E-3</c:v>
                </c:pt>
                <c:pt idx="33">
                  <c:v>1.0081240263127638E-2</c:v>
                </c:pt>
                <c:pt idx="34">
                  <c:v>1.0160910175645729E-2</c:v>
                </c:pt>
                <c:pt idx="35">
                  <c:v>1.0160688398008969E-2</c:v>
                </c:pt>
                <c:pt idx="36">
                  <c:v>1.027154961682712E-2</c:v>
                </c:pt>
                <c:pt idx="37">
                  <c:v>1.0142668178403326E-2</c:v>
                </c:pt>
                <c:pt idx="38">
                  <c:v>9.962714434729375E-3</c:v>
                </c:pt>
                <c:pt idx="39">
                  <c:v>9.5969351900265874E-3</c:v>
                </c:pt>
                <c:pt idx="40">
                  <c:v>9.6038352743485888E-3</c:v>
                </c:pt>
                <c:pt idx="41">
                  <c:v>9.5525135461402375E-3</c:v>
                </c:pt>
                <c:pt idx="42">
                  <c:v>9.6427454952463017E-3</c:v>
                </c:pt>
                <c:pt idx="43">
                  <c:v>9.5542572926861496E-3</c:v>
                </c:pt>
                <c:pt idx="44">
                  <c:v>9.7844543043557799E-3</c:v>
                </c:pt>
                <c:pt idx="45">
                  <c:v>9.9527788564532042E-3</c:v>
                </c:pt>
                <c:pt idx="46">
                  <c:v>1.0146992071124785E-2</c:v>
                </c:pt>
                <c:pt idx="47">
                  <c:v>1.0075455073104572E-2</c:v>
                </c:pt>
                <c:pt idx="48">
                  <c:v>9.9400687406526137E-3</c:v>
                </c:pt>
                <c:pt idx="49">
                  <c:v>9.9847187016461111E-3</c:v>
                </c:pt>
                <c:pt idx="50">
                  <c:v>1.0238617829494782E-2</c:v>
                </c:pt>
                <c:pt idx="51">
                  <c:v>1.035714545464001E-2</c:v>
                </c:pt>
                <c:pt idx="52">
                  <c:v>1.0077216901860251E-2</c:v>
                </c:pt>
                <c:pt idx="53">
                  <c:v>9.6369705367299417E-3</c:v>
                </c:pt>
                <c:pt idx="54">
                  <c:v>9.3950921167832782E-3</c:v>
                </c:pt>
                <c:pt idx="55">
                  <c:v>9.3801763160868239E-3</c:v>
                </c:pt>
                <c:pt idx="56">
                  <c:v>9.5010417294374185E-3</c:v>
                </c:pt>
                <c:pt idx="57">
                  <c:v>9.451408386319091E-3</c:v>
                </c:pt>
                <c:pt idx="58">
                  <c:v>9.3689605405046367E-3</c:v>
                </c:pt>
                <c:pt idx="59">
                  <c:v>9.134137883093198E-3</c:v>
                </c:pt>
                <c:pt idx="60">
                  <c:v>8.7746844734745612E-3</c:v>
                </c:pt>
                <c:pt idx="61">
                  <c:v>8.7078639701487666E-3</c:v>
                </c:pt>
                <c:pt idx="62">
                  <c:v>8.7226483969241597E-3</c:v>
                </c:pt>
                <c:pt idx="63">
                  <c:v>9.0216176922041473E-3</c:v>
                </c:pt>
                <c:pt idx="64">
                  <c:v>9.0419117601879383E-3</c:v>
                </c:pt>
                <c:pt idx="65">
                  <c:v>9.1609641968497316E-3</c:v>
                </c:pt>
                <c:pt idx="66">
                  <c:v>9.1100572044834106E-3</c:v>
                </c:pt>
                <c:pt idx="67">
                  <c:v>9.1258672796332065E-3</c:v>
                </c:pt>
                <c:pt idx="68">
                  <c:v>9.0950950328640631E-3</c:v>
                </c:pt>
                <c:pt idx="69">
                  <c:v>9.198638587655239E-3</c:v>
                </c:pt>
                <c:pt idx="70">
                  <c:v>9.2567456730558231E-3</c:v>
                </c:pt>
                <c:pt idx="71">
                  <c:v>9.3067678609243549E-3</c:v>
                </c:pt>
                <c:pt idx="72">
                  <c:v>9.230794600950689E-3</c:v>
                </c:pt>
                <c:pt idx="73">
                  <c:v>9.1659035794437582E-3</c:v>
                </c:pt>
                <c:pt idx="74">
                  <c:v>9.1891495948940704E-3</c:v>
                </c:pt>
                <c:pt idx="75">
                  <c:v>9.2973228141928418E-3</c:v>
                </c:pt>
                <c:pt idx="76">
                  <c:v>9.4817894158140924E-3</c:v>
                </c:pt>
                <c:pt idx="77">
                  <c:v>9.6740510166953442E-3</c:v>
                </c:pt>
                <c:pt idx="78">
                  <c:v>9.7134020803296521E-3</c:v>
                </c:pt>
                <c:pt idx="79">
                  <c:v>9.7716819690038363E-3</c:v>
                </c:pt>
                <c:pt idx="80">
                  <c:v>9.7248217450131794E-3</c:v>
                </c:pt>
                <c:pt idx="81">
                  <c:v>9.797764014236791E-3</c:v>
                </c:pt>
                <c:pt idx="82">
                  <c:v>9.8964224004625401E-3</c:v>
                </c:pt>
                <c:pt idx="83">
                  <c:v>9.8958331115079692E-3</c:v>
                </c:pt>
                <c:pt idx="84">
                  <c:v>9.8836660999902931E-3</c:v>
                </c:pt>
                <c:pt idx="85">
                  <c:v>9.7495892387020975E-3</c:v>
                </c:pt>
                <c:pt idx="86">
                  <c:v>9.7552166772982545E-3</c:v>
                </c:pt>
                <c:pt idx="87">
                  <c:v>9.8488292503940821E-3</c:v>
                </c:pt>
                <c:pt idx="88">
                  <c:v>1.0055349736763477E-2</c:v>
                </c:pt>
                <c:pt idx="89">
                  <c:v>1.0179239529052789E-2</c:v>
                </c:pt>
                <c:pt idx="90">
                  <c:v>1.0199365640484294E-2</c:v>
                </c:pt>
                <c:pt idx="91">
                  <c:v>1.0124308699644988E-2</c:v>
                </c:pt>
                <c:pt idx="92">
                  <c:v>1.0031918961182771E-2</c:v>
                </c:pt>
                <c:pt idx="93">
                  <c:v>1.0047718927206106E-2</c:v>
                </c:pt>
                <c:pt idx="94">
                  <c:v>1.0044321191006953E-2</c:v>
                </c:pt>
                <c:pt idx="95">
                  <c:v>1.0029022813125245E-2</c:v>
                </c:pt>
                <c:pt idx="96">
                  <c:v>9.8574223233022576E-3</c:v>
                </c:pt>
                <c:pt idx="97">
                  <c:v>9.7968050770500595E-3</c:v>
                </c:pt>
                <c:pt idx="98">
                  <c:v>9.8180246491646472E-3</c:v>
                </c:pt>
                <c:pt idx="99">
                  <c:v>1.0007881836960138E-2</c:v>
                </c:pt>
                <c:pt idx="100">
                  <c:v>1.0243211884488283E-2</c:v>
                </c:pt>
                <c:pt idx="101">
                  <c:v>1.0419804889422834E-2</c:v>
                </c:pt>
                <c:pt idx="102">
                  <c:v>1.0559834261324161E-2</c:v>
                </c:pt>
                <c:pt idx="103">
                  <c:v>1.0519840502595185E-2</c:v>
                </c:pt>
                <c:pt idx="104">
                  <c:v>1.0456579509865773E-2</c:v>
                </c:pt>
                <c:pt idx="105">
                  <c:v>1.0395524427781444E-2</c:v>
                </c:pt>
                <c:pt idx="106">
                  <c:v>1.0275946544968726E-2</c:v>
                </c:pt>
                <c:pt idx="107">
                  <c:v>1.0102024952216114E-2</c:v>
                </c:pt>
                <c:pt idx="108">
                  <c:v>9.7301792017981548E-3</c:v>
                </c:pt>
                <c:pt idx="109">
                  <c:v>9.4297453141779786E-3</c:v>
                </c:pt>
                <c:pt idx="110">
                  <c:v>9.2153757581552136E-3</c:v>
                </c:pt>
                <c:pt idx="111">
                  <c:v>9.2999035258544693E-3</c:v>
                </c:pt>
                <c:pt idx="112">
                  <c:v>9.5707422888901064E-3</c:v>
                </c:pt>
                <c:pt idx="113">
                  <c:v>9.9181864048097351E-3</c:v>
                </c:pt>
                <c:pt idx="114">
                  <c:v>1.0246125656659926E-2</c:v>
                </c:pt>
                <c:pt idx="115">
                  <c:v>1.011495416973335E-2</c:v>
                </c:pt>
                <c:pt idx="116">
                  <c:v>9.9920272584633745E-3</c:v>
                </c:pt>
                <c:pt idx="117">
                  <c:v>9.7301227040771428E-3</c:v>
                </c:pt>
                <c:pt idx="118">
                  <c:v>9.6347078033425515E-3</c:v>
                </c:pt>
                <c:pt idx="119">
                  <c:v>9.5471469601967601E-3</c:v>
                </c:pt>
                <c:pt idx="120">
                  <c:v>9.3722829249678844E-3</c:v>
                </c:pt>
                <c:pt idx="121">
                  <c:v>9.4364781933073943E-3</c:v>
                </c:pt>
                <c:pt idx="122">
                  <c:v>9.4544136192149259E-3</c:v>
                </c:pt>
                <c:pt idx="123">
                  <c:v>9.7825157879067089E-3</c:v>
                </c:pt>
                <c:pt idx="124">
                  <c:v>9.9552824284155298E-3</c:v>
                </c:pt>
                <c:pt idx="125">
                  <c:v>1.0257425157908258E-2</c:v>
                </c:pt>
                <c:pt idx="126">
                  <c:v>1.0451397176662157E-2</c:v>
                </c:pt>
                <c:pt idx="127">
                  <c:v>1.0506559200001675E-2</c:v>
                </c:pt>
                <c:pt idx="128">
                  <c:v>1.0438043154052154E-2</c:v>
                </c:pt>
                <c:pt idx="129">
                  <c:v>1.0357289190760552E-2</c:v>
                </c:pt>
                <c:pt idx="130">
                  <c:v>1.0422407043115431E-2</c:v>
                </c:pt>
                <c:pt idx="131">
                  <c:v>1.0407941288797948E-2</c:v>
                </c:pt>
                <c:pt idx="132">
                  <c:v>1.0153798310828174E-2</c:v>
                </c:pt>
                <c:pt idx="133">
                  <c:v>9.7275685534726156E-3</c:v>
                </c:pt>
                <c:pt idx="134">
                  <c:v>9.7688646391507622E-3</c:v>
                </c:pt>
                <c:pt idx="135">
                  <c:v>1.0060533156030761E-2</c:v>
                </c:pt>
                <c:pt idx="136">
                  <c:v>1.0547604518010137E-2</c:v>
                </c:pt>
                <c:pt idx="137">
                  <c:v>1.0784610973428926E-2</c:v>
                </c:pt>
                <c:pt idx="138">
                  <c:v>1.0859492878558398E-2</c:v>
                </c:pt>
                <c:pt idx="139">
                  <c:v>1.0806885340645516E-2</c:v>
                </c:pt>
                <c:pt idx="140">
                  <c:v>1.0731674416521132E-2</c:v>
                </c:pt>
                <c:pt idx="141">
                  <c:v>1.0632716449874362E-2</c:v>
                </c:pt>
                <c:pt idx="142">
                  <c:v>1.0604610854505545E-2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6A-4CAE-AC93-7DF2339A9081}"/>
            </c:ext>
          </c:extLst>
        </c:ser>
        <c:ser>
          <c:idx val="2"/>
          <c:order val="2"/>
          <c:tx>
            <c:v>MA(7)</c:v>
          </c:tx>
          <c:spPr>
            <a:ln w="19050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'De Trend'!$A$191:$A$334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xVal>
          <c:yVal>
            <c:numRef>
              <c:f>'De Trend'!$F$194:$F$331</c:f>
              <c:numCache>
                <c:formatCode>General</c:formatCode>
                <c:ptCount val="138"/>
                <c:pt idx="0">
                  <c:v>1.2830285501574534E-2</c:v>
                </c:pt>
                <c:pt idx="1">
                  <c:v>1.2505573211974427E-2</c:v>
                </c:pt>
                <c:pt idx="2">
                  <c:v>1.2155305503554729E-2</c:v>
                </c:pt>
                <c:pt idx="3">
                  <c:v>1.1858236727108956E-2</c:v>
                </c:pt>
                <c:pt idx="4">
                  <c:v>1.157075622760058E-2</c:v>
                </c:pt>
                <c:pt idx="5">
                  <c:v>1.1421716656995972E-2</c:v>
                </c:pt>
                <c:pt idx="6">
                  <c:v>1.1198089143352467E-2</c:v>
                </c:pt>
                <c:pt idx="7">
                  <c:v>1.1172450720048197E-2</c:v>
                </c:pt>
                <c:pt idx="8">
                  <c:v>1.111577221653216E-2</c:v>
                </c:pt>
                <c:pt idx="9">
                  <c:v>1.0952876800660507E-2</c:v>
                </c:pt>
                <c:pt idx="10">
                  <c:v>1.0688908380383567E-2</c:v>
                </c:pt>
                <c:pt idx="11">
                  <c:v>1.0496552907273258E-2</c:v>
                </c:pt>
                <c:pt idx="12">
                  <c:v>1.0333400782965215E-2</c:v>
                </c:pt>
                <c:pt idx="13">
                  <c:v>1.0295207389733621E-2</c:v>
                </c:pt>
                <c:pt idx="14">
                  <c:v>1.0197562297241383E-2</c:v>
                </c:pt>
                <c:pt idx="15">
                  <c:v>1.0078813096864281E-2</c:v>
                </c:pt>
                <c:pt idx="16">
                  <c:v>9.9666762333850047E-3</c:v>
                </c:pt>
                <c:pt idx="17">
                  <c:v>1.0092058902206163E-2</c:v>
                </c:pt>
                <c:pt idx="18">
                  <c:v>1.0131519118139812E-2</c:v>
                </c:pt>
                <c:pt idx="19">
                  <c:v>1.0212709929448409E-2</c:v>
                </c:pt>
                <c:pt idx="20">
                  <c:v>1.0350135769850171E-2</c:v>
                </c:pt>
                <c:pt idx="21">
                  <c:v>1.0302706302344962E-2</c:v>
                </c:pt>
                <c:pt idx="22">
                  <c:v>1.0395510125878568E-2</c:v>
                </c:pt>
                <c:pt idx="23">
                  <c:v>1.0380411934220068E-2</c:v>
                </c:pt>
                <c:pt idx="24">
                  <c:v>1.0248599458053403E-2</c:v>
                </c:pt>
                <c:pt idx="25">
                  <c:v>1.0145886732338598E-2</c:v>
                </c:pt>
                <c:pt idx="26">
                  <c:v>1.0060246165224149E-2</c:v>
                </c:pt>
                <c:pt idx="27">
                  <c:v>9.9262436448755414E-3</c:v>
                </c:pt>
                <c:pt idx="28">
                  <c:v>9.9354051822020204E-3</c:v>
                </c:pt>
                <c:pt idx="29">
                  <c:v>9.8800115151564533E-3</c:v>
                </c:pt>
                <c:pt idx="30">
                  <c:v>9.9329901201770151E-3</c:v>
                </c:pt>
                <c:pt idx="31">
                  <c:v>1.0080153956131824E-2</c:v>
                </c:pt>
                <c:pt idx="32">
                  <c:v>1.0131979479487227E-2</c:v>
                </c:pt>
                <c:pt idx="33">
                  <c:v>1.0050694474524809E-2</c:v>
                </c:pt>
                <c:pt idx="34">
                  <c:v>9.9787715846031411E-3</c:v>
                </c:pt>
                <c:pt idx="35">
                  <c:v>9.9273773414390622E-3</c:v>
                </c:pt>
                <c:pt idx="36">
                  <c:v>9.7899530618795975E-3</c:v>
                </c:pt>
                <c:pt idx="37">
                  <c:v>9.7567960548477113E-3</c:v>
                </c:pt>
                <c:pt idx="38">
                  <c:v>9.6199663453786482E-3</c:v>
                </c:pt>
                <c:pt idx="39">
                  <c:v>9.6364328301449358E-3</c:v>
                </c:pt>
                <c:pt idx="40">
                  <c:v>9.7525379498722108E-3</c:v>
                </c:pt>
                <c:pt idx="41">
                  <c:v>9.8557050087064463E-3</c:v>
                </c:pt>
                <c:pt idx="42">
                  <c:v>9.8385556010403552E-3</c:v>
                </c:pt>
                <c:pt idx="43">
                  <c:v>9.9186330332346577E-3</c:v>
                </c:pt>
                <c:pt idx="44">
                  <c:v>1.0002264954306365E-2</c:v>
                </c:pt>
                <c:pt idx="45">
                  <c:v>1.0131852973958341E-2</c:v>
                </c:pt>
                <c:pt idx="46">
                  <c:v>1.0164072097642182E-2</c:v>
                </c:pt>
                <c:pt idx="47">
                  <c:v>1.00555955451951E-2</c:v>
                </c:pt>
                <c:pt idx="48">
                  <c:v>9.9132723163605514E-3</c:v>
                </c:pt>
                <c:pt idx="49">
                  <c:v>9.8724879735044863E-3</c:v>
                </c:pt>
                <c:pt idx="50">
                  <c:v>9.8156416489526173E-3</c:v>
                </c:pt>
                <c:pt idx="51">
                  <c:v>9.7059821854139691E-3</c:v>
                </c:pt>
                <c:pt idx="52">
                  <c:v>9.5351124978577621E-3</c:v>
                </c:pt>
                <c:pt idx="53">
                  <c:v>9.3921338286088868E-3</c:v>
                </c:pt>
                <c:pt idx="54">
                  <c:v>9.3018054630852331E-3</c:v>
                </c:pt>
                <c:pt idx="55">
                  <c:v>9.16556132789117E-3</c:v>
                </c:pt>
                <c:pt idx="56">
                  <c:v>9.0976074800512407E-3</c:v>
                </c:pt>
                <c:pt idx="57">
                  <c:v>9.0200077834440891E-3</c:v>
                </c:pt>
                <c:pt idx="58">
                  <c:v>8.9600938833626232E-3</c:v>
                </c:pt>
                <c:pt idx="59">
                  <c:v>8.9221089259950322E-3</c:v>
                </c:pt>
                <c:pt idx="60">
                  <c:v>8.9308664933062751E-3</c:v>
                </c:pt>
                <c:pt idx="61">
                  <c:v>8.9497735925298579E-3</c:v>
                </c:pt>
                <c:pt idx="62">
                  <c:v>9.0726158429201651E-3</c:v>
                </c:pt>
                <c:pt idx="63">
                  <c:v>9.0968226630414005E-3</c:v>
                </c:pt>
                <c:pt idx="64">
                  <c:v>9.1537693885574613E-3</c:v>
                </c:pt>
                <c:pt idx="65">
                  <c:v>9.1733849775708833E-3</c:v>
                </c:pt>
                <c:pt idx="66">
                  <c:v>9.210332420499864E-3</c:v>
                </c:pt>
                <c:pt idx="67">
                  <c:v>9.1836967046007301E-3</c:v>
                </c:pt>
                <c:pt idx="68">
                  <c:v>9.1973191382681754E-3</c:v>
                </c:pt>
                <c:pt idx="69">
                  <c:v>9.2374534127545194E-3</c:v>
                </c:pt>
                <c:pt idx="70">
                  <c:v>9.270365753741636E-3</c:v>
                </c:pt>
                <c:pt idx="71">
                  <c:v>9.3186694931933992E-3</c:v>
                </c:pt>
                <c:pt idx="72">
                  <c:v>9.4162985600286016E-3</c:v>
                </c:pt>
                <c:pt idx="73">
                  <c:v>9.4446375620581922E-3</c:v>
                </c:pt>
                <c:pt idx="74">
                  <c:v>9.5504783652161761E-3</c:v>
                </c:pt>
                <c:pt idx="75">
                  <c:v>9.6558349167012083E-3</c:v>
                </c:pt>
                <c:pt idx="76">
                  <c:v>9.705472313205071E-3</c:v>
                </c:pt>
                <c:pt idx="77">
                  <c:v>9.8072353307603333E-3</c:v>
                </c:pt>
                <c:pt idx="78">
                  <c:v>9.8332822148557309E-3</c:v>
                </c:pt>
                <c:pt idx="79">
                  <c:v>9.7953073489029079E-3</c:v>
                </c:pt>
                <c:pt idx="80">
                  <c:v>9.8227441129199507E-3</c:v>
                </c:pt>
                <c:pt idx="81">
                  <c:v>9.8262256612676232E-3</c:v>
                </c:pt>
                <c:pt idx="82">
                  <c:v>9.8484534226375813E-3</c:v>
                </c:pt>
                <c:pt idx="83">
                  <c:v>9.9331379940028174E-3</c:v>
                </c:pt>
                <c:pt idx="84">
                  <c:v>9.9474330020920144E-3</c:v>
                </c:pt>
                <c:pt idx="85">
                  <c:v>9.9785387921988624E-3</c:v>
                </c:pt>
                <c:pt idx="86">
                  <c:v>1.003627053671197E-2</c:v>
                </c:pt>
                <c:pt idx="87">
                  <c:v>1.0068431454583733E-2</c:v>
                </c:pt>
                <c:pt idx="88">
                  <c:v>1.0103896899302229E-2</c:v>
                </c:pt>
                <c:pt idx="89">
                  <c:v>1.0120052796974628E-2</c:v>
                </c:pt>
                <c:pt idx="90">
                  <c:v>1.0057148487310204E-2</c:v>
                </c:pt>
                <c:pt idx="91">
                  <c:v>9.9659752396948579E-3</c:v>
                </c:pt>
                <c:pt idx="92">
                  <c:v>9.9475268412170977E-3</c:v>
                </c:pt>
                <c:pt idx="93">
                  <c:v>9.9258838942472023E-3</c:v>
                </c:pt>
                <c:pt idx="94">
                  <c:v>9.9556736150280163E-3</c:v>
                </c:pt>
                <c:pt idx="95">
                  <c:v>1.0031309537195176E-2</c:v>
                </c:pt>
                <c:pt idx="96">
                  <c:v>1.0086805479282578E-2</c:v>
                </c:pt>
                <c:pt idx="97">
                  <c:v>1.0183164235684694E-2</c:v>
                </c:pt>
                <c:pt idx="98">
                  <c:v>1.0315203042606431E-2</c:v>
                </c:pt>
                <c:pt idx="99">
                  <c:v>1.0369565950489313E-2</c:v>
                </c:pt>
                <c:pt idx="100">
                  <c:v>1.0430664140806178E-2</c:v>
                </c:pt>
                <c:pt idx="101">
                  <c:v>1.0430087917467254E-2</c:v>
                </c:pt>
                <c:pt idx="102">
                  <c:v>1.030905726522981E-2</c:v>
                </c:pt>
                <c:pt idx="103">
                  <c:v>1.0135110274681317E-2</c:v>
                </c:pt>
                <c:pt idx="104">
                  <c:v>9.9457640829760333E-3</c:v>
                </c:pt>
                <c:pt idx="105">
                  <c:v>9.7500009461841102E-3</c:v>
                </c:pt>
                <c:pt idx="106">
                  <c:v>9.6393919958193304E-3</c:v>
                </c:pt>
                <c:pt idx="107">
                  <c:v>9.5922860234511752E-3</c:v>
                </c:pt>
                <c:pt idx="108">
                  <c:v>9.5966751718302556E-3</c:v>
                </c:pt>
                <c:pt idx="109">
                  <c:v>9.7011494405809633E-3</c:v>
                </c:pt>
                <c:pt idx="110">
                  <c:v>9.7571895811376878E-3</c:v>
                </c:pt>
                <c:pt idx="111">
                  <c:v>9.8376531479525686E-3</c:v>
                </c:pt>
                <c:pt idx="112">
                  <c:v>9.9217552745475036E-3</c:v>
                </c:pt>
                <c:pt idx="113">
                  <c:v>9.9006771286325786E-3</c:v>
                </c:pt>
                <c:pt idx="114">
                  <c:v>9.827540864226849E-3</c:v>
                </c:pt>
                <c:pt idx="115">
                  <c:v>9.6877966403295691E-3</c:v>
                </c:pt>
                <c:pt idx="116">
                  <c:v>9.55368535862435E-3</c:v>
                </c:pt>
                <c:pt idx="117">
                  <c:v>9.5444520568618105E-3</c:v>
                </c:pt>
                <c:pt idx="118">
                  <c:v>9.5980060100909984E-3</c:v>
                </c:pt>
                <c:pt idx="119">
                  <c:v>9.650182383340802E-3</c:v>
                </c:pt>
                <c:pt idx="120">
                  <c:v>9.8113309231042545E-3</c:v>
                </c:pt>
                <c:pt idx="121">
                  <c:v>9.9855418171475984E-3</c:v>
                </c:pt>
                <c:pt idx="122">
                  <c:v>1.0136300786926714E-2</c:v>
                </c:pt>
                <c:pt idx="123">
                  <c:v>1.0240573049137723E-2</c:v>
                </c:pt>
                <c:pt idx="124">
                  <c:v>1.037248849066715E-2</c:v>
                </c:pt>
                <c:pt idx="125">
                  <c:v>1.0410539896301878E-2</c:v>
                </c:pt>
                <c:pt idx="126">
                  <c:v>1.0434569703587332E-2</c:v>
                </c:pt>
                <c:pt idx="127">
                  <c:v>1.0328076984775685E-2</c:v>
                </c:pt>
                <c:pt idx="128">
                  <c:v>1.0100327629220649E-2</c:v>
                </c:pt>
                <c:pt idx="129">
                  <c:v>1.0118414891794084E-2</c:v>
                </c:pt>
                <c:pt idx="130">
                  <c:v>1.0166286985623661E-2</c:v>
                </c:pt>
                <c:pt idx="131">
                  <c:v>1.0181891340899042E-2</c:v>
                </c:pt>
                <c:pt idx="132">
                  <c:v>1.0273645147642721E-2</c:v>
                </c:pt>
                <c:pt idx="133">
                  <c:v>1.0359809095520995E-2</c:v>
                </c:pt>
                <c:pt idx="134">
                  <c:v>1.0461785782249331E-2</c:v>
                </c:pt>
                <c:pt idx="135">
                  <c:v>1.0703976231806371E-2</c:v>
                </c:pt>
                <c:pt idx="136">
                  <c:v>1.0730031300116826E-2</c:v>
                </c:pt>
                <c:pt idx="137">
                  <c:v>1.0694961938738522E-2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6A-4CAE-AC93-7DF2339A9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16592"/>
        <c:axId val="570520200"/>
      </c:scatterChart>
      <c:valAx>
        <c:axId val="57051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20200"/>
        <c:crosses val="autoZero"/>
        <c:crossBetween val="midCat"/>
      </c:valAx>
      <c:valAx>
        <c:axId val="57052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1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Smoothening C*I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Y/T*S = C*I  Poly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 Trend'!$A$191:$A$334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xVal>
          <c:yVal>
            <c:numRef>
              <c:f>'De Trend'!$I$191:$I$334</c:f>
              <c:numCache>
                <c:formatCode>General</c:formatCode>
                <c:ptCount val="144"/>
                <c:pt idx="0">
                  <c:v>1.0832735446656692E-2</c:v>
                </c:pt>
                <c:pt idx="1">
                  <c:v>1.1480313715392194E-2</c:v>
                </c:pt>
                <c:pt idx="2">
                  <c:v>1.1122033087233196E-2</c:v>
                </c:pt>
                <c:pt idx="3">
                  <c:v>1.1062517688854873E-2</c:v>
                </c:pt>
                <c:pt idx="4">
                  <c:v>1.0258885699561043E-2</c:v>
                </c:pt>
                <c:pt idx="5">
                  <c:v>9.9906381562004862E-3</c:v>
                </c:pt>
                <c:pt idx="6">
                  <c:v>9.7322791581657721E-3</c:v>
                </c:pt>
                <c:pt idx="7">
                  <c:v>9.6865371798483292E-3</c:v>
                </c:pt>
                <c:pt idx="8">
                  <c:v>1.0148504894907512E-2</c:v>
                </c:pt>
                <c:pt idx="9">
                  <c:v>1.0054789938918082E-2</c:v>
                </c:pt>
                <c:pt idx="10">
                  <c:v>1.0002607586020349E-2</c:v>
                </c:pt>
                <c:pt idx="11">
                  <c:v>9.9875936655268917E-3</c:v>
                </c:pt>
                <c:pt idx="12">
                  <c:v>9.3731672336990739E-3</c:v>
                </c:pt>
                <c:pt idx="13">
                  <c:v>1.0341665685512874E-2</c:v>
                </c:pt>
                <c:pt idx="14">
                  <c:v>1.0033487367266527E-2</c:v>
                </c:pt>
                <c:pt idx="15">
                  <c:v>9.7879006465970367E-3</c:v>
                </c:pt>
                <c:pt idx="16">
                  <c:v>8.9697435015738246E-3</c:v>
                </c:pt>
                <c:pt idx="17">
                  <c:v>9.3424196209972356E-3</c:v>
                </c:pt>
                <c:pt idx="18">
                  <c:v>9.4813177551108987E-3</c:v>
                </c:pt>
                <c:pt idx="19">
                  <c:v>9.4464996151771511E-3</c:v>
                </c:pt>
                <c:pt idx="20">
                  <c:v>1.0020251160559129E-2</c:v>
                </c:pt>
                <c:pt idx="21">
                  <c:v>9.5603614709308966E-3</c:v>
                </c:pt>
                <c:pt idx="22">
                  <c:v>9.3371593927485674E-3</c:v>
                </c:pt>
                <c:pt idx="23">
                  <c:v>1.0101026691655548E-2</c:v>
                </c:pt>
                <c:pt idx="24">
                  <c:v>1.00841434239968E-2</c:v>
                </c:pt>
                <c:pt idx="25">
                  <c:v>1.0515087424954118E-2</c:v>
                </c:pt>
                <c:pt idx="26">
                  <c:v>1.0828519145678606E-2</c:v>
                </c:pt>
                <c:pt idx="27">
                  <c:v>1.0112760292811168E-2</c:v>
                </c:pt>
                <c:pt idx="28">
                  <c:v>1.0571347853786288E-2</c:v>
                </c:pt>
                <c:pt idx="29">
                  <c:v>9.5681104563491801E-3</c:v>
                </c:pt>
                <c:pt idx="30">
                  <c:v>9.5236352991183125E-3</c:v>
                </c:pt>
                <c:pt idx="31">
                  <c:v>9.4972419516604952E-3</c:v>
                </c:pt>
                <c:pt idx="32">
                  <c:v>1.0031135347459818E-2</c:v>
                </c:pt>
                <c:pt idx="33">
                  <c:v>1.0019189207016927E-2</c:v>
                </c:pt>
                <c:pt idx="34">
                  <c:v>1.0297640023174246E-2</c:v>
                </c:pt>
                <c:pt idx="35">
                  <c:v>1.0322775635098768E-2</c:v>
                </c:pt>
                <c:pt idx="36">
                  <c:v>1.0258645790947766E-2</c:v>
                </c:pt>
                <c:pt idx="37">
                  <c:v>1.0893943195821777E-2</c:v>
                </c:pt>
                <c:pt idx="38">
                  <c:v>1.0145221351252346E-2</c:v>
                </c:pt>
                <c:pt idx="39">
                  <c:v>9.7112735625251943E-3</c:v>
                </c:pt>
                <c:pt idx="40">
                  <c:v>9.7347564788782832E-3</c:v>
                </c:pt>
                <c:pt idx="41">
                  <c:v>1.0150504269533714E-2</c:v>
                </c:pt>
                <c:pt idx="42">
                  <c:v>9.5422690221091313E-3</c:v>
                </c:pt>
                <c:pt idx="43">
                  <c:v>1.002027199687929E-2</c:v>
                </c:pt>
                <c:pt idx="44">
                  <c:v>9.8932796330341907E-3</c:v>
                </c:pt>
                <c:pt idx="45">
                  <c:v>1.0264815759743773E-2</c:v>
                </c:pt>
                <c:pt idx="46">
                  <c:v>1.054990514874529E-2</c:v>
                </c:pt>
                <c:pt idx="47">
                  <c:v>1.0499219109095018E-2</c:v>
                </c:pt>
                <c:pt idx="48">
                  <c:v>1.0241064585627496E-2</c:v>
                </c:pt>
                <c:pt idx="49">
                  <c:v>1.0339241927134151E-2</c:v>
                </c:pt>
                <c:pt idx="50">
                  <c:v>1.0820762942192367E-2</c:v>
                </c:pt>
                <c:pt idx="51">
                  <c:v>1.1005899453989908E-2</c:v>
                </c:pt>
                <c:pt idx="52">
                  <c:v>1.0641056875964595E-2</c:v>
                </c:pt>
                <c:pt idx="53">
                  <c:v>9.8906480429239857E-3</c:v>
                </c:pt>
                <c:pt idx="54">
                  <c:v>9.5812917453286933E-3</c:v>
                </c:pt>
                <c:pt idx="55">
                  <c:v>9.8590546454235695E-3</c:v>
                </c:pt>
                <c:pt idx="56">
                  <c:v>9.8275997333767164E-3</c:v>
                </c:pt>
                <c:pt idx="57">
                  <c:v>9.9404323846512977E-3</c:v>
                </c:pt>
                <c:pt idx="58">
                  <c:v>9.6848883622880442E-3</c:v>
                </c:pt>
                <c:pt idx="59">
                  <c:v>9.5487695618375005E-3</c:v>
                </c:pt>
                <c:pt idx="60">
                  <c:v>9.3628164628871448E-3</c:v>
                </c:pt>
                <c:pt idx="61">
                  <c:v>8.7169827838705811E-3</c:v>
                </c:pt>
                <c:pt idx="62">
                  <c:v>9.4770915879392043E-3</c:v>
                </c:pt>
                <c:pt idx="63">
                  <c:v>9.3568087018333496E-3</c:v>
                </c:pt>
                <c:pt idx="64">
                  <c:v>9.5761188180282057E-3</c:v>
                </c:pt>
                <c:pt idx="65">
                  <c:v>9.4694398211133922E-3</c:v>
                </c:pt>
                <c:pt idx="66">
                  <c:v>9.6650439471291857E-3</c:v>
                </c:pt>
                <c:pt idx="67">
                  <c:v>9.3709367690692786E-3</c:v>
                </c:pt>
                <c:pt idx="68">
                  <c:v>9.4823852076988194E-3</c:v>
                </c:pt>
                <c:pt idx="69">
                  <c:v>9.531125428799846E-3</c:v>
                </c:pt>
                <c:pt idx="70">
                  <c:v>9.6553651188383046E-3</c:v>
                </c:pt>
                <c:pt idx="71">
                  <c:v>9.6227585381469406E-3</c:v>
                </c:pt>
                <c:pt idx="72">
                  <c:v>9.8302423841124167E-3</c:v>
                </c:pt>
                <c:pt idx="73">
                  <c:v>9.5674046480348305E-3</c:v>
                </c:pt>
                <c:pt idx="74">
                  <c:v>9.5412077725005474E-3</c:v>
                </c:pt>
                <c:pt idx="75">
                  <c:v>9.8308643465936651E-3</c:v>
                </c:pt>
                <c:pt idx="76">
                  <c:v>9.8022394341309958E-3</c:v>
                </c:pt>
                <c:pt idx="77">
                  <c:v>1.0029212946045963E-2</c:v>
                </c:pt>
                <c:pt idx="78">
                  <c:v>1.0346179851333622E-2</c:v>
                </c:pt>
                <c:pt idx="79">
                  <c:v>9.8621181748190095E-3</c:v>
                </c:pt>
                <c:pt idx="80">
                  <c:v>1.0156385132235494E-2</c:v>
                </c:pt>
                <c:pt idx="81">
                  <c:v>1.0145307940300906E-2</c:v>
                </c:pt>
                <c:pt idx="82">
                  <c:v>1.00337683612011E-2</c:v>
                </c:pt>
                <c:pt idx="83">
                  <c:v>1.0403679027465239E-2</c:v>
                </c:pt>
                <c:pt idx="84">
                  <c:v>1.0279645567405923E-2</c:v>
                </c:pt>
                <c:pt idx="85">
                  <c:v>1.0140509357298565E-2</c:v>
                </c:pt>
                <c:pt idx="86">
                  <c:v>1.0104665474255167E-2</c:v>
                </c:pt>
                <c:pt idx="87">
                  <c:v>1.0208951645606481E-2</c:v>
                </c:pt>
                <c:pt idx="88">
                  <c:v>1.0308865322325982E-2</c:v>
                </c:pt>
                <c:pt idx="89">
                  <c:v>1.0638317921742102E-2</c:v>
                </c:pt>
                <c:pt idx="90">
                  <c:v>1.0492879436070742E-2</c:v>
                </c:pt>
                <c:pt idx="91">
                  <c:v>1.0293919317066929E-2</c:v>
                </c:pt>
                <c:pt idx="92">
                  <c:v>1.0339869602067248E-2</c:v>
                </c:pt>
                <c:pt idx="93">
                  <c:v>1.0142698339367092E-2</c:v>
                </c:pt>
                <c:pt idx="94">
                  <c:v>1.0275805077121867E-2</c:v>
                </c:pt>
                <c:pt idx="95">
                  <c:v>1.0261386135389915E-2</c:v>
                </c:pt>
                <c:pt idx="96">
                  <c:v>1.0221688154974068E-2</c:v>
                </c:pt>
                <c:pt idx="97">
                  <c:v>9.883410044163812E-3</c:v>
                </c:pt>
                <c:pt idx="98">
                  <c:v>1.0183083048727261E-2</c:v>
                </c:pt>
                <c:pt idx="99">
                  <c:v>1.0190305978194168E-2</c:v>
                </c:pt>
                <c:pt idx="100">
                  <c:v>1.0336800201444585E-2</c:v>
                </c:pt>
                <c:pt idx="101">
                  <c:v>1.078670989481605E-2</c:v>
                </c:pt>
                <c:pt idx="102">
                  <c:v>1.0621167595106954E-2</c:v>
                </c:pt>
                <c:pt idx="103">
                  <c:v>1.0676161584116767E-2</c:v>
                </c:pt>
                <c:pt idx="104">
                  <c:v>1.0588557712078891E-2</c:v>
                </c:pt>
                <c:pt idx="105">
                  <c:v>1.035439894918759E-2</c:v>
                </c:pt>
                <c:pt idx="106">
                  <c:v>1.0416042748291032E-2</c:v>
                </c:pt>
                <c:pt idx="107">
                  <c:v>1.0152468878599007E-2</c:v>
                </c:pt>
                <c:pt idx="108">
                  <c:v>9.945546665961813E-3</c:v>
                </c:pt>
                <c:pt idx="109">
                  <c:v>9.4165855027109838E-3</c:v>
                </c:pt>
                <c:pt idx="110">
                  <c:v>9.342233174450815E-3</c:v>
                </c:pt>
                <c:pt idx="111">
                  <c:v>9.1978303849363022E-3</c:v>
                </c:pt>
                <c:pt idx="112">
                  <c:v>9.544351168829809E-3</c:v>
                </c:pt>
                <c:pt idx="113">
                  <c:v>1.0044543376446132E-2</c:v>
                </c:pt>
                <c:pt idx="114">
                  <c:v>1.013552205622328E-2</c:v>
                </c:pt>
                <c:pt idx="115">
                  <c:v>1.0437931755450092E-2</c:v>
                </c:pt>
                <c:pt idx="116">
                  <c:v>9.5772252966509017E-3</c:v>
                </c:pt>
                <c:pt idx="117">
                  <c:v>9.6932506293799132E-3</c:v>
                </c:pt>
                <c:pt idx="118">
                  <c:v>9.5833969209020622E-3</c:v>
                </c:pt>
                <c:pt idx="119">
                  <c:v>9.2212773171748991E-3</c:v>
                </c:pt>
                <c:pt idx="120">
                  <c:v>9.5401149433463582E-3</c:v>
                </c:pt>
                <c:pt idx="121">
                  <c:v>9.1783589349906172E-3</c:v>
                </c:pt>
                <c:pt idx="122">
                  <c:v>9.4997171168980724E-3</c:v>
                </c:pt>
                <c:pt idx="123">
                  <c:v>9.4931959969767835E-3</c:v>
                </c:pt>
                <c:pt idx="124">
                  <c:v>1.0019994706509704E-2</c:v>
                </c:pt>
                <c:pt idx="125">
                  <c:v>9.8929857875170116E-3</c:v>
                </c:pt>
                <c:pt idx="126">
                  <c:v>1.0271985492033106E-2</c:v>
                </c:pt>
                <c:pt idx="127">
                  <c:v>1.0495608012247266E-2</c:v>
                </c:pt>
                <c:pt idx="128">
                  <c:v>9.9741139043352679E-3</c:v>
                </c:pt>
                <c:pt idx="129">
                  <c:v>9.9899990391382077E-3</c:v>
                </c:pt>
                <c:pt idx="130">
                  <c:v>1.0177057679017908E-2</c:v>
                </c:pt>
                <c:pt idx="131">
                  <c:v>1.0081629445747543E-2</c:v>
                </c:pt>
                <c:pt idx="132">
                  <c:v>1.005678451227795E-2</c:v>
                </c:pt>
                <c:pt idx="133">
                  <c:v>9.5530919520089661E-3</c:v>
                </c:pt>
                <c:pt idx="134">
                  <c:v>8.928573103499397E-3</c:v>
                </c:pt>
                <c:pt idx="135">
                  <c:v>1.0068286472974555E-2</c:v>
                </c:pt>
                <c:pt idx="136">
                  <c:v>1.0262435110860181E-2</c:v>
                </c:pt>
                <c:pt idx="137">
                  <c:v>1.0223064878208231E-2</c:v>
                </c:pt>
                <c:pt idx="138">
                  <c:v>1.0633023814163782E-2</c:v>
                </c:pt>
                <c:pt idx="139">
                  <c:v>1.0380314170135296E-2</c:v>
                </c:pt>
                <c:pt idx="140">
                  <c:v>9.9872875474894922E-3</c:v>
                </c:pt>
                <c:pt idx="141">
                  <c:v>1.0330226084458969E-2</c:v>
                </c:pt>
                <c:pt idx="142">
                  <c:v>1.001295875354472E-2</c:v>
                </c:pt>
                <c:pt idx="143">
                  <c:v>9.8240111661561831E-3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15-49C2-801F-296F66EEED6D}"/>
            </c:ext>
          </c:extLst>
        </c:ser>
        <c:ser>
          <c:idx val="1"/>
          <c:order val="1"/>
          <c:tx>
            <c:v>MA(3)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'De Trend'!$A$191:$A$334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xVal>
          <c:yVal>
            <c:numRef>
              <c:f>'De Trend'!$K$191:$K$334</c:f>
              <c:numCache>
                <c:formatCode>General</c:formatCode>
                <c:ptCount val="144"/>
                <c:pt idx="1">
                  <c:v>1.1145027416427361E-2</c:v>
                </c:pt>
                <c:pt idx="2">
                  <c:v>1.1221621497160087E-2</c:v>
                </c:pt>
                <c:pt idx="3">
                  <c:v>1.081447882521637E-2</c:v>
                </c:pt>
                <c:pt idx="4">
                  <c:v>1.0437347181538803E-2</c:v>
                </c:pt>
                <c:pt idx="5">
                  <c:v>9.9939343379757666E-3</c:v>
                </c:pt>
                <c:pt idx="6">
                  <c:v>9.8031514980715297E-3</c:v>
                </c:pt>
                <c:pt idx="7">
                  <c:v>9.8557737443072044E-3</c:v>
                </c:pt>
                <c:pt idx="8">
                  <c:v>9.9632773378913065E-3</c:v>
                </c:pt>
                <c:pt idx="9">
                  <c:v>1.0068634139948648E-2</c:v>
                </c:pt>
                <c:pt idx="10">
                  <c:v>1.0014997063488441E-2</c:v>
                </c:pt>
                <c:pt idx="11">
                  <c:v>9.7877894950821054E-3</c:v>
                </c:pt>
                <c:pt idx="12">
                  <c:v>9.900808861579612E-3</c:v>
                </c:pt>
                <c:pt idx="13">
                  <c:v>9.916106762159491E-3</c:v>
                </c:pt>
                <c:pt idx="14">
                  <c:v>1.0054351233125479E-2</c:v>
                </c:pt>
                <c:pt idx="15">
                  <c:v>9.5970438384791312E-3</c:v>
                </c:pt>
                <c:pt idx="16">
                  <c:v>9.3666879230560329E-3</c:v>
                </c:pt>
                <c:pt idx="17">
                  <c:v>9.2644936258939863E-3</c:v>
                </c:pt>
                <c:pt idx="18">
                  <c:v>9.4234123304284285E-3</c:v>
                </c:pt>
                <c:pt idx="19">
                  <c:v>9.6493561769490591E-3</c:v>
                </c:pt>
                <c:pt idx="20">
                  <c:v>9.6757040822223906E-3</c:v>
                </c:pt>
                <c:pt idx="21">
                  <c:v>9.6392573414128633E-3</c:v>
                </c:pt>
                <c:pt idx="22">
                  <c:v>9.6661825184450028E-3</c:v>
                </c:pt>
                <c:pt idx="23">
                  <c:v>9.8407765028003056E-3</c:v>
                </c:pt>
                <c:pt idx="24">
                  <c:v>1.0233419180202154E-2</c:v>
                </c:pt>
                <c:pt idx="25">
                  <c:v>1.0475916664876508E-2</c:v>
                </c:pt>
                <c:pt idx="26">
                  <c:v>1.0485455621147964E-2</c:v>
                </c:pt>
                <c:pt idx="27">
                  <c:v>1.0504209097425353E-2</c:v>
                </c:pt>
                <c:pt idx="28">
                  <c:v>1.0084072867648878E-2</c:v>
                </c:pt>
                <c:pt idx="29">
                  <c:v>9.8876978697512597E-3</c:v>
                </c:pt>
                <c:pt idx="30">
                  <c:v>9.5296625690426632E-3</c:v>
                </c:pt>
                <c:pt idx="31">
                  <c:v>9.6840041994128746E-3</c:v>
                </c:pt>
                <c:pt idx="32">
                  <c:v>9.8491888353790802E-3</c:v>
                </c:pt>
                <c:pt idx="33">
                  <c:v>1.0115988192550329E-2</c:v>
                </c:pt>
                <c:pt idx="34">
                  <c:v>1.0213201621763314E-2</c:v>
                </c:pt>
                <c:pt idx="35">
                  <c:v>1.0293020483073593E-2</c:v>
                </c:pt>
                <c:pt idx="36">
                  <c:v>1.0491788207289438E-2</c:v>
                </c:pt>
                <c:pt idx="37">
                  <c:v>1.0432603446007294E-2</c:v>
                </c:pt>
                <c:pt idx="38">
                  <c:v>1.0250146036533105E-2</c:v>
                </c:pt>
                <c:pt idx="39">
                  <c:v>9.8637504642186073E-3</c:v>
                </c:pt>
                <c:pt idx="40">
                  <c:v>9.8655114369790645E-3</c:v>
                </c:pt>
                <c:pt idx="41">
                  <c:v>9.8091765901737096E-3</c:v>
                </c:pt>
                <c:pt idx="42">
                  <c:v>9.9043484295073796E-3</c:v>
                </c:pt>
                <c:pt idx="43">
                  <c:v>9.8186068840075361E-3</c:v>
                </c:pt>
                <c:pt idx="44">
                  <c:v>1.0059455796552418E-2</c:v>
                </c:pt>
                <c:pt idx="45">
                  <c:v>1.0236000180507751E-2</c:v>
                </c:pt>
                <c:pt idx="46">
                  <c:v>1.0437980005861361E-2</c:v>
                </c:pt>
                <c:pt idx="47">
                  <c:v>1.0430062947822602E-2</c:v>
                </c:pt>
                <c:pt idx="48">
                  <c:v>1.0359841873952223E-2</c:v>
                </c:pt>
                <c:pt idx="49">
                  <c:v>1.0467023151651336E-2</c:v>
                </c:pt>
                <c:pt idx="50">
                  <c:v>1.0721968107772142E-2</c:v>
                </c:pt>
                <c:pt idx="51">
                  <c:v>1.0822573090715623E-2</c:v>
                </c:pt>
                <c:pt idx="52">
                  <c:v>1.0512534790959496E-2</c:v>
                </c:pt>
                <c:pt idx="53">
                  <c:v>1.0037665554739091E-2</c:v>
                </c:pt>
                <c:pt idx="54">
                  <c:v>9.7769981445587489E-3</c:v>
                </c:pt>
                <c:pt idx="55">
                  <c:v>9.7559820413763258E-3</c:v>
                </c:pt>
                <c:pt idx="56">
                  <c:v>9.8756955878171945E-3</c:v>
                </c:pt>
                <c:pt idx="57">
                  <c:v>9.8176401601053533E-3</c:v>
                </c:pt>
                <c:pt idx="58">
                  <c:v>9.724696769592282E-3</c:v>
                </c:pt>
                <c:pt idx="59">
                  <c:v>9.5321581290042298E-3</c:v>
                </c:pt>
                <c:pt idx="60">
                  <c:v>9.20952293619841E-3</c:v>
                </c:pt>
                <c:pt idx="61">
                  <c:v>9.1856302782323106E-3</c:v>
                </c:pt>
                <c:pt idx="62">
                  <c:v>9.1836276912143789E-3</c:v>
                </c:pt>
                <c:pt idx="63">
                  <c:v>9.4700063692669204E-3</c:v>
                </c:pt>
                <c:pt idx="64">
                  <c:v>9.4674557803249831E-3</c:v>
                </c:pt>
                <c:pt idx="65">
                  <c:v>9.5702008620902612E-3</c:v>
                </c:pt>
                <c:pt idx="66">
                  <c:v>9.50180684577062E-3</c:v>
                </c:pt>
                <c:pt idx="67">
                  <c:v>9.5061219746324279E-3</c:v>
                </c:pt>
                <c:pt idx="68">
                  <c:v>9.4614824685226463E-3</c:v>
                </c:pt>
                <c:pt idx="69">
                  <c:v>9.5562919184456561E-3</c:v>
                </c:pt>
                <c:pt idx="70">
                  <c:v>9.6030830285950292E-3</c:v>
                </c:pt>
                <c:pt idx="71">
                  <c:v>9.7027886803658873E-3</c:v>
                </c:pt>
                <c:pt idx="72">
                  <c:v>9.6734685234313948E-3</c:v>
                </c:pt>
                <c:pt idx="73">
                  <c:v>9.6462849348825982E-3</c:v>
                </c:pt>
                <c:pt idx="74">
                  <c:v>9.6464922557096804E-3</c:v>
                </c:pt>
                <c:pt idx="75">
                  <c:v>9.7247705177417355E-3</c:v>
                </c:pt>
                <c:pt idx="76">
                  <c:v>9.8874389089235407E-3</c:v>
                </c:pt>
                <c:pt idx="77">
                  <c:v>1.0059210743836861E-2</c:v>
                </c:pt>
                <c:pt idx="78">
                  <c:v>1.0079170324066198E-2</c:v>
                </c:pt>
                <c:pt idx="79">
                  <c:v>1.0121561052796041E-2</c:v>
                </c:pt>
                <c:pt idx="80">
                  <c:v>1.0054603749118469E-2</c:v>
                </c:pt>
                <c:pt idx="81">
                  <c:v>1.01118204779125E-2</c:v>
                </c:pt>
                <c:pt idx="82">
                  <c:v>1.0194251776322416E-2</c:v>
                </c:pt>
                <c:pt idx="83">
                  <c:v>1.0239030985357422E-2</c:v>
                </c:pt>
                <c:pt idx="84">
                  <c:v>1.0274611317389909E-2</c:v>
                </c:pt>
                <c:pt idx="85">
                  <c:v>1.0174940132986553E-2</c:v>
                </c:pt>
                <c:pt idx="86">
                  <c:v>1.0151375492386738E-2</c:v>
                </c:pt>
                <c:pt idx="87">
                  <c:v>1.0207494147395876E-2</c:v>
                </c:pt>
                <c:pt idx="88">
                  <c:v>1.0385378296558188E-2</c:v>
                </c:pt>
                <c:pt idx="89">
                  <c:v>1.0480020893379608E-2</c:v>
                </c:pt>
                <c:pt idx="90">
                  <c:v>1.0475038891626591E-2</c:v>
                </c:pt>
                <c:pt idx="91">
                  <c:v>1.037555611840164E-2</c:v>
                </c:pt>
                <c:pt idx="92">
                  <c:v>1.025882908616709E-2</c:v>
                </c:pt>
                <c:pt idx="93">
                  <c:v>1.0252791006185402E-2</c:v>
                </c:pt>
                <c:pt idx="94">
                  <c:v>1.0226629850626291E-2</c:v>
                </c:pt>
                <c:pt idx="95">
                  <c:v>1.025295978916195E-2</c:v>
                </c:pt>
                <c:pt idx="96">
                  <c:v>1.0122161444842598E-2</c:v>
                </c:pt>
                <c:pt idx="97">
                  <c:v>1.0096060415955047E-2</c:v>
                </c:pt>
                <c:pt idx="98">
                  <c:v>1.0085599690361748E-2</c:v>
                </c:pt>
                <c:pt idx="99">
                  <c:v>1.0236729742788671E-2</c:v>
                </c:pt>
                <c:pt idx="100">
                  <c:v>1.0437938691484933E-2</c:v>
                </c:pt>
                <c:pt idx="101">
                  <c:v>1.0581559230455862E-2</c:v>
                </c:pt>
                <c:pt idx="102">
                  <c:v>1.069467969134659E-2</c:v>
                </c:pt>
                <c:pt idx="103">
                  <c:v>1.0628628963767539E-2</c:v>
                </c:pt>
                <c:pt idx="104">
                  <c:v>1.0539706081794416E-2</c:v>
                </c:pt>
                <c:pt idx="105">
                  <c:v>1.0452999803185837E-2</c:v>
                </c:pt>
                <c:pt idx="106">
                  <c:v>1.0307636858692544E-2</c:v>
                </c:pt>
                <c:pt idx="107">
                  <c:v>1.017135276428395E-2</c:v>
                </c:pt>
                <c:pt idx="108">
                  <c:v>9.838200349090602E-3</c:v>
                </c:pt>
                <c:pt idx="109">
                  <c:v>9.5681217810412028E-3</c:v>
                </c:pt>
                <c:pt idx="110">
                  <c:v>9.3188830206993676E-3</c:v>
                </c:pt>
                <c:pt idx="111">
                  <c:v>9.3614715760723093E-3</c:v>
                </c:pt>
                <c:pt idx="112">
                  <c:v>9.5955749767374157E-3</c:v>
                </c:pt>
                <c:pt idx="113">
                  <c:v>9.9081388671664068E-3</c:v>
                </c:pt>
                <c:pt idx="114">
                  <c:v>1.0205999062706502E-2</c:v>
                </c:pt>
                <c:pt idx="115">
                  <c:v>1.0050226369441424E-2</c:v>
                </c:pt>
                <c:pt idx="116">
                  <c:v>9.9028025604936364E-3</c:v>
                </c:pt>
                <c:pt idx="117">
                  <c:v>9.6179576156442941E-3</c:v>
                </c:pt>
                <c:pt idx="118">
                  <c:v>9.4993082891522904E-3</c:v>
                </c:pt>
                <c:pt idx="119">
                  <c:v>9.4482630604744398E-3</c:v>
                </c:pt>
                <c:pt idx="120">
                  <c:v>9.3132503985039593E-3</c:v>
                </c:pt>
                <c:pt idx="121">
                  <c:v>9.4060636650783493E-3</c:v>
                </c:pt>
                <c:pt idx="122">
                  <c:v>9.390424016288491E-3</c:v>
                </c:pt>
                <c:pt idx="123">
                  <c:v>9.6709692734615188E-3</c:v>
                </c:pt>
                <c:pt idx="124">
                  <c:v>9.8020588303344997E-3</c:v>
                </c:pt>
                <c:pt idx="125">
                  <c:v>1.0061655328686607E-2</c:v>
                </c:pt>
                <c:pt idx="126">
                  <c:v>1.0220193097265793E-2</c:v>
                </c:pt>
                <c:pt idx="127">
                  <c:v>1.024723580287188E-2</c:v>
                </c:pt>
                <c:pt idx="128">
                  <c:v>1.015324031857358E-2</c:v>
                </c:pt>
                <c:pt idx="129">
                  <c:v>1.0047056874163794E-2</c:v>
                </c:pt>
                <c:pt idx="130">
                  <c:v>1.0082895387967887E-2</c:v>
                </c:pt>
                <c:pt idx="131">
                  <c:v>1.0105157212347801E-2</c:v>
                </c:pt>
                <c:pt idx="132">
                  <c:v>9.8971686366781525E-3</c:v>
                </c:pt>
                <c:pt idx="133">
                  <c:v>9.5128165225954377E-3</c:v>
                </c:pt>
                <c:pt idx="134">
                  <c:v>9.5166505094943059E-3</c:v>
                </c:pt>
                <c:pt idx="135">
                  <c:v>9.7530982291113774E-3</c:v>
                </c:pt>
                <c:pt idx="136">
                  <c:v>1.0184595487347655E-2</c:v>
                </c:pt>
                <c:pt idx="137">
                  <c:v>1.0372841267744064E-2</c:v>
                </c:pt>
                <c:pt idx="138">
                  <c:v>1.0412134287502437E-2</c:v>
                </c:pt>
                <c:pt idx="139">
                  <c:v>1.0333541843929523E-2</c:v>
                </c:pt>
                <c:pt idx="140">
                  <c:v>1.0232609267361253E-2</c:v>
                </c:pt>
                <c:pt idx="141">
                  <c:v>1.0110157461831061E-2</c:v>
                </c:pt>
                <c:pt idx="142">
                  <c:v>1.0055732001386623E-2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15-49C2-801F-296F66EEED6D}"/>
            </c:ext>
          </c:extLst>
        </c:ser>
        <c:ser>
          <c:idx val="2"/>
          <c:order val="2"/>
          <c:tx>
            <c:v>MA(7)</c:v>
          </c:tx>
          <c:spPr>
            <a:ln w="19050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'De Trend'!$A$191:$A$334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xVal>
          <c:yVal>
            <c:numRef>
              <c:f>'De Trend'!$M$191:$M$334</c:f>
              <c:numCache>
                <c:formatCode>General</c:formatCode>
                <c:ptCount val="144"/>
                <c:pt idx="3">
                  <c:v>1.0639914707437751E-2</c:v>
                </c:pt>
                <c:pt idx="4">
                  <c:v>1.0476172097893699E-2</c:v>
                </c:pt>
                <c:pt idx="5">
                  <c:v>1.0285913694967315E-2</c:v>
                </c:pt>
                <c:pt idx="6">
                  <c:v>1.0133450388065155E-2</c:v>
                </c:pt>
                <c:pt idx="7">
                  <c:v>9.9820346590887964E-3</c:v>
                </c:pt>
                <c:pt idx="8">
                  <c:v>9.9432786542267733E-3</c:v>
                </c:pt>
                <c:pt idx="9">
                  <c:v>9.8550685224408595E-3</c:v>
                </c:pt>
                <c:pt idx="10">
                  <c:v>9.9421237406333018E-3</c:v>
                </c:pt>
                <c:pt idx="11">
                  <c:v>9.9916880531216168E-3</c:v>
                </c:pt>
                <c:pt idx="12">
                  <c:v>9.9401731605058361E-3</c:v>
                </c:pt>
                <c:pt idx="13">
                  <c:v>9.7851665265995102E-3</c:v>
                </c:pt>
                <c:pt idx="14">
                  <c:v>9.6908539601676374E-3</c:v>
                </c:pt>
                <c:pt idx="15">
                  <c:v>9.6185288301082091E-3</c:v>
                </c:pt>
                <c:pt idx="16">
                  <c:v>9.6290048846050785E-3</c:v>
                </c:pt>
                <c:pt idx="17">
                  <c:v>9.5830885238974012E-3</c:v>
                </c:pt>
                <c:pt idx="18">
                  <c:v>9.5154991101351668E-3</c:v>
                </c:pt>
                <c:pt idx="19">
                  <c:v>9.4511075024425288E-3</c:v>
                </c:pt>
                <c:pt idx="20">
                  <c:v>9.6127193867399183E-3</c:v>
                </c:pt>
                <c:pt idx="21">
                  <c:v>9.7186799300255696E-3</c:v>
                </c:pt>
                <c:pt idx="22">
                  <c:v>9.8663613114317438E-3</c:v>
                </c:pt>
                <c:pt idx="23">
                  <c:v>1.0063792672931952E-2</c:v>
                </c:pt>
                <c:pt idx="24">
                  <c:v>1.0077008263253671E-2</c:v>
                </c:pt>
                <c:pt idx="25">
                  <c:v>1.0221434889375871E-2</c:v>
                </c:pt>
                <c:pt idx="26">
                  <c:v>1.0254427898461673E-2</c:v>
                </c:pt>
                <c:pt idx="27">
                  <c:v>1.0171943413813497E-2</c:v>
                </c:pt>
                <c:pt idx="28">
                  <c:v>1.008810034633688E-2</c:v>
                </c:pt>
                <c:pt idx="29">
                  <c:v>1.0018964335266266E-2</c:v>
                </c:pt>
                <c:pt idx="30">
                  <c:v>9.9033457726003127E-3</c:v>
                </c:pt>
                <c:pt idx="31">
                  <c:v>9.9297571626521825E-3</c:v>
                </c:pt>
                <c:pt idx="32">
                  <c:v>9.8942468456968222E-3</c:v>
                </c:pt>
                <c:pt idx="33">
                  <c:v>9.9928947506394746E-3</c:v>
                </c:pt>
                <c:pt idx="34">
                  <c:v>1.0188653021597114E-2</c:v>
                </c:pt>
                <c:pt idx="35">
                  <c:v>1.0281221507253092E-2</c:v>
                </c:pt>
                <c:pt idx="36">
                  <c:v>1.0235526966548147E-2</c:v>
                </c:pt>
                <c:pt idx="37">
                  <c:v>1.0194893719671198E-2</c:v>
                </c:pt>
                <c:pt idx="38">
                  <c:v>1.0173874326293977E-2</c:v>
                </c:pt>
                <c:pt idx="39">
                  <c:v>1.0062373381581171E-2</c:v>
                </c:pt>
                <c:pt idx="40">
                  <c:v>1.0028319982428533E-2</c:v>
                </c:pt>
                <c:pt idx="41">
                  <c:v>9.8853680448874499E-3</c:v>
                </c:pt>
                <c:pt idx="42">
                  <c:v>9.9024529603862262E-3</c:v>
                </c:pt>
                <c:pt idx="43">
                  <c:v>1.0022257472703381E-2</c:v>
                </c:pt>
                <c:pt idx="44">
                  <c:v>1.0131466419877203E-2</c:v>
                </c:pt>
                <c:pt idx="45">
                  <c:v>1.0144403607890599E-2</c:v>
                </c:pt>
                <c:pt idx="46">
                  <c:v>1.0258256880037031E-2</c:v>
                </c:pt>
                <c:pt idx="47">
                  <c:v>1.0372612729367471E-2</c:v>
                </c:pt>
                <c:pt idx="48">
                  <c:v>1.0531558418075432E-2</c:v>
                </c:pt>
                <c:pt idx="49">
                  <c:v>1.0585307148964119E-2</c:v>
                </c:pt>
                <c:pt idx="50">
                  <c:v>1.0491127562418217E-2</c:v>
                </c:pt>
                <c:pt idx="51">
                  <c:v>1.035999508188017E-2</c:v>
                </c:pt>
                <c:pt idx="52">
                  <c:v>1.0305422233279611E-2</c:v>
                </c:pt>
                <c:pt idx="53">
                  <c:v>1.0232330491314261E-2</c:v>
                </c:pt>
                <c:pt idx="54">
                  <c:v>1.0106568983094108E-2</c:v>
                </c:pt>
                <c:pt idx="55">
                  <c:v>9.9178531128509863E-3</c:v>
                </c:pt>
                <c:pt idx="56">
                  <c:v>9.7618120679756858E-3</c:v>
                </c:pt>
                <c:pt idx="57">
                  <c:v>9.6864075565418518E-3</c:v>
                </c:pt>
                <c:pt idx="58">
                  <c:v>9.5629348477621213E-3</c:v>
                </c:pt>
                <c:pt idx="59">
                  <c:v>9.508368696692927E-3</c:v>
                </c:pt>
                <c:pt idx="60">
                  <c:v>9.4411128350438741E-3</c:v>
                </c:pt>
                <c:pt idx="61">
                  <c:v>9.3890680398120048E-3</c:v>
                </c:pt>
                <c:pt idx="62">
                  <c:v>9.358289676787054E-3</c:v>
                </c:pt>
                <c:pt idx="63">
                  <c:v>9.3749003032572963E-3</c:v>
                </c:pt>
                <c:pt idx="64">
                  <c:v>9.3760603469976011E-3</c:v>
                </c:pt>
                <c:pt idx="65">
                  <c:v>9.4854035504016321E-3</c:v>
                </c:pt>
                <c:pt idx="66">
                  <c:v>9.4931226705245834E-3</c:v>
                </c:pt>
                <c:pt idx="67">
                  <c:v>9.5357735872395755E-3</c:v>
                </c:pt>
                <c:pt idx="68">
                  <c:v>9.5424364043993955E-3</c:v>
                </c:pt>
                <c:pt idx="69">
                  <c:v>9.5939796276849707E-3</c:v>
                </c:pt>
                <c:pt idx="70">
                  <c:v>9.5800311563857769E-3</c:v>
                </c:pt>
                <c:pt idx="71">
                  <c:v>9.6043555854473852E-3</c:v>
                </c:pt>
                <c:pt idx="72">
                  <c:v>9.6541383195752218E-3</c:v>
                </c:pt>
                <c:pt idx="73">
                  <c:v>9.6928688917653858E-3</c:v>
                </c:pt>
                <c:pt idx="74">
                  <c:v>9.7462757242236225E-3</c:v>
                </c:pt>
                <c:pt idx="75">
                  <c:v>9.8496216261074344E-3</c:v>
                </c:pt>
                <c:pt idx="76">
                  <c:v>9.854175310494092E-3</c:v>
                </c:pt>
                <c:pt idx="77">
                  <c:v>9.9383153796656128E-3</c:v>
                </c:pt>
                <c:pt idx="78">
                  <c:v>1.0024615403637095E-2</c:v>
                </c:pt>
                <c:pt idx="79">
                  <c:v>1.0053601691438156E-2</c:v>
                </c:pt>
                <c:pt idx="80">
                  <c:v>1.0139521633343047E-2</c:v>
                </c:pt>
                <c:pt idx="81">
                  <c:v>1.0175297722108756E-2</c:v>
                </c:pt>
                <c:pt idx="82">
                  <c:v>1.0145916222960891E-2</c:v>
                </c:pt>
                <c:pt idx="83">
                  <c:v>1.0180565837166056E-2</c:v>
                </c:pt>
                <c:pt idx="84">
                  <c:v>1.0188075339076199E-2</c:v>
                </c:pt>
                <c:pt idx="85">
                  <c:v>1.0211440679365495E-2</c:v>
                </c:pt>
                <c:pt idx="86">
                  <c:v>1.0297804902299923E-2</c:v>
                </c:pt>
                <c:pt idx="87">
                  <c:v>1.0310547817814994E-2</c:v>
                </c:pt>
                <c:pt idx="88">
                  <c:v>1.0312586924909424E-2</c:v>
                </c:pt>
                <c:pt idx="89">
                  <c:v>1.0341066959876379E-2</c:v>
                </c:pt>
                <c:pt idx="90">
                  <c:v>1.0346500226320939E-2</c:v>
                </c:pt>
                <c:pt idx="91">
                  <c:v>1.0356050716537422E-2</c:v>
                </c:pt>
                <c:pt idx="92">
                  <c:v>1.0349267975546557E-2</c:v>
                </c:pt>
                <c:pt idx="93">
                  <c:v>1.0289749437436838E-2</c:v>
                </c:pt>
                <c:pt idx="94">
                  <c:v>1.0202682381450131E-2</c:v>
                </c:pt>
                <c:pt idx="95">
                  <c:v>1.0186848628830181E-2</c:v>
                </c:pt>
                <c:pt idx="96">
                  <c:v>1.0165482396848311E-2</c:v>
                </c:pt>
                <c:pt idx="97">
                  <c:v>1.0193211234287954E-2</c:v>
                </c:pt>
                <c:pt idx="98">
                  <c:v>1.0266197636815693E-2</c:v>
                </c:pt>
                <c:pt idx="99">
                  <c:v>1.0317594988203841E-2</c:v>
                </c:pt>
                <c:pt idx="100">
                  <c:v>1.0382519763795657E-2</c:v>
                </c:pt>
                <c:pt idx="101">
                  <c:v>1.0483255144926384E-2</c:v>
                </c:pt>
                <c:pt idx="102">
                  <c:v>1.0507728844992141E-2</c:v>
                </c:pt>
                <c:pt idx="103">
                  <c:v>1.053997695500598E-2</c:v>
                </c:pt>
                <c:pt idx="104">
                  <c:v>1.0513643908885184E-2</c:v>
                </c:pt>
                <c:pt idx="105">
                  <c:v>1.039347773333458E-2</c:v>
                </c:pt>
                <c:pt idx="106">
                  <c:v>1.0221394577278014E-2</c:v>
                </c:pt>
                <c:pt idx="107">
                  <c:v>1.0030833375897162E-2</c:v>
                </c:pt>
                <c:pt idx="108">
                  <c:v>9.8321580434482213E-3</c:v>
                </c:pt>
                <c:pt idx="109">
                  <c:v>9.7164369319685372E-3</c:v>
                </c:pt>
                <c:pt idx="110">
                  <c:v>9.6633655931335511E-3</c:v>
                </c:pt>
                <c:pt idx="111">
                  <c:v>9.660944618508447E-3</c:v>
                </c:pt>
                <c:pt idx="112">
                  <c:v>9.7312853455782007E-3</c:v>
                </c:pt>
                <c:pt idx="113">
                  <c:v>9.7542338875696195E-3</c:v>
                </c:pt>
                <c:pt idx="114">
                  <c:v>9.8043792382737759E-3</c:v>
                </c:pt>
                <c:pt idx="115">
                  <c:v>9.8594601719831695E-3</c:v>
                </c:pt>
                <c:pt idx="116">
                  <c:v>9.8133067646038984E-3</c:v>
                </c:pt>
                <c:pt idx="117">
                  <c:v>9.7412455598753587E-3</c:v>
                </c:pt>
                <c:pt idx="118">
                  <c:v>9.6045079711278326E-3</c:v>
                </c:pt>
                <c:pt idx="119">
                  <c:v>9.4704773084775453E-3</c:v>
                </c:pt>
                <c:pt idx="120">
                  <c:v>9.4584731228098146E-3</c:v>
                </c:pt>
                <c:pt idx="121">
                  <c:v>9.5051508481140707E-3</c:v>
                </c:pt>
                <c:pt idx="122">
                  <c:v>9.549377829059064E-3</c:v>
                </c:pt>
                <c:pt idx="123">
                  <c:v>9.6994789968959504E-3</c:v>
                </c:pt>
                <c:pt idx="124">
                  <c:v>9.8359780067389362E-3</c:v>
                </c:pt>
                <c:pt idx="125">
                  <c:v>9.9496572880738866E-3</c:v>
                </c:pt>
                <c:pt idx="126">
                  <c:v>1.0019697562679621E-2</c:v>
                </c:pt>
                <c:pt idx="127">
                  <c:v>1.0117392088685494E-2</c:v>
                </c:pt>
                <c:pt idx="128">
                  <c:v>1.0126197051433758E-2</c:v>
                </c:pt>
                <c:pt idx="129">
                  <c:v>1.014959686925675E-2</c:v>
                </c:pt>
                <c:pt idx="130">
                  <c:v>1.0046897792110444E-2</c:v>
                </c:pt>
                <c:pt idx="131">
                  <c:v>9.8230356622893179E-3</c:v>
                </c:pt>
                <c:pt idx="132">
                  <c:v>9.8364888863806451E-3</c:v>
                </c:pt>
                <c:pt idx="133">
                  <c:v>9.8754083251980703E-3</c:v>
                </c:pt>
                <c:pt idx="134">
                  <c:v>9.8819807822252605E-3</c:v>
                </c:pt>
                <c:pt idx="135">
                  <c:v>9.9607514062847232E-3</c:v>
                </c:pt>
                <c:pt idx="136">
                  <c:v>1.0006969928835773E-2</c:v>
                </c:pt>
                <c:pt idx="137">
                  <c:v>1.0068997871047276E-2</c:v>
                </c:pt>
                <c:pt idx="138">
                  <c:v>1.0269234011184358E-2</c:v>
                </c:pt>
                <c:pt idx="139">
                  <c:v>1.0261330051265808E-2</c:v>
                </c:pt>
                <c:pt idx="140">
                  <c:v>1.019869805916524E-2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15-49C2-801F-296F66EEE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16592"/>
        <c:axId val="570520200"/>
      </c:scatterChart>
      <c:valAx>
        <c:axId val="57051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20200"/>
        <c:crosses val="autoZero"/>
        <c:crossBetween val="midCat"/>
      </c:valAx>
      <c:valAx>
        <c:axId val="57052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1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using diff model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flat" cmpd="sng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xVal>
            <c:multiLvlStrRef>
              <c:f>'New Y = ~TxS'!$B$6:$C$149</c:f>
              <c:multiLvlStrCache>
                <c:ptCount val="144"/>
                <c:lvl>
                  <c:pt idx="0">
                    <c:v>January</c:v>
                  </c:pt>
                  <c:pt idx="1">
                    <c:v>Feburary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Feburary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Feburary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Feburary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January</c:v>
                  </c:pt>
                  <c:pt idx="49">
                    <c:v>Feburary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May</c:v>
                  </c:pt>
                  <c:pt idx="53">
                    <c:v>June</c:v>
                  </c:pt>
                  <c:pt idx="54">
                    <c:v>July</c:v>
                  </c:pt>
                  <c:pt idx="55">
                    <c:v>August</c:v>
                  </c:pt>
                  <c:pt idx="56">
                    <c:v>September</c:v>
                  </c:pt>
                  <c:pt idx="57">
                    <c:v>October</c:v>
                  </c:pt>
                  <c:pt idx="58">
                    <c:v>November</c:v>
                  </c:pt>
                  <c:pt idx="59">
                    <c:v>December</c:v>
                  </c:pt>
                  <c:pt idx="60">
                    <c:v>January</c:v>
                  </c:pt>
                  <c:pt idx="61">
                    <c:v>Feburary</c:v>
                  </c:pt>
                  <c:pt idx="62">
                    <c:v>March</c:v>
                  </c:pt>
                  <c:pt idx="63">
                    <c:v>April</c:v>
                  </c:pt>
                  <c:pt idx="64">
                    <c:v>May</c:v>
                  </c:pt>
                  <c:pt idx="65">
                    <c:v>June</c:v>
                  </c:pt>
                  <c:pt idx="66">
                    <c:v>July</c:v>
                  </c:pt>
                  <c:pt idx="67">
                    <c:v>August</c:v>
                  </c:pt>
                  <c:pt idx="68">
                    <c:v>September</c:v>
                  </c:pt>
                  <c:pt idx="69">
                    <c:v>October</c:v>
                  </c:pt>
                  <c:pt idx="70">
                    <c:v>November</c:v>
                  </c:pt>
                  <c:pt idx="71">
                    <c:v>December</c:v>
                  </c:pt>
                  <c:pt idx="72">
                    <c:v>January</c:v>
                  </c:pt>
                  <c:pt idx="73">
                    <c:v>Feburary</c:v>
                  </c:pt>
                  <c:pt idx="74">
                    <c:v>March</c:v>
                  </c:pt>
                  <c:pt idx="75">
                    <c:v>April</c:v>
                  </c:pt>
                  <c:pt idx="76">
                    <c:v>May</c:v>
                  </c:pt>
                  <c:pt idx="77">
                    <c:v>June</c:v>
                  </c:pt>
                  <c:pt idx="78">
                    <c:v>July</c:v>
                  </c:pt>
                  <c:pt idx="79">
                    <c:v>August</c:v>
                  </c:pt>
                  <c:pt idx="80">
                    <c:v>September</c:v>
                  </c:pt>
                  <c:pt idx="81">
                    <c:v>October</c:v>
                  </c:pt>
                  <c:pt idx="82">
                    <c:v>November</c:v>
                  </c:pt>
                  <c:pt idx="83">
                    <c:v>December</c:v>
                  </c:pt>
                  <c:pt idx="84">
                    <c:v>January</c:v>
                  </c:pt>
                  <c:pt idx="85">
                    <c:v>Feburary</c:v>
                  </c:pt>
                  <c:pt idx="86">
                    <c:v>March</c:v>
                  </c:pt>
                  <c:pt idx="87">
                    <c:v>April</c:v>
                  </c:pt>
                  <c:pt idx="88">
                    <c:v>May</c:v>
                  </c:pt>
                  <c:pt idx="89">
                    <c:v>June</c:v>
                  </c:pt>
                  <c:pt idx="90">
                    <c:v>July</c:v>
                  </c:pt>
                  <c:pt idx="91">
                    <c:v>August</c:v>
                  </c:pt>
                  <c:pt idx="92">
                    <c:v>September</c:v>
                  </c:pt>
                  <c:pt idx="93">
                    <c:v>October</c:v>
                  </c:pt>
                  <c:pt idx="94">
                    <c:v>November</c:v>
                  </c:pt>
                  <c:pt idx="95">
                    <c:v>December</c:v>
                  </c:pt>
                  <c:pt idx="96">
                    <c:v>January</c:v>
                  </c:pt>
                  <c:pt idx="97">
                    <c:v>Feburary</c:v>
                  </c:pt>
                  <c:pt idx="98">
                    <c:v>March</c:v>
                  </c:pt>
                  <c:pt idx="99">
                    <c:v>April</c:v>
                  </c:pt>
                  <c:pt idx="100">
                    <c:v>May</c:v>
                  </c:pt>
                  <c:pt idx="101">
                    <c:v>June</c:v>
                  </c:pt>
                  <c:pt idx="102">
                    <c:v>July</c:v>
                  </c:pt>
                  <c:pt idx="103">
                    <c:v>August</c:v>
                  </c:pt>
                  <c:pt idx="104">
                    <c:v>September</c:v>
                  </c:pt>
                  <c:pt idx="105">
                    <c:v>October</c:v>
                  </c:pt>
                  <c:pt idx="106">
                    <c:v>November</c:v>
                  </c:pt>
                  <c:pt idx="107">
                    <c:v>December</c:v>
                  </c:pt>
                  <c:pt idx="108">
                    <c:v>January</c:v>
                  </c:pt>
                  <c:pt idx="109">
                    <c:v>Feburary</c:v>
                  </c:pt>
                  <c:pt idx="110">
                    <c:v>March</c:v>
                  </c:pt>
                  <c:pt idx="111">
                    <c:v>April</c:v>
                  </c:pt>
                  <c:pt idx="112">
                    <c:v>May</c:v>
                  </c:pt>
                  <c:pt idx="113">
                    <c:v>June</c:v>
                  </c:pt>
                  <c:pt idx="114">
                    <c:v>July</c:v>
                  </c:pt>
                  <c:pt idx="115">
                    <c:v>August</c:v>
                  </c:pt>
                  <c:pt idx="116">
                    <c:v>September</c:v>
                  </c:pt>
                  <c:pt idx="117">
                    <c:v>October</c:v>
                  </c:pt>
                  <c:pt idx="118">
                    <c:v>November</c:v>
                  </c:pt>
                  <c:pt idx="119">
                    <c:v>December</c:v>
                  </c:pt>
                  <c:pt idx="120">
                    <c:v>January</c:v>
                  </c:pt>
                  <c:pt idx="121">
                    <c:v>Feburary</c:v>
                  </c:pt>
                  <c:pt idx="122">
                    <c:v>March</c:v>
                  </c:pt>
                  <c:pt idx="123">
                    <c:v>April</c:v>
                  </c:pt>
                  <c:pt idx="124">
                    <c:v>May</c:v>
                  </c:pt>
                  <c:pt idx="125">
                    <c:v>June</c:v>
                  </c:pt>
                  <c:pt idx="126">
                    <c:v>July</c:v>
                  </c:pt>
                  <c:pt idx="127">
                    <c:v>August</c:v>
                  </c:pt>
                  <c:pt idx="128">
                    <c:v>September</c:v>
                  </c:pt>
                  <c:pt idx="129">
                    <c:v>October</c:v>
                  </c:pt>
                  <c:pt idx="130">
                    <c:v>November</c:v>
                  </c:pt>
                  <c:pt idx="131">
                    <c:v>December</c:v>
                  </c:pt>
                  <c:pt idx="132">
                    <c:v>January</c:v>
                  </c:pt>
                  <c:pt idx="133">
                    <c:v>Feburary</c:v>
                  </c:pt>
                  <c:pt idx="134">
                    <c:v>March</c:v>
                  </c:pt>
                  <c:pt idx="135">
                    <c:v>April</c:v>
                  </c:pt>
                  <c:pt idx="136">
                    <c:v>May</c:v>
                  </c:pt>
                  <c:pt idx="137">
                    <c:v>June</c:v>
                  </c:pt>
                  <c:pt idx="138">
                    <c:v>July</c:v>
                  </c:pt>
                  <c:pt idx="139">
                    <c:v>August</c:v>
                  </c:pt>
                  <c:pt idx="140">
                    <c:v>September</c:v>
                  </c:pt>
                  <c:pt idx="141">
                    <c:v>October</c:v>
                  </c:pt>
                  <c:pt idx="142">
                    <c:v>November</c:v>
                  </c:pt>
                  <c:pt idx="143">
                    <c:v>December</c:v>
                  </c:pt>
                </c:lvl>
                <c:lvl>
                  <c:pt idx="0">
                    <c:v>1949</c:v>
                  </c:pt>
                  <c:pt idx="12">
                    <c:v>1950</c:v>
                  </c:pt>
                  <c:pt idx="24">
                    <c:v>1951</c:v>
                  </c:pt>
                  <c:pt idx="36">
                    <c:v>1952</c:v>
                  </c:pt>
                  <c:pt idx="48">
                    <c:v>1953</c:v>
                  </c:pt>
                  <c:pt idx="60">
                    <c:v>1954</c:v>
                  </c:pt>
                  <c:pt idx="72">
                    <c:v>1955</c:v>
                  </c:pt>
                  <c:pt idx="84">
                    <c:v>1956</c:v>
                  </c:pt>
                  <c:pt idx="96">
                    <c:v>1957</c:v>
                  </c:pt>
                  <c:pt idx="108">
                    <c:v>1958</c:v>
                  </c:pt>
                  <c:pt idx="120">
                    <c:v>1959</c:v>
                  </c:pt>
                  <c:pt idx="132">
                    <c:v>1960</c:v>
                  </c:pt>
                </c:lvl>
              </c:multiLvlStrCache>
            </c:multiLvlStrRef>
          </c:xVal>
          <c:yVal>
            <c:numRef>
              <c:f>'New Y = ~TxS'!$D$6:$D$149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19-4FDA-97F2-00F1BE25DD5D}"/>
            </c:ext>
          </c:extLst>
        </c:ser>
        <c:ser>
          <c:idx val="1"/>
          <c:order val="1"/>
          <c:tx>
            <c:v>Y = ~T*S</c:v>
          </c:tx>
          <c:spPr>
            <a:ln w="19050" cap="flat" cmpd="sng" algn="ctr">
              <a:solidFill>
                <a:schemeClr val="accent2"/>
              </a:solidFill>
              <a:prstDash val="sysDot"/>
              <a:miter lim="800000"/>
            </a:ln>
            <a:effectLst/>
          </c:spPr>
          <c:marker>
            <c:symbol val="none"/>
          </c:marker>
          <c:xVal>
            <c:numRef>
              <c:f>'New Y = ~TxS'!$A$137:$A$149</c:f>
              <c:numCache>
                <c:formatCode>General</c:formatCode>
                <c:ptCount val="13"/>
                <c:pt idx="0">
                  <c:v>132</c:v>
                </c:pt>
                <c:pt idx="1">
                  <c:v>133</c:v>
                </c:pt>
                <c:pt idx="2">
                  <c:v>134</c:v>
                </c:pt>
                <c:pt idx="3">
                  <c:v>135</c:v>
                </c:pt>
                <c:pt idx="4">
                  <c:v>136</c:v>
                </c:pt>
                <c:pt idx="5">
                  <c:v>137</c:v>
                </c:pt>
                <c:pt idx="6">
                  <c:v>138</c:v>
                </c:pt>
                <c:pt idx="7">
                  <c:v>139</c:v>
                </c:pt>
                <c:pt idx="8">
                  <c:v>140</c:v>
                </c:pt>
                <c:pt idx="9">
                  <c:v>141</c:v>
                </c:pt>
                <c:pt idx="10">
                  <c:v>142</c:v>
                </c:pt>
                <c:pt idx="11">
                  <c:v>143</c:v>
                </c:pt>
                <c:pt idx="12">
                  <c:v>144</c:v>
                </c:pt>
              </c:numCache>
            </c:numRef>
          </c:xVal>
          <c:yVal>
            <c:numRef>
              <c:f>('New Y = ~TxS'!$D$137,'New Y = ~TxS'!$J$138:$J$149)</c:f>
              <c:numCache>
                <c:formatCode>General</c:formatCode>
                <c:ptCount val="13"/>
                <c:pt idx="0">
                  <c:v>405</c:v>
                </c:pt>
                <c:pt idx="1">
                  <c:v>406.62737499388135</c:v>
                </c:pt>
                <c:pt idx="2">
                  <c:v>400.67282025704941</c:v>
                </c:pt>
                <c:pt idx="3">
                  <c:v>456.9730482750673</c:v>
                </c:pt>
                <c:pt idx="4">
                  <c:v>444.16706953716391</c:v>
                </c:pt>
                <c:pt idx="5">
                  <c:v>443.87638651172716</c:v>
                </c:pt>
                <c:pt idx="6">
                  <c:v>503.28096927103968</c:v>
                </c:pt>
                <c:pt idx="7">
                  <c:v>560.86580559834442</c:v>
                </c:pt>
                <c:pt idx="8">
                  <c:v>558.10165999973754</c:v>
                </c:pt>
                <c:pt idx="9">
                  <c:v>485.08356706401497</c:v>
                </c:pt>
                <c:pt idx="10">
                  <c:v>424.32304184521064</c:v>
                </c:pt>
                <c:pt idx="11">
                  <c:v>369.27052175856704</c:v>
                </c:pt>
                <c:pt idx="12">
                  <c:v>415.86023209809605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19-4FDA-97F2-00F1BE25DD5D}"/>
            </c:ext>
          </c:extLst>
        </c:ser>
        <c:ser>
          <c:idx val="2"/>
          <c:order val="2"/>
          <c:tx>
            <c:v>Y = ~T*S*C*I</c:v>
          </c:tx>
          <c:spPr>
            <a:ln w="19050" cap="flat" cmpd="sng" algn="ctr">
              <a:solidFill>
                <a:schemeClr val="accent3"/>
              </a:solidFill>
              <a:prstDash val="sysDash"/>
              <a:miter lim="800000"/>
            </a:ln>
            <a:effectLst/>
          </c:spPr>
          <c:marker>
            <c:symbol val="none"/>
          </c:marker>
          <c:xVal>
            <c:numRef>
              <c:f>'New Y = ~TxS'!$A$137:$A$149</c:f>
              <c:numCache>
                <c:formatCode>General</c:formatCode>
                <c:ptCount val="13"/>
                <c:pt idx="0">
                  <c:v>132</c:v>
                </c:pt>
                <c:pt idx="1">
                  <c:v>133</c:v>
                </c:pt>
                <c:pt idx="2">
                  <c:v>134</c:v>
                </c:pt>
                <c:pt idx="3">
                  <c:v>135</c:v>
                </c:pt>
                <c:pt idx="4">
                  <c:v>136</c:v>
                </c:pt>
                <c:pt idx="5">
                  <c:v>137</c:v>
                </c:pt>
                <c:pt idx="6">
                  <c:v>138</c:v>
                </c:pt>
                <c:pt idx="7">
                  <c:v>139</c:v>
                </c:pt>
                <c:pt idx="8">
                  <c:v>140</c:v>
                </c:pt>
                <c:pt idx="9">
                  <c:v>141</c:v>
                </c:pt>
                <c:pt idx="10">
                  <c:v>142</c:v>
                </c:pt>
                <c:pt idx="11">
                  <c:v>143</c:v>
                </c:pt>
                <c:pt idx="12">
                  <c:v>144</c:v>
                </c:pt>
              </c:numCache>
            </c:numRef>
          </c:xVal>
          <c:yVal>
            <c:numRef>
              <c:f>('New Y = ~TxS'!$D$137,'New Y = ~TxS'!$S$138:$S$149)</c:f>
              <c:numCache>
                <c:formatCode>General</c:formatCode>
                <c:ptCount val="13"/>
                <c:pt idx="0">
                  <c:v>405</c:v>
                </c:pt>
                <c:pt idx="1">
                  <c:v>410.62101797229661</c:v>
                </c:pt>
                <c:pt idx="2">
                  <c:v>404.60798127587054</c:v>
                </c:pt>
                <c:pt idx="3">
                  <c:v>461.46115536720839</c:v>
                </c:pt>
                <c:pt idx="4">
                  <c:v>448.52940421403389</c:v>
                </c:pt>
                <c:pt idx="5">
                  <c:v>448.23586627942262</c:v>
                </c:pt>
                <c:pt idx="6">
                  <c:v>508.22388416733662</c:v>
                </c:pt>
                <c:pt idx="7">
                  <c:v>566.37428319750938</c:v>
                </c:pt>
                <c:pt idx="8">
                  <c:v>563.58298986773639</c:v>
                </c:pt>
                <c:pt idx="9">
                  <c:v>489.84775831301545</c:v>
                </c:pt>
                <c:pt idx="10">
                  <c:v>428.49048073608816</c:v>
                </c:pt>
                <c:pt idx="11">
                  <c:v>372.89726879294722</c:v>
                </c:pt>
                <c:pt idx="12">
                  <c:v>419.9445544975552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19-4FDA-97F2-00F1BE25D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59688"/>
        <c:axId val="603259032"/>
      </c:scatterChart>
      <c:valAx>
        <c:axId val="603259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032"/>
        <c:crosses val="autoZero"/>
        <c:crossBetween val="midCat"/>
      </c:valAx>
      <c:valAx>
        <c:axId val="6032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Passenger trend over the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  <a:round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name>Poly order 2</c:name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multiLvlStrRef>
              <c:f>'Airpass Data '!$B$9:$C$152</c:f>
              <c:multiLvlStrCache>
                <c:ptCount val="144"/>
                <c:lvl>
                  <c:pt idx="0">
                    <c:v>January</c:v>
                  </c:pt>
                  <c:pt idx="1">
                    <c:v>Feburary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Feburary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Feburary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Feburary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January</c:v>
                  </c:pt>
                  <c:pt idx="49">
                    <c:v>Feburary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May</c:v>
                  </c:pt>
                  <c:pt idx="53">
                    <c:v>June</c:v>
                  </c:pt>
                  <c:pt idx="54">
                    <c:v>July</c:v>
                  </c:pt>
                  <c:pt idx="55">
                    <c:v>August</c:v>
                  </c:pt>
                  <c:pt idx="56">
                    <c:v>September</c:v>
                  </c:pt>
                  <c:pt idx="57">
                    <c:v>October</c:v>
                  </c:pt>
                  <c:pt idx="58">
                    <c:v>November</c:v>
                  </c:pt>
                  <c:pt idx="59">
                    <c:v>December</c:v>
                  </c:pt>
                  <c:pt idx="60">
                    <c:v>January</c:v>
                  </c:pt>
                  <c:pt idx="61">
                    <c:v>Feburary</c:v>
                  </c:pt>
                  <c:pt idx="62">
                    <c:v>March</c:v>
                  </c:pt>
                  <c:pt idx="63">
                    <c:v>April</c:v>
                  </c:pt>
                  <c:pt idx="64">
                    <c:v>May</c:v>
                  </c:pt>
                  <c:pt idx="65">
                    <c:v>June</c:v>
                  </c:pt>
                  <c:pt idx="66">
                    <c:v>July</c:v>
                  </c:pt>
                  <c:pt idx="67">
                    <c:v>August</c:v>
                  </c:pt>
                  <c:pt idx="68">
                    <c:v>September</c:v>
                  </c:pt>
                  <c:pt idx="69">
                    <c:v>October</c:v>
                  </c:pt>
                  <c:pt idx="70">
                    <c:v>November</c:v>
                  </c:pt>
                  <c:pt idx="71">
                    <c:v>December</c:v>
                  </c:pt>
                  <c:pt idx="72">
                    <c:v>January</c:v>
                  </c:pt>
                  <c:pt idx="73">
                    <c:v>Feburary</c:v>
                  </c:pt>
                  <c:pt idx="74">
                    <c:v>March</c:v>
                  </c:pt>
                  <c:pt idx="75">
                    <c:v>April</c:v>
                  </c:pt>
                  <c:pt idx="76">
                    <c:v>May</c:v>
                  </c:pt>
                  <c:pt idx="77">
                    <c:v>June</c:v>
                  </c:pt>
                  <c:pt idx="78">
                    <c:v>July</c:v>
                  </c:pt>
                  <c:pt idx="79">
                    <c:v>August</c:v>
                  </c:pt>
                  <c:pt idx="80">
                    <c:v>September</c:v>
                  </c:pt>
                  <c:pt idx="81">
                    <c:v>October</c:v>
                  </c:pt>
                  <c:pt idx="82">
                    <c:v>November</c:v>
                  </c:pt>
                  <c:pt idx="83">
                    <c:v>December</c:v>
                  </c:pt>
                  <c:pt idx="84">
                    <c:v>January</c:v>
                  </c:pt>
                  <c:pt idx="85">
                    <c:v>Feburary</c:v>
                  </c:pt>
                  <c:pt idx="86">
                    <c:v>March</c:v>
                  </c:pt>
                  <c:pt idx="87">
                    <c:v>April</c:v>
                  </c:pt>
                  <c:pt idx="88">
                    <c:v>May</c:v>
                  </c:pt>
                  <c:pt idx="89">
                    <c:v>June</c:v>
                  </c:pt>
                  <c:pt idx="90">
                    <c:v>July</c:v>
                  </c:pt>
                  <c:pt idx="91">
                    <c:v>August</c:v>
                  </c:pt>
                  <c:pt idx="92">
                    <c:v>September</c:v>
                  </c:pt>
                  <c:pt idx="93">
                    <c:v>October</c:v>
                  </c:pt>
                  <c:pt idx="94">
                    <c:v>November</c:v>
                  </c:pt>
                  <c:pt idx="95">
                    <c:v>December</c:v>
                  </c:pt>
                  <c:pt idx="96">
                    <c:v>January</c:v>
                  </c:pt>
                  <c:pt idx="97">
                    <c:v>Feburary</c:v>
                  </c:pt>
                  <c:pt idx="98">
                    <c:v>March</c:v>
                  </c:pt>
                  <c:pt idx="99">
                    <c:v>April</c:v>
                  </c:pt>
                  <c:pt idx="100">
                    <c:v>May</c:v>
                  </c:pt>
                  <c:pt idx="101">
                    <c:v>June</c:v>
                  </c:pt>
                  <c:pt idx="102">
                    <c:v>July</c:v>
                  </c:pt>
                  <c:pt idx="103">
                    <c:v>August</c:v>
                  </c:pt>
                  <c:pt idx="104">
                    <c:v>September</c:v>
                  </c:pt>
                  <c:pt idx="105">
                    <c:v>October</c:v>
                  </c:pt>
                  <c:pt idx="106">
                    <c:v>November</c:v>
                  </c:pt>
                  <c:pt idx="107">
                    <c:v>December</c:v>
                  </c:pt>
                  <c:pt idx="108">
                    <c:v>January</c:v>
                  </c:pt>
                  <c:pt idx="109">
                    <c:v>Feburary</c:v>
                  </c:pt>
                  <c:pt idx="110">
                    <c:v>March</c:v>
                  </c:pt>
                  <c:pt idx="111">
                    <c:v>April</c:v>
                  </c:pt>
                  <c:pt idx="112">
                    <c:v>May</c:v>
                  </c:pt>
                  <c:pt idx="113">
                    <c:v>June</c:v>
                  </c:pt>
                  <c:pt idx="114">
                    <c:v>July</c:v>
                  </c:pt>
                  <c:pt idx="115">
                    <c:v>August</c:v>
                  </c:pt>
                  <c:pt idx="116">
                    <c:v>September</c:v>
                  </c:pt>
                  <c:pt idx="117">
                    <c:v>October</c:v>
                  </c:pt>
                  <c:pt idx="118">
                    <c:v>November</c:v>
                  </c:pt>
                  <c:pt idx="119">
                    <c:v>December</c:v>
                  </c:pt>
                  <c:pt idx="120">
                    <c:v>January</c:v>
                  </c:pt>
                  <c:pt idx="121">
                    <c:v>Feburary</c:v>
                  </c:pt>
                  <c:pt idx="122">
                    <c:v>March</c:v>
                  </c:pt>
                  <c:pt idx="123">
                    <c:v>April</c:v>
                  </c:pt>
                  <c:pt idx="124">
                    <c:v>May</c:v>
                  </c:pt>
                  <c:pt idx="125">
                    <c:v>June</c:v>
                  </c:pt>
                  <c:pt idx="126">
                    <c:v>July</c:v>
                  </c:pt>
                  <c:pt idx="127">
                    <c:v>August</c:v>
                  </c:pt>
                  <c:pt idx="128">
                    <c:v>September</c:v>
                  </c:pt>
                  <c:pt idx="129">
                    <c:v>October</c:v>
                  </c:pt>
                  <c:pt idx="130">
                    <c:v>November</c:v>
                  </c:pt>
                  <c:pt idx="131">
                    <c:v>December</c:v>
                  </c:pt>
                  <c:pt idx="132">
                    <c:v>January</c:v>
                  </c:pt>
                  <c:pt idx="133">
                    <c:v>Feburary</c:v>
                  </c:pt>
                  <c:pt idx="134">
                    <c:v>March</c:v>
                  </c:pt>
                  <c:pt idx="135">
                    <c:v>April</c:v>
                  </c:pt>
                  <c:pt idx="136">
                    <c:v>May</c:v>
                  </c:pt>
                  <c:pt idx="137">
                    <c:v>June</c:v>
                  </c:pt>
                  <c:pt idx="138">
                    <c:v>July</c:v>
                  </c:pt>
                  <c:pt idx="139">
                    <c:v>August</c:v>
                  </c:pt>
                  <c:pt idx="140">
                    <c:v>September</c:v>
                  </c:pt>
                  <c:pt idx="141">
                    <c:v>October</c:v>
                  </c:pt>
                  <c:pt idx="142">
                    <c:v>November</c:v>
                  </c:pt>
                  <c:pt idx="143">
                    <c:v>December</c:v>
                  </c:pt>
                </c:lvl>
                <c:lvl>
                  <c:pt idx="0">
                    <c:v>1949</c:v>
                  </c:pt>
                  <c:pt idx="12">
                    <c:v>1950</c:v>
                  </c:pt>
                  <c:pt idx="24">
                    <c:v>1951</c:v>
                  </c:pt>
                  <c:pt idx="36">
                    <c:v>1952</c:v>
                  </c:pt>
                  <c:pt idx="48">
                    <c:v>1953</c:v>
                  </c:pt>
                  <c:pt idx="60">
                    <c:v>1954</c:v>
                  </c:pt>
                  <c:pt idx="72">
                    <c:v>1955</c:v>
                  </c:pt>
                  <c:pt idx="84">
                    <c:v>1956</c:v>
                  </c:pt>
                  <c:pt idx="96">
                    <c:v>1957</c:v>
                  </c:pt>
                  <c:pt idx="108">
                    <c:v>1958</c:v>
                  </c:pt>
                  <c:pt idx="120">
                    <c:v>1959</c:v>
                  </c:pt>
                  <c:pt idx="132">
                    <c:v>1960</c:v>
                  </c:pt>
                </c:lvl>
              </c:multiLvlStrCache>
            </c:multiLvlStrRef>
          </c:cat>
          <c:val>
            <c:numRef>
              <c:f>'Airpass Data '!$D$9:$D$152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D-462E-981D-86F0757DC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731168"/>
        <c:axId val="576735760"/>
      </c:lineChart>
      <c:catAx>
        <c:axId val="57673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35760"/>
        <c:crosses val="autoZero"/>
        <c:auto val="1"/>
        <c:lblAlgn val="ctr"/>
        <c:lblOffset val="100"/>
        <c:noMultiLvlLbl val="0"/>
      </c:catAx>
      <c:valAx>
        <c:axId val="5767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Passengers(in 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3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Seasonal Indexes(%age)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 Mean</c:v>
          </c:tx>
          <c:spPr>
            <a:ln w="19050" cap="flat" cmpd="sng" algn="ctr">
              <a:solidFill>
                <a:schemeClr val="accent1"/>
              </a:solidFill>
              <a:prstDash val="sysDot"/>
              <a:miter lim="800000"/>
            </a:ln>
            <a:effectLst/>
          </c:spPr>
          <c:marker>
            <c:symbol val="none"/>
          </c:marker>
          <c:cat>
            <c:strRef>
              <c:f>'Seasonal Index'!$F$210:$F$221</c:f>
              <c:strCache>
                <c:ptCount val="12"/>
                <c:pt idx="0">
                  <c:v>January</c:v>
                </c:pt>
                <c:pt idx="1">
                  <c:v>Feburary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'Seasonal Index'!$G$210:$G$221</c:f>
              <c:numCache>
                <c:formatCode>General</c:formatCode>
                <c:ptCount val="12"/>
                <c:pt idx="0">
                  <c:v>86.113393135866261</c:v>
                </c:pt>
                <c:pt idx="1">
                  <c:v>85.187076382865129</c:v>
                </c:pt>
                <c:pt idx="2">
                  <c:v>97.999804489958748</c:v>
                </c:pt>
                <c:pt idx="3">
                  <c:v>95.896633117144816</c:v>
                </c:pt>
                <c:pt idx="4">
                  <c:v>96.623074184253696</c:v>
                </c:pt>
                <c:pt idx="5">
                  <c:v>110.26201605593438</c:v>
                </c:pt>
                <c:pt idx="6">
                  <c:v>123.63603060863473</c:v>
                </c:pt>
                <c:pt idx="7">
                  <c:v>123.709544746581</c:v>
                </c:pt>
                <c:pt idx="8">
                  <c:v>108.07810379219241</c:v>
                </c:pt>
                <c:pt idx="9">
                  <c:v>95.075304254500537</c:v>
                </c:pt>
                <c:pt idx="10">
                  <c:v>83.198491111792805</c:v>
                </c:pt>
                <c:pt idx="11">
                  <c:v>94.220528120275532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9-429B-AE19-ED3C66A1ADD5}"/>
            </c:ext>
          </c:extLst>
        </c:ser>
        <c:ser>
          <c:idx val="1"/>
          <c:order val="1"/>
          <c:tx>
            <c:v>SI Median</c:v>
          </c:tx>
          <c:spPr>
            <a:ln w="19050" cap="flat" cmpd="sng" algn="ctr">
              <a:solidFill>
                <a:schemeClr val="accent2"/>
              </a:solidFill>
              <a:prstDash val="sysDot"/>
              <a:miter lim="800000"/>
            </a:ln>
            <a:effectLst/>
          </c:spPr>
          <c:marker>
            <c:symbol val="none"/>
          </c:marker>
          <c:val>
            <c:numRef>
              <c:f>'Seasonal Index'!$H$210:$H$221</c:f>
              <c:numCache>
                <c:formatCode>General</c:formatCode>
                <c:ptCount val="12"/>
                <c:pt idx="0">
                  <c:v>86.112758431257717</c:v>
                </c:pt>
                <c:pt idx="1">
                  <c:v>85.128295100044966</c:v>
                </c:pt>
                <c:pt idx="2">
                  <c:v>97.919137721328227</c:v>
                </c:pt>
                <c:pt idx="3">
                  <c:v>95.827078756622114</c:v>
                </c:pt>
                <c:pt idx="4">
                  <c:v>96.599210947169951</c:v>
                </c:pt>
                <c:pt idx="5">
                  <c:v>110.3121563668966</c:v>
                </c:pt>
                <c:pt idx="6">
                  <c:v>123.72574676093026</c:v>
                </c:pt>
                <c:pt idx="7">
                  <c:v>123.7831701006441</c:v>
                </c:pt>
                <c:pt idx="8">
                  <c:v>108.08690065929586</c:v>
                </c:pt>
                <c:pt idx="9">
                  <c:v>95.079209861381457</c:v>
                </c:pt>
                <c:pt idx="10">
                  <c:v>83.208777770049963</c:v>
                </c:pt>
                <c:pt idx="11">
                  <c:v>94.217557524378947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9-429B-AE19-ED3C66A1ADD5}"/>
            </c:ext>
          </c:extLst>
        </c:ser>
        <c:ser>
          <c:idx val="2"/>
          <c:order val="2"/>
          <c:tx>
            <c:v>SI(R-b-T) mean</c:v>
          </c:tx>
          <c:spPr>
            <a:ln w="19050" cap="flat" cmpd="sng" algn="ctr">
              <a:solidFill>
                <a:schemeClr val="accent3"/>
              </a:solidFill>
              <a:prstDash val="sysDash"/>
              <a:miter lim="800000"/>
            </a:ln>
            <a:effectLst/>
          </c:spPr>
          <c:marker>
            <c:symbol val="none"/>
          </c:marker>
          <c:val>
            <c:numRef>
              <c:f>'Seasonal Index'!$I$210:$I$221</c:f>
              <c:numCache>
                <c:formatCode>General</c:formatCode>
                <c:ptCount val="12"/>
                <c:pt idx="0">
                  <c:v>92.153819546570745</c:v>
                </c:pt>
                <c:pt idx="1">
                  <c:v>90.260153862021653</c:v>
                </c:pt>
                <c:pt idx="2">
                  <c:v>102.32973053870103</c:v>
                </c:pt>
                <c:pt idx="3">
                  <c:v>98.873081799673159</c:v>
                </c:pt>
                <c:pt idx="4">
                  <c:v>98.226678133404434</c:v>
                </c:pt>
                <c:pt idx="5">
                  <c:v>110.72066285667334</c:v>
                </c:pt>
                <c:pt idx="6">
                  <c:v>122.6712417181274</c:v>
                </c:pt>
                <c:pt idx="7">
                  <c:v>121.36052486903739</c:v>
                </c:pt>
                <c:pt idx="8">
                  <c:v>104.87586648301146</c:v>
                </c:pt>
                <c:pt idx="9">
                  <c:v>91.214703422603506</c:v>
                </c:pt>
                <c:pt idx="10">
                  <c:v>78.928947840226215</c:v>
                </c:pt>
                <c:pt idx="11">
                  <c:v>88.384588929949786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F9-429B-AE19-ED3C66A1ADD5}"/>
            </c:ext>
          </c:extLst>
        </c:ser>
        <c:ser>
          <c:idx val="3"/>
          <c:order val="3"/>
          <c:tx>
            <c:v>SI(R-b-T) Median</c:v>
          </c:tx>
          <c:spPr>
            <a:ln w="19050" cap="flat" cmpd="sng" algn="ctr">
              <a:solidFill>
                <a:schemeClr val="accent4"/>
              </a:solidFill>
              <a:prstDash val="sysDash"/>
              <a:miter lim="800000"/>
            </a:ln>
            <a:effectLst/>
          </c:spPr>
          <c:marker>
            <c:symbol val="none"/>
          </c:marker>
          <c:val>
            <c:numRef>
              <c:f>'Seasonal Index'!$J$210:$J$221</c:f>
              <c:numCache>
                <c:formatCode>General</c:formatCode>
                <c:ptCount val="12"/>
                <c:pt idx="0">
                  <c:v>90.98248946778304</c:v>
                </c:pt>
                <c:pt idx="1">
                  <c:v>87.942483386138008</c:v>
                </c:pt>
                <c:pt idx="2">
                  <c:v>100.29958640489977</c:v>
                </c:pt>
                <c:pt idx="3">
                  <c:v>98.014976729207007</c:v>
                </c:pt>
                <c:pt idx="4">
                  <c:v>99.002929868315732</c:v>
                </c:pt>
                <c:pt idx="5">
                  <c:v>110.85646099890968</c:v>
                </c:pt>
                <c:pt idx="6">
                  <c:v>124.16223430342896</c:v>
                </c:pt>
                <c:pt idx="7">
                  <c:v>121.54499044587024</c:v>
                </c:pt>
                <c:pt idx="8">
                  <c:v>105.64078822226122</c:v>
                </c:pt>
                <c:pt idx="9">
                  <c:v>91.16300047222974</c:v>
                </c:pt>
                <c:pt idx="10">
                  <c:v>80.363260914443416</c:v>
                </c:pt>
                <c:pt idx="11">
                  <c:v>90.026798786513282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F9-429B-AE19-ED3C66A1ADD5}"/>
            </c:ext>
          </c:extLst>
        </c:ser>
        <c:ser>
          <c:idx val="4"/>
          <c:order val="4"/>
          <c:tx>
            <c:v>SI (R-t-MA(12))</c:v>
          </c:tx>
          <c:spPr>
            <a:ln w="19050" cap="flat" cmpd="sng" algn="ctr">
              <a:solidFill>
                <a:schemeClr val="accent5"/>
              </a:solidFill>
              <a:prstDash val="dash"/>
              <a:miter lim="800000"/>
            </a:ln>
            <a:effectLst/>
          </c:spPr>
          <c:marker>
            <c:symbol val="none"/>
          </c:marker>
          <c:val>
            <c:numRef>
              <c:f>'Seasonal Index'!$K$210:$K$221</c:f>
              <c:numCache>
                <c:formatCode>General</c:formatCode>
                <c:ptCount val="12"/>
                <c:pt idx="0">
                  <c:v>91.218399286772055</c:v>
                </c:pt>
                <c:pt idx="1">
                  <c:v>89.353417184538998</c:v>
                </c:pt>
                <c:pt idx="2">
                  <c:v>101.6706428701597</c:v>
                </c:pt>
                <c:pt idx="3">
                  <c:v>98.4479153179403</c:v>
                </c:pt>
                <c:pt idx="4">
                  <c:v>98.143722024130625</c:v>
                </c:pt>
                <c:pt idx="5">
                  <c:v>110.83209513863422</c:v>
                </c:pt>
                <c:pt idx="6">
                  <c:v>122.95903857646408</c:v>
                </c:pt>
                <c:pt idx="7">
                  <c:v>121.796536136437</c:v>
                </c:pt>
                <c:pt idx="8">
                  <c:v>105.32871905374247</c:v>
                </c:pt>
                <c:pt idx="9">
                  <c:v>91.725771754110809</c:v>
                </c:pt>
                <c:pt idx="10">
                  <c:v>79.46644797904672</c:v>
                </c:pt>
                <c:pt idx="11">
                  <c:v>89.05729467802324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F9-429B-AE19-ED3C66A1A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968304"/>
        <c:axId val="570964368"/>
      </c:lineChart>
      <c:catAx>
        <c:axId val="57096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64368"/>
        <c:crosses val="autoZero"/>
        <c:auto val="1"/>
        <c:lblAlgn val="ctr"/>
        <c:lblOffset val="100"/>
        <c:noMultiLvlLbl val="0"/>
      </c:catAx>
      <c:valAx>
        <c:axId val="570964368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6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Deseasonalization using diff indexes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multiLvlStrRef>
              <c:f>'De season'!$B$6:$C$149</c:f>
              <c:multiLvlStrCache>
                <c:ptCount val="144"/>
                <c:lvl>
                  <c:pt idx="0">
                    <c:v>January</c:v>
                  </c:pt>
                  <c:pt idx="1">
                    <c:v>Feburary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Feburary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Feburary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Feburary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January</c:v>
                  </c:pt>
                  <c:pt idx="49">
                    <c:v>Feburary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May</c:v>
                  </c:pt>
                  <c:pt idx="53">
                    <c:v>June</c:v>
                  </c:pt>
                  <c:pt idx="54">
                    <c:v>July</c:v>
                  </c:pt>
                  <c:pt idx="55">
                    <c:v>August</c:v>
                  </c:pt>
                  <c:pt idx="56">
                    <c:v>September</c:v>
                  </c:pt>
                  <c:pt idx="57">
                    <c:v>October</c:v>
                  </c:pt>
                  <c:pt idx="58">
                    <c:v>November</c:v>
                  </c:pt>
                  <c:pt idx="59">
                    <c:v>December</c:v>
                  </c:pt>
                  <c:pt idx="60">
                    <c:v>January</c:v>
                  </c:pt>
                  <c:pt idx="61">
                    <c:v>Feburary</c:v>
                  </c:pt>
                  <c:pt idx="62">
                    <c:v>March</c:v>
                  </c:pt>
                  <c:pt idx="63">
                    <c:v>April</c:v>
                  </c:pt>
                  <c:pt idx="64">
                    <c:v>May</c:v>
                  </c:pt>
                  <c:pt idx="65">
                    <c:v>June</c:v>
                  </c:pt>
                  <c:pt idx="66">
                    <c:v>July</c:v>
                  </c:pt>
                  <c:pt idx="67">
                    <c:v>August</c:v>
                  </c:pt>
                  <c:pt idx="68">
                    <c:v>September</c:v>
                  </c:pt>
                  <c:pt idx="69">
                    <c:v>October</c:v>
                  </c:pt>
                  <c:pt idx="70">
                    <c:v>November</c:v>
                  </c:pt>
                  <c:pt idx="71">
                    <c:v>December</c:v>
                  </c:pt>
                  <c:pt idx="72">
                    <c:v>January</c:v>
                  </c:pt>
                  <c:pt idx="73">
                    <c:v>Feburary</c:v>
                  </c:pt>
                  <c:pt idx="74">
                    <c:v>March</c:v>
                  </c:pt>
                  <c:pt idx="75">
                    <c:v>April</c:v>
                  </c:pt>
                  <c:pt idx="76">
                    <c:v>May</c:v>
                  </c:pt>
                  <c:pt idx="77">
                    <c:v>June</c:v>
                  </c:pt>
                  <c:pt idx="78">
                    <c:v>July</c:v>
                  </c:pt>
                  <c:pt idx="79">
                    <c:v>August</c:v>
                  </c:pt>
                  <c:pt idx="80">
                    <c:v>September</c:v>
                  </c:pt>
                  <c:pt idx="81">
                    <c:v>October</c:v>
                  </c:pt>
                  <c:pt idx="82">
                    <c:v>November</c:v>
                  </c:pt>
                  <c:pt idx="83">
                    <c:v>December</c:v>
                  </c:pt>
                  <c:pt idx="84">
                    <c:v>January</c:v>
                  </c:pt>
                  <c:pt idx="85">
                    <c:v>Feburary</c:v>
                  </c:pt>
                  <c:pt idx="86">
                    <c:v>March</c:v>
                  </c:pt>
                  <c:pt idx="87">
                    <c:v>April</c:v>
                  </c:pt>
                  <c:pt idx="88">
                    <c:v>May</c:v>
                  </c:pt>
                  <c:pt idx="89">
                    <c:v>June</c:v>
                  </c:pt>
                  <c:pt idx="90">
                    <c:v>July</c:v>
                  </c:pt>
                  <c:pt idx="91">
                    <c:v>August</c:v>
                  </c:pt>
                  <c:pt idx="92">
                    <c:v>September</c:v>
                  </c:pt>
                  <c:pt idx="93">
                    <c:v>October</c:v>
                  </c:pt>
                  <c:pt idx="94">
                    <c:v>November</c:v>
                  </c:pt>
                  <c:pt idx="95">
                    <c:v>December</c:v>
                  </c:pt>
                  <c:pt idx="96">
                    <c:v>January</c:v>
                  </c:pt>
                  <c:pt idx="97">
                    <c:v>Feburary</c:v>
                  </c:pt>
                  <c:pt idx="98">
                    <c:v>March</c:v>
                  </c:pt>
                  <c:pt idx="99">
                    <c:v>April</c:v>
                  </c:pt>
                  <c:pt idx="100">
                    <c:v>May</c:v>
                  </c:pt>
                  <c:pt idx="101">
                    <c:v>June</c:v>
                  </c:pt>
                  <c:pt idx="102">
                    <c:v>July</c:v>
                  </c:pt>
                  <c:pt idx="103">
                    <c:v>August</c:v>
                  </c:pt>
                  <c:pt idx="104">
                    <c:v>September</c:v>
                  </c:pt>
                  <c:pt idx="105">
                    <c:v>October</c:v>
                  </c:pt>
                  <c:pt idx="106">
                    <c:v>November</c:v>
                  </c:pt>
                  <c:pt idx="107">
                    <c:v>December</c:v>
                  </c:pt>
                  <c:pt idx="108">
                    <c:v>January</c:v>
                  </c:pt>
                  <c:pt idx="109">
                    <c:v>Feburary</c:v>
                  </c:pt>
                  <c:pt idx="110">
                    <c:v>March</c:v>
                  </c:pt>
                  <c:pt idx="111">
                    <c:v>April</c:v>
                  </c:pt>
                  <c:pt idx="112">
                    <c:v>May</c:v>
                  </c:pt>
                  <c:pt idx="113">
                    <c:v>June</c:v>
                  </c:pt>
                  <c:pt idx="114">
                    <c:v>July</c:v>
                  </c:pt>
                  <c:pt idx="115">
                    <c:v>August</c:v>
                  </c:pt>
                  <c:pt idx="116">
                    <c:v>September</c:v>
                  </c:pt>
                  <c:pt idx="117">
                    <c:v>October</c:v>
                  </c:pt>
                  <c:pt idx="118">
                    <c:v>November</c:v>
                  </c:pt>
                  <c:pt idx="119">
                    <c:v>December</c:v>
                  </c:pt>
                  <c:pt idx="120">
                    <c:v>January</c:v>
                  </c:pt>
                  <c:pt idx="121">
                    <c:v>Feburary</c:v>
                  </c:pt>
                  <c:pt idx="122">
                    <c:v>March</c:v>
                  </c:pt>
                  <c:pt idx="123">
                    <c:v>April</c:v>
                  </c:pt>
                  <c:pt idx="124">
                    <c:v>May</c:v>
                  </c:pt>
                  <c:pt idx="125">
                    <c:v>June</c:v>
                  </c:pt>
                  <c:pt idx="126">
                    <c:v>July</c:v>
                  </c:pt>
                  <c:pt idx="127">
                    <c:v>August</c:v>
                  </c:pt>
                  <c:pt idx="128">
                    <c:v>September</c:v>
                  </c:pt>
                  <c:pt idx="129">
                    <c:v>October</c:v>
                  </c:pt>
                  <c:pt idx="130">
                    <c:v>November</c:v>
                  </c:pt>
                  <c:pt idx="131">
                    <c:v>December</c:v>
                  </c:pt>
                  <c:pt idx="132">
                    <c:v>January</c:v>
                  </c:pt>
                  <c:pt idx="133">
                    <c:v>Feburary</c:v>
                  </c:pt>
                  <c:pt idx="134">
                    <c:v>March</c:v>
                  </c:pt>
                  <c:pt idx="135">
                    <c:v>April</c:v>
                  </c:pt>
                  <c:pt idx="136">
                    <c:v>May</c:v>
                  </c:pt>
                  <c:pt idx="137">
                    <c:v>June</c:v>
                  </c:pt>
                  <c:pt idx="138">
                    <c:v>July</c:v>
                  </c:pt>
                  <c:pt idx="139">
                    <c:v>August</c:v>
                  </c:pt>
                  <c:pt idx="140">
                    <c:v>September</c:v>
                  </c:pt>
                  <c:pt idx="141">
                    <c:v>October</c:v>
                  </c:pt>
                  <c:pt idx="142">
                    <c:v>November</c:v>
                  </c:pt>
                  <c:pt idx="143">
                    <c:v>December</c:v>
                  </c:pt>
                </c:lvl>
                <c:lvl>
                  <c:pt idx="0">
                    <c:v>1949</c:v>
                  </c:pt>
                  <c:pt idx="12">
                    <c:v>1950</c:v>
                  </c:pt>
                  <c:pt idx="24">
                    <c:v>1951</c:v>
                  </c:pt>
                  <c:pt idx="36">
                    <c:v>1952</c:v>
                  </c:pt>
                  <c:pt idx="48">
                    <c:v>1953</c:v>
                  </c:pt>
                  <c:pt idx="60">
                    <c:v>1954</c:v>
                  </c:pt>
                  <c:pt idx="72">
                    <c:v>1955</c:v>
                  </c:pt>
                  <c:pt idx="84">
                    <c:v>1956</c:v>
                  </c:pt>
                  <c:pt idx="96">
                    <c:v>1957</c:v>
                  </c:pt>
                  <c:pt idx="108">
                    <c:v>1958</c:v>
                  </c:pt>
                  <c:pt idx="120">
                    <c:v>1959</c:v>
                  </c:pt>
                  <c:pt idx="132">
                    <c:v>1960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'De season'!$D$6:$D$149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B45-480E-8F37-B8B912F26067}"/>
            </c:ext>
          </c:extLst>
        </c:ser>
        <c:ser>
          <c:idx val="1"/>
          <c:order val="1"/>
          <c:tx>
            <c:v>SI 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 season'!$J$6:$J$149</c:f>
              <c:numCache>
                <c:formatCode>General</c:formatCode>
                <c:ptCount val="144"/>
                <c:pt idx="0">
                  <c:v>1.3006106938939324</c:v>
                </c:pt>
                <c:pt idx="1">
                  <c:v>1.3851866387532816</c:v>
                </c:pt>
                <c:pt idx="2">
                  <c:v>1.3469414626589891</c:v>
                </c:pt>
                <c:pt idx="3">
                  <c:v>1.3451984267520318</c:v>
                </c:pt>
                <c:pt idx="4">
                  <c:v>1.252288866003799</c:v>
                </c:pt>
                <c:pt idx="5">
                  <c:v>1.2243563543361695</c:v>
                </c:pt>
                <c:pt idx="6">
                  <c:v>1.1970620479436818</c:v>
                </c:pt>
                <c:pt idx="7">
                  <c:v>1.1963506963280641</c:v>
                </c:pt>
                <c:pt idx="8">
                  <c:v>1.2583492421507925</c:v>
                </c:pt>
                <c:pt idx="9">
                  <c:v>1.2516394339528705</c:v>
                </c:pt>
                <c:pt idx="10">
                  <c:v>1.250022670005595</c:v>
                </c:pt>
                <c:pt idx="11">
                  <c:v>1.252381008195679</c:v>
                </c:pt>
                <c:pt idx="12">
                  <c:v>1.3354484803375197</c:v>
                </c:pt>
                <c:pt idx="13">
                  <c:v>1.479097597312826</c:v>
                </c:pt>
                <c:pt idx="14">
                  <c:v>1.4387783805675565</c:v>
                </c:pt>
                <c:pt idx="15">
                  <c:v>1.4077657954381728</c:v>
                </c:pt>
                <c:pt idx="16">
                  <c:v>1.2936868450452468</c:v>
                </c:pt>
                <c:pt idx="17">
                  <c:v>1.3513266429339945</c:v>
                </c:pt>
                <c:pt idx="18">
                  <c:v>1.3750037037190939</c:v>
                </c:pt>
                <c:pt idx="19">
                  <c:v>1.3741866106471008</c:v>
                </c:pt>
                <c:pt idx="20">
                  <c:v>1.4619057372045972</c:v>
                </c:pt>
                <c:pt idx="21">
                  <c:v>1.3988911320649731</c:v>
                </c:pt>
                <c:pt idx="22">
                  <c:v>1.3702171575061328</c:v>
                </c:pt>
                <c:pt idx="23">
                  <c:v>1.4858757724355514</c:v>
                </c:pt>
                <c:pt idx="24">
                  <c:v>1.6838263447733943</c:v>
                </c:pt>
                <c:pt idx="25">
                  <c:v>1.7608304729914597</c:v>
                </c:pt>
                <c:pt idx="26">
                  <c:v>1.816330154191667</c:v>
                </c:pt>
                <c:pt idx="27">
                  <c:v>1.6997468493068308</c:v>
                </c:pt>
                <c:pt idx="28">
                  <c:v>1.7801130987822595</c:v>
                </c:pt>
                <c:pt idx="29">
                  <c:v>1.6143365264580605</c:v>
                </c:pt>
                <c:pt idx="30">
                  <c:v>1.6095631590594099</c:v>
                </c:pt>
                <c:pt idx="31">
                  <c:v>1.6086066795221945</c:v>
                </c:pt>
                <c:pt idx="32">
                  <c:v>1.7024725040863662</c:v>
                </c:pt>
                <c:pt idx="33">
                  <c:v>1.7039125067257566</c:v>
                </c:pt>
                <c:pt idx="34">
                  <c:v>1.7548395175078544</c:v>
                </c:pt>
                <c:pt idx="35">
                  <c:v>1.7618241301735824</c:v>
                </c:pt>
                <c:pt idx="36">
                  <c:v>1.9857538272844859</c:v>
                </c:pt>
                <c:pt idx="37">
                  <c:v>2.1129965675897515</c:v>
                </c:pt>
                <c:pt idx="38">
                  <c:v>1.9693916840392796</c:v>
                </c:pt>
                <c:pt idx="39">
                  <c:v>1.887448955365254</c:v>
                </c:pt>
                <c:pt idx="40">
                  <c:v>1.8939575411462413</c:v>
                </c:pt>
                <c:pt idx="41">
                  <c:v>1.9771087795947033</c:v>
                </c:pt>
                <c:pt idx="42">
                  <c:v>1.860299128561127</c:v>
                </c:pt>
                <c:pt idx="43">
                  <c:v>1.9561950575094023</c:v>
                </c:pt>
                <c:pt idx="44">
                  <c:v>1.9337867030111442</c:v>
                </c:pt>
                <c:pt idx="45">
                  <c:v>2.0089338813865401</c:v>
                </c:pt>
                <c:pt idx="46">
                  <c:v>2.0673451850092532</c:v>
                </c:pt>
                <c:pt idx="47">
                  <c:v>2.0589992846606928</c:v>
                </c:pt>
                <c:pt idx="48">
                  <c:v>2.2760687143143814</c:v>
                </c:pt>
                <c:pt idx="49">
                  <c:v>2.3008184847088406</c:v>
                </c:pt>
                <c:pt idx="50">
                  <c:v>2.4081680696024348</c:v>
                </c:pt>
                <c:pt idx="51">
                  <c:v>2.4505552735405232</c:v>
                </c:pt>
                <c:pt idx="52">
                  <c:v>2.3700343001228923</c:v>
                </c:pt>
                <c:pt idx="53">
                  <c:v>2.2038414378051048</c:v>
                </c:pt>
                <c:pt idx="54">
                  <c:v>2.1352998693049456</c:v>
                </c:pt>
                <c:pt idx="55">
                  <c:v>2.1986985770353611</c:v>
                </c:pt>
                <c:pt idx="56">
                  <c:v>2.1928586058068955</c:v>
                </c:pt>
                <c:pt idx="57">
                  <c:v>2.2192934501181152</c:v>
                </c:pt>
                <c:pt idx="58">
                  <c:v>2.1635007750096835</c:v>
                </c:pt>
                <c:pt idx="59">
                  <c:v>2.1332930732824704</c:v>
                </c:pt>
                <c:pt idx="60">
                  <c:v>2.3689694781639479</c:v>
                </c:pt>
                <c:pt idx="61">
                  <c:v>2.2069075261492959</c:v>
                </c:pt>
                <c:pt idx="62">
                  <c:v>2.3979639676125943</c:v>
                </c:pt>
                <c:pt idx="63">
                  <c:v>2.367132115292335</c:v>
                </c:pt>
                <c:pt idx="64">
                  <c:v>2.4217817739247018</c:v>
                </c:pt>
                <c:pt idx="65">
                  <c:v>2.3942968707018424</c:v>
                </c:pt>
                <c:pt idx="66">
                  <c:v>2.4426536383715667</c:v>
                </c:pt>
                <c:pt idx="67">
                  <c:v>2.3684510407035324</c:v>
                </c:pt>
                <c:pt idx="68">
                  <c:v>2.3964151008607004</c:v>
                </c:pt>
                <c:pt idx="69">
                  <c:v>2.4086170619765324</c:v>
                </c:pt>
                <c:pt idx="70">
                  <c:v>2.4399480962609208</c:v>
                </c:pt>
                <c:pt idx="71">
                  <c:v>2.4304682277695804</c:v>
                </c:pt>
                <c:pt idx="72">
                  <c:v>2.8102481064493894</c:v>
                </c:pt>
                <c:pt idx="73">
                  <c:v>2.7351566680467339</c:v>
                </c:pt>
                <c:pt idx="74">
                  <c:v>2.7244952312875008</c:v>
                </c:pt>
                <c:pt idx="75">
                  <c:v>2.8051036960953222</c:v>
                </c:pt>
                <c:pt idx="76">
                  <c:v>2.7943635852977331</c:v>
                </c:pt>
                <c:pt idx="77">
                  <c:v>2.8568314934510619</c:v>
                </c:pt>
                <c:pt idx="78">
                  <c:v>2.9441255773750008</c:v>
                </c:pt>
                <c:pt idx="79">
                  <c:v>2.8049573758502588</c:v>
                </c:pt>
                <c:pt idx="80">
                  <c:v>2.8868012025812297</c:v>
                </c:pt>
                <c:pt idx="81">
                  <c:v>2.8819260916225757</c:v>
                </c:pt>
                <c:pt idx="82">
                  <c:v>2.8486093537627499</c:v>
                </c:pt>
                <c:pt idx="83">
                  <c:v>2.9505247481220236</c:v>
                </c:pt>
                <c:pt idx="84">
                  <c:v>3.2979771166596139</c:v>
                </c:pt>
                <c:pt idx="85">
                  <c:v>3.2516669401242289</c:v>
                </c:pt>
                <c:pt idx="86">
                  <c:v>3.2347003307795421</c:v>
                </c:pt>
                <c:pt idx="87">
                  <c:v>3.2639310664603562</c:v>
                </c:pt>
                <c:pt idx="88">
                  <c:v>3.2911393337951078</c:v>
                </c:pt>
                <c:pt idx="89">
                  <c:v>3.39192056682761</c:v>
                </c:pt>
                <c:pt idx="90">
                  <c:v>3.340450174329328</c:v>
                </c:pt>
                <c:pt idx="91">
                  <c:v>3.2737975136004458</c:v>
                </c:pt>
                <c:pt idx="92">
                  <c:v>3.2846616247318479</c:v>
                </c:pt>
                <c:pt idx="93">
                  <c:v>3.2185014015930959</c:v>
                </c:pt>
                <c:pt idx="94">
                  <c:v>3.2572706112645791</c:v>
                </c:pt>
                <c:pt idx="95">
                  <c:v>3.247699902609134</c:v>
                </c:pt>
                <c:pt idx="96">
                  <c:v>3.6579675765766844</c:v>
                </c:pt>
                <c:pt idx="97">
                  <c:v>3.5333998158028623</c:v>
                </c:pt>
                <c:pt idx="98">
                  <c:v>3.632660308383334</c:v>
                </c:pt>
                <c:pt idx="99">
                  <c:v>3.6289073837961787</c:v>
                </c:pt>
                <c:pt idx="100">
                  <c:v>3.6740706399285008</c:v>
                </c:pt>
                <c:pt idx="101">
                  <c:v>3.8272472705915814</c:v>
                </c:pt>
                <c:pt idx="102">
                  <c:v>3.7610395425257566</c:v>
                </c:pt>
                <c:pt idx="103">
                  <c:v>3.7749714539540946</c:v>
                </c:pt>
                <c:pt idx="104">
                  <c:v>3.7380374546244126</c:v>
                </c:pt>
                <c:pt idx="105">
                  <c:v>3.6497385174928243</c:v>
                </c:pt>
                <c:pt idx="106">
                  <c:v>3.6659318687664082</c:v>
                </c:pt>
                <c:pt idx="107">
                  <c:v>3.5661018538453235</c:v>
                </c:pt>
                <c:pt idx="108">
                  <c:v>3.9482824636065801</c:v>
                </c:pt>
                <c:pt idx="109">
                  <c:v>3.7329606027418945</c:v>
                </c:pt>
                <c:pt idx="110">
                  <c:v>3.6938849203223789</c:v>
                </c:pt>
                <c:pt idx="111">
                  <c:v>3.6289073837961787</c:v>
                </c:pt>
                <c:pt idx="112">
                  <c:v>3.7568665980113969</c:v>
                </c:pt>
                <c:pt idx="113">
                  <c:v>3.9451482528609905</c:v>
                </c:pt>
                <c:pt idx="114">
                  <c:v>3.9713342266239708</c:v>
                </c:pt>
                <c:pt idx="115">
                  <c:v>4.0821425786869758</c:v>
                </c:pt>
                <c:pt idx="116">
                  <c:v>3.7380374546244126</c:v>
                </c:pt>
                <c:pt idx="117">
                  <c:v>3.7759542587317694</c:v>
                </c:pt>
                <c:pt idx="118">
                  <c:v>3.7260291125166773</c:v>
                </c:pt>
                <c:pt idx="119">
                  <c:v>3.5767152522198629</c:v>
                </c:pt>
                <c:pt idx="120">
                  <c:v>4.1805343732304969</c:v>
                </c:pt>
                <c:pt idx="121">
                  <c:v>4.0146934784205275</c:v>
                </c:pt>
                <c:pt idx="122">
                  <c:v>4.1428654078753757</c:v>
                </c:pt>
                <c:pt idx="123">
                  <c:v>4.1294463332853066</c:v>
                </c:pt>
                <c:pt idx="124">
                  <c:v>4.346787799352029</c:v>
                </c:pt>
                <c:pt idx="125">
                  <c:v>4.2807125870123848</c:v>
                </c:pt>
                <c:pt idx="126">
                  <c:v>4.4323648802239024</c:v>
                </c:pt>
                <c:pt idx="127">
                  <c:v>4.5186489138337018</c:v>
                </c:pt>
                <c:pt idx="128">
                  <c:v>4.2839389640868886</c:v>
                </c:pt>
                <c:pt idx="129">
                  <c:v>4.2808172236875492</c:v>
                </c:pt>
                <c:pt idx="130">
                  <c:v>4.3510404475194751</c:v>
                </c:pt>
                <c:pt idx="131">
                  <c:v>4.2984263416885593</c:v>
                </c:pt>
                <c:pt idx="132">
                  <c:v>4.8424523156586581</c:v>
                </c:pt>
                <c:pt idx="133">
                  <c:v>4.5898980995977379</c:v>
                </c:pt>
                <c:pt idx="134">
                  <c:v>4.275518733743306</c:v>
                </c:pt>
                <c:pt idx="135">
                  <c:v>4.8072594940518343</c:v>
                </c:pt>
                <c:pt idx="136">
                  <c:v>4.8849615268908524</c:v>
                </c:pt>
                <c:pt idx="137">
                  <c:v>4.8520788857025972</c:v>
                </c:pt>
                <c:pt idx="138">
                  <c:v>5.0308959041957433</c:v>
                </c:pt>
                <c:pt idx="139">
                  <c:v>4.898571094424371</c:v>
                </c:pt>
                <c:pt idx="140">
                  <c:v>4.7003045221514892</c:v>
                </c:pt>
                <c:pt idx="141">
                  <c:v>4.8487880592628008</c:v>
                </c:pt>
                <c:pt idx="142">
                  <c:v>4.687585012520981</c:v>
                </c:pt>
                <c:pt idx="143">
                  <c:v>4.5849880978011299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45-480E-8F37-B8B912F26067}"/>
            </c:ext>
          </c:extLst>
        </c:ser>
        <c:ser>
          <c:idx val="2"/>
          <c:order val="2"/>
          <c:tx>
            <c:v>SI Median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 season'!$K$6:$K$149</c:f>
              <c:numCache>
                <c:formatCode>General</c:formatCode>
                <c:ptCount val="144"/>
                <c:pt idx="0">
                  <c:v>1.3006202802039795</c:v>
                </c:pt>
                <c:pt idx="1">
                  <c:v>1.3861431133012045</c:v>
                </c:pt>
                <c:pt idx="2">
                  <c:v>1.3480510865573978</c:v>
                </c:pt>
                <c:pt idx="3">
                  <c:v>1.346174814820654</c:v>
                </c:pt>
                <c:pt idx="4">
                  <c:v>1.2525982232523083</c:v>
                </c:pt>
                <c:pt idx="5">
                  <c:v>1.2237998462380881</c:v>
                </c:pt>
                <c:pt idx="6">
                  <c:v>1.1961940329685283</c:v>
                </c:pt>
                <c:pt idx="7">
                  <c:v>1.1956391153956227</c:v>
                </c:pt>
                <c:pt idx="8">
                  <c:v>1.2582468288982576</c:v>
                </c:pt>
                <c:pt idx="9">
                  <c:v>1.2515880198572675</c:v>
                </c:pt>
                <c:pt idx="10">
                  <c:v>1.2498681363570467</c:v>
                </c:pt>
                <c:pt idx="11">
                  <c:v>1.2524204946563946</c:v>
                </c:pt>
                <c:pt idx="12">
                  <c:v>1.3354583234237287</c:v>
                </c:pt>
                <c:pt idx="13">
                  <c:v>1.4801189175928116</c:v>
                </c:pt>
                <c:pt idx="14">
                  <c:v>1.4399636606408568</c:v>
                </c:pt>
                <c:pt idx="15">
                  <c:v>1.4087875969053356</c:v>
                </c:pt>
                <c:pt idx="16">
                  <c:v>1.2940064289796571</c:v>
                </c:pt>
                <c:pt idx="17">
                  <c:v>1.3507124228850009</c:v>
                </c:pt>
                <c:pt idx="18">
                  <c:v>1.3740066594908771</c:v>
                </c:pt>
                <c:pt idx="19">
                  <c:v>1.3733692541706477</c:v>
                </c:pt>
                <c:pt idx="20">
                  <c:v>1.4617867571023875</c:v>
                </c:pt>
                <c:pt idx="21">
                  <c:v>1.3988336692522401</c:v>
                </c:pt>
                <c:pt idx="22">
                  <c:v>1.3700477648529166</c:v>
                </c:pt>
                <c:pt idx="23">
                  <c:v>1.4859226207787732</c:v>
                </c:pt>
                <c:pt idx="24">
                  <c:v>1.6838387556212233</c:v>
                </c:pt>
                <c:pt idx="25">
                  <c:v>1.7620463304676328</c:v>
                </c:pt>
                <c:pt idx="26">
                  <c:v>1.817826465206188</c:v>
                </c:pt>
                <c:pt idx="27">
                  <c:v>1.7009805799671829</c:v>
                </c:pt>
                <c:pt idx="28">
                  <c:v>1.7805528462760083</c:v>
                </c:pt>
                <c:pt idx="29">
                  <c:v>1.6136027602250347</c:v>
                </c:pt>
                <c:pt idx="30">
                  <c:v>1.6083960308157914</c:v>
                </c:pt>
                <c:pt idx="31">
                  <c:v>1.6076498916468169</c:v>
                </c:pt>
                <c:pt idx="32">
                  <c:v>1.7023339449799955</c:v>
                </c:pt>
                <c:pt idx="33">
                  <c:v>1.7038425144275406</c:v>
                </c:pt>
                <c:pt idx="34">
                  <c:v>1.7546225760397001</c:v>
                </c:pt>
                <c:pt idx="35">
                  <c:v>1.7618796789234026</c:v>
                </c:pt>
                <c:pt idx="36">
                  <c:v>1.9857684635257185</c:v>
                </c:pt>
                <c:pt idx="37">
                  <c:v>2.1144555965611596</c:v>
                </c:pt>
                <c:pt idx="38">
                  <c:v>1.9710140886786196</c:v>
                </c:pt>
                <c:pt idx="39">
                  <c:v>1.8888189262212276</c:v>
                </c:pt>
                <c:pt idx="40">
                  <c:v>1.8944254120262183</c:v>
                </c:pt>
                <c:pt idx="41">
                  <c:v>1.9762101220733572</c:v>
                </c:pt>
                <c:pt idx="42">
                  <c:v>1.8589501863700102</c:v>
                </c:pt>
                <c:pt idx="43">
                  <c:v>1.9550315265252749</c:v>
                </c:pt>
                <c:pt idx="44">
                  <c:v>1.9336293179392339</c:v>
                </c:pt>
                <c:pt idx="45">
                  <c:v>2.0088513596028412</c:v>
                </c:pt>
                <c:pt idx="46">
                  <c:v>2.0670896101289618</c:v>
                </c:pt>
                <c:pt idx="47">
                  <c:v>2.0590642030791573</c:v>
                </c:pt>
                <c:pt idx="48">
                  <c:v>2.2760854903569641</c:v>
                </c:pt>
                <c:pt idx="49">
                  <c:v>2.3024072051443736</c:v>
                </c:pt>
                <c:pt idx="50">
                  <c:v>2.4101519426329236</c:v>
                </c:pt>
                <c:pt idx="51">
                  <c:v>2.452333964983362</c:v>
                </c:pt>
                <c:pt idx="52">
                  <c:v>2.3706197778907319</c:v>
                </c:pt>
                <c:pt idx="53">
                  <c:v>2.2028397232285588</c:v>
                </c:pt>
                <c:pt idx="54">
                  <c:v>2.1337515182681854</c:v>
                </c:pt>
                <c:pt idx="55">
                  <c:v>2.1973908066730363</c:v>
                </c:pt>
                <c:pt idx="56">
                  <c:v>2.192680135653581</c:v>
                </c:pt>
                <c:pt idx="57">
                  <c:v>2.2192022873099448</c:v>
                </c:pt>
                <c:pt idx="58">
                  <c:v>2.1632333129256578</c:v>
                </c:pt>
                <c:pt idx="59">
                  <c:v>2.133360334118096</c:v>
                </c:pt>
                <c:pt idx="60">
                  <c:v>2.3689869389429625</c:v>
                </c:pt>
                <c:pt idx="61">
                  <c:v>2.2084314008527666</c:v>
                </c:pt>
                <c:pt idx="62">
                  <c:v>2.399939434401428</c:v>
                </c:pt>
                <c:pt idx="63">
                  <c:v>2.3688502555371196</c:v>
                </c:pt>
                <c:pt idx="64">
                  <c:v>2.4223800350499185</c:v>
                </c:pt>
                <c:pt idx="65">
                  <c:v>2.3932085881989278</c:v>
                </c:pt>
                <c:pt idx="66">
                  <c:v>2.44088241862497</c:v>
                </c:pt>
                <c:pt idx="67">
                  <c:v>2.3670423027764693</c:v>
                </c:pt>
                <c:pt idx="68">
                  <c:v>2.3962200638577111</c:v>
                </c:pt>
                <c:pt idx="69">
                  <c:v>2.4085181222463383</c:v>
                </c:pt>
                <c:pt idx="70">
                  <c:v>2.4396464584661586</c:v>
                </c:pt>
                <c:pt idx="71">
                  <c:v>2.4305448582738505</c:v>
                </c:pt>
                <c:pt idx="72">
                  <c:v>2.8102688197264554</c:v>
                </c:pt>
                <c:pt idx="73">
                  <c:v>2.7370452999930563</c:v>
                </c:pt>
                <c:pt idx="74">
                  <c:v>2.7267396978092822</c:v>
                </c:pt>
                <c:pt idx="75">
                  <c:v>2.807139730129891</c:v>
                </c:pt>
                <c:pt idx="76">
                  <c:v>2.7950538865960595</c:v>
                </c:pt>
                <c:pt idx="77">
                  <c:v>2.8555329745555391</c:v>
                </c:pt>
                <c:pt idx="78">
                  <c:v>2.9419907297334076</c:v>
                </c:pt>
                <c:pt idx="79">
                  <c:v>2.8032890070424394</c:v>
                </c:pt>
                <c:pt idx="80">
                  <c:v>2.8865662545312967</c:v>
                </c:pt>
                <c:pt idx="81">
                  <c:v>2.881807709587322</c:v>
                </c:pt>
                <c:pt idx="82">
                  <c:v>2.8482571953521161</c:v>
                </c:pt>
                <c:pt idx="83">
                  <c:v>2.9506177755464211</c:v>
                </c:pt>
                <c:pt idx="84">
                  <c:v>3.2980014248029477</c:v>
                </c:pt>
                <c:pt idx="85">
                  <c:v>3.2539122235968954</c:v>
                </c:pt>
                <c:pt idx="86">
                  <c:v>3.2373651093840539</c:v>
                </c:pt>
                <c:pt idx="87">
                  <c:v>3.2663001320842224</c:v>
                </c:pt>
                <c:pt idx="88">
                  <c:v>3.291952355324248</c:v>
                </c:pt>
                <c:pt idx="89">
                  <c:v>3.3903788332818148</c:v>
                </c:pt>
                <c:pt idx="90">
                  <c:v>3.3380279433513662</c:v>
                </c:pt>
                <c:pt idx="91">
                  <c:v>3.2718502819947783</c:v>
                </c:pt>
                <c:pt idx="92">
                  <c:v>3.2843942960211869</c:v>
                </c:pt>
                <c:pt idx="93">
                  <c:v>3.2183691939186878</c:v>
                </c:pt>
                <c:pt idx="94">
                  <c:v>3.2568679322380736</c:v>
                </c:pt>
                <c:pt idx="95">
                  <c:v>3.247802299702176</c:v>
                </c:pt>
                <c:pt idx="96">
                  <c:v>3.6579945380736922</c:v>
                </c:pt>
                <c:pt idx="97">
                  <c:v>3.5358396364717164</c:v>
                </c:pt>
                <c:pt idx="98">
                  <c:v>3.6356529304123759</c:v>
                </c:pt>
                <c:pt idx="99">
                  <c:v>3.6315413609115317</c:v>
                </c:pt>
                <c:pt idx="100">
                  <c:v>3.6749782583022266</c:v>
                </c:pt>
                <c:pt idx="101">
                  <c:v>3.8255076674998016</c:v>
                </c:pt>
                <c:pt idx="102">
                  <c:v>3.7583123333132815</c:v>
                </c:pt>
                <c:pt idx="103">
                  <c:v>3.7727261276334851</c:v>
                </c:pt>
                <c:pt idx="104">
                  <c:v>3.7377332270212942</c:v>
                </c:pt>
                <c:pt idx="105">
                  <c:v>3.6495885957182508</c:v>
                </c:pt>
                <c:pt idx="106">
                  <c:v>3.6654786691240311</c:v>
                </c:pt>
                <c:pt idx="107">
                  <c:v>3.5662142898690559</c:v>
                </c:pt>
                <c:pt idx="108">
                  <c:v>3.9483115649049374</c:v>
                </c:pt>
                <c:pt idx="109">
                  <c:v>3.7355382205913816</c:v>
                </c:pt>
                <c:pt idx="110">
                  <c:v>3.6969279798013486</c:v>
                </c:pt>
                <c:pt idx="111">
                  <c:v>3.6315413609115317</c:v>
                </c:pt>
                <c:pt idx="112">
                  <c:v>3.7577946697569247</c:v>
                </c:pt>
                <c:pt idx="113">
                  <c:v>3.9433550601005063</c:v>
                </c:pt>
                <c:pt idx="114">
                  <c:v>3.9684545282942394</c:v>
                </c:pt>
                <c:pt idx="115">
                  <c:v>4.0797145491539828</c:v>
                </c:pt>
                <c:pt idx="116">
                  <c:v>3.7377332270212942</c:v>
                </c:pt>
                <c:pt idx="117">
                  <c:v>3.775799152342513</c:v>
                </c:pt>
                <c:pt idx="118">
                  <c:v>3.725568483371966</c:v>
                </c:pt>
                <c:pt idx="119">
                  <c:v>3.5768280228746185</c:v>
                </c:pt>
                <c:pt idx="120">
                  <c:v>4.1805651863699334</c:v>
                </c:pt>
                <c:pt idx="121">
                  <c:v>4.0174656334662027</c:v>
                </c:pt>
                <c:pt idx="122">
                  <c:v>4.1462783419871476</c:v>
                </c:pt>
                <c:pt idx="123">
                  <c:v>4.1324436175889847</c:v>
                </c:pt>
                <c:pt idx="124">
                  <c:v>4.3478616013716485</c:v>
                </c:pt>
                <c:pt idx="125">
                  <c:v>4.2787668698102044</c:v>
                </c:pt>
                <c:pt idx="126">
                  <c:v>4.4291508788294154</c:v>
                </c:pt>
                <c:pt idx="127">
                  <c:v>4.5159612534199534</c:v>
                </c:pt>
                <c:pt idx="128">
                  <c:v>4.2835903072050971</c:v>
                </c:pt>
                <c:pt idx="129">
                  <c:v>4.2806413788395616</c:v>
                </c:pt>
                <c:pt idx="130">
                  <c:v>4.3505025515504894</c:v>
                </c:pt>
                <c:pt idx="131">
                  <c:v>4.2985618672528796</c:v>
                </c:pt>
                <c:pt idx="132">
                  <c:v>4.8424880075451728</c:v>
                </c:pt>
                <c:pt idx="133">
                  <c:v>4.593067434752296</c:v>
                </c:pt>
                <c:pt idx="134">
                  <c:v>4.279040948996589</c:v>
                </c:pt>
                <c:pt idx="135">
                  <c:v>4.8107487568397014</c:v>
                </c:pt>
                <c:pt idx="136">
                  <c:v>4.8861682758271856</c:v>
                </c:pt>
                <c:pt idx="137">
                  <c:v>4.8498734647213126</c:v>
                </c:pt>
                <c:pt idx="138">
                  <c:v>5.0272478953136801</c:v>
                </c:pt>
                <c:pt idx="139">
                  <c:v>4.895657458984779</c:v>
                </c:pt>
                <c:pt idx="140">
                  <c:v>4.6999219785317266</c:v>
                </c:pt>
                <c:pt idx="141">
                  <c:v>4.8485888836487421</c:v>
                </c:pt>
                <c:pt idx="142">
                  <c:v>4.6870055113389251</c:v>
                </c:pt>
                <c:pt idx="143">
                  <c:v>4.5851326584030723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45-480E-8F37-B8B912F26067}"/>
            </c:ext>
          </c:extLst>
        </c:ser>
        <c:ser>
          <c:idx val="3"/>
          <c:order val="3"/>
          <c:tx>
            <c:v>SI R-t-T(Mean) 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'De season'!$L$6:$L$149</c:f>
              <c:numCache>
                <c:formatCode>General</c:formatCode>
                <c:ptCount val="144"/>
                <c:pt idx="0">
                  <c:v>1.2153592824592563</c:v>
                </c:pt>
                <c:pt idx="1">
                  <c:v>1.3073321388348564</c:v>
                </c:pt>
                <c:pt idx="2">
                  <c:v>1.2899476946250503</c:v>
                </c:pt>
                <c:pt idx="3">
                  <c:v>1.3047029348328296</c:v>
                </c:pt>
                <c:pt idx="4">
                  <c:v>1.2318445691064344</c:v>
                </c:pt>
                <c:pt idx="5">
                  <c:v>1.2192846079214319</c:v>
                </c:pt>
                <c:pt idx="6">
                  <c:v>1.2064767416316917</c:v>
                </c:pt>
                <c:pt idx="7">
                  <c:v>1.2195069208847753</c:v>
                </c:pt>
                <c:pt idx="8">
                  <c:v>1.2967711691996389</c:v>
                </c:pt>
                <c:pt idx="9">
                  <c:v>1.3046142292286524</c:v>
                </c:pt>
                <c:pt idx="10">
                  <c:v>1.3176407749730106</c:v>
                </c:pt>
                <c:pt idx="11">
                  <c:v>1.3350743769767628</c:v>
                </c:pt>
                <c:pt idx="12">
                  <c:v>1.2479135489537005</c:v>
                </c:pt>
                <c:pt idx="13">
                  <c:v>1.3959648262134909</c:v>
                </c:pt>
                <c:pt idx="14">
                  <c:v>1.3778986738040311</c:v>
                </c:pt>
                <c:pt idx="15">
                  <c:v>1.3653867922669147</c:v>
                </c:pt>
                <c:pt idx="16">
                  <c:v>1.2725667036223496</c:v>
                </c:pt>
                <c:pt idx="17">
                  <c:v>1.3457289376318025</c:v>
                </c:pt>
                <c:pt idx="18">
                  <c:v>1.3858178789012676</c:v>
                </c:pt>
                <c:pt idx="19">
                  <c:v>1.4007849766919718</c:v>
                </c:pt>
                <c:pt idx="20">
                  <c:v>1.5065429759819335</c:v>
                </c:pt>
                <c:pt idx="21">
                  <c:v>1.4580982561967293</c:v>
                </c:pt>
                <c:pt idx="22">
                  <c:v>1.4443370033358001</c:v>
                </c:pt>
                <c:pt idx="23">
                  <c:v>1.5839865489554814</c:v>
                </c:pt>
                <c:pt idx="24">
                  <c:v>1.5734562138981443</c:v>
                </c:pt>
                <c:pt idx="25">
                  <c:v>1.6618628883493938</c:v>
                </c:pt>
                <c:pt idx="26">
                  <c:v>1.7394749215398406</c:v>
                </c:pt>
                <c:pt idx="27">
                  <c:v>1.6485781269593118</c:v>
                </c:pt>
                <c:pt idx="28">
                  <c:v>1.7510517841843529</c:v>
                </c:pt>
                <c:pt idx="29">
                  <c:v>1.6076493348889991</c:v>
                </c:pt>
                <c:pt idx="30">
                  <c:v>1.622222105302072</c:v>
                </c:pt>
                <c:pt idx="31">
                  <c:v>1.6397424138923669</c:v>
                </c:pt>
                <c:pt idx="32">
                  <c:v>1.7544551112700997</c:v>
                </c:pt>
                <c:pt idx="33">
                  <c:v>1.7760294549163167</c:v>
                </c:pt>
                <c:pt idx="34">
                  <c:v>1.8497649340967264</c:v>
                </c:pt>
                <c:pt idx="35">
                  <c:v>1.8781554794757851</c:v>
                </c:pt>
                <c:pt idx="36">
                  <c:v>1.8555931901833287</c:v>
                </c:pt>
                <c:pt idx="37">
                  <c:v>1.9942354660192727</c:v>
                </c:pt>
                <c:pt idx="38">
                  <c:v>1.8860598868381417</c:v>
                </c:pt>
                <c:pt idx="39">
                  <c:v>1.8306296992615672</c:v>
                </c:pt>
                <c:pt idx="40">
                  <c:v>1.8630376541031197</c:v>
                </c:pt>
                <c:pt idx="41">
                  <c:v>1.9689188483472011</c:v>
                </c:pt>
                <c:pt idx="42">
                  <c:v>1.874930071454656</c:v>
                </c:pt>
                <c:pt idx="43">
                  <c:v>1.9940586138791598</c:v>
                </c:pt>
                <c:pt idx="44">
                  <c:v>1.9928321644317981</c:v>
                </c:pt>
                <c:pt idx="45">
                  <c:v>2.0939606536359046</c:v>
                </c:pt>
                <c:pt idx="46">
                  <c:v>2.1791751278399789</c:v>
                </c:pt>
                <c:pt idx="47">
                  <c:v>2.1949527892668814</c:v>
                </c:pt>
                <c:pt idx="48">
                  <c:v>2.1268787443036983</c:v>
                </c:pt>
                <c:pt idx="49">
                  <c:v>2.1715008407765413</c:v>
                </c:pt>
                <c:pt idx="50">
                  <c:v>2.3062701206932719</c:v>
                </c:pt>
                <c:pt idx="51">
                  <c:v>2.3767844161683329</c:v>
                </c:pt>
                <c:pt idx="52">
                  <c:v>2.3313422010361444</c:v>
                </c:pt>
                <c:pt idx="53">
                  <c:v>2.1947122942585775</c:v>
                </c:pt>
                <c:pt idx="54">
                  <c:v>2.1520936472349095</c:v>
                </c:pt>
                <c:pt idx="55">
                  <c:v>2.2412559627071547</c:v>
                </c:pt>
                <c:pt idx="56">
                  <c:v>2.2598144639729001</c:v>
                </c:pt>
                <c:pt idx="57">
                  <c:v>2.3132235493045856</c:v>
                </c:pt>
                <c:pt idx="58">
                  <c:v>2.2805321105302108</c:v>
                </c:pt>
                <c:pt idx="59">
                  <c:v>2.2741521167146552</c:v>
                </c:pt>
                <c:pt idx="60">
                  <c:v>2.2136901216222165</c:v>
                </c:pt>
                <c:pt idx="61">
                  <c:v>2.0828681533979068</c:v>
                </c:pt>
                <c:pt idx="62">
                  <c:v>2.2964977896733849</c:v>
                </c:pt>
                <c:pt idx="63">
                  <c:v>2.2958726062562196</c:v>
                </c:pt>
                <c:pt idx="64">
                  <c:v>2.3822448691810383</c:v>
                </c:pt>
                <c:pt idx="65">
                  <c:v>2.3843787888241335</c:v>
                </c:pt>
                <c:pt idx="66">
                  <c:v>2.4618647025187221</c:v>
                </c:pt>
                <c:pt idx="67">
                  <c:v>2.4142941068867514</c:v>
                </c:pt>
                <c:pt idx="68">
                  <c:v>2.4695862707551948</c:v>
                </c:pt>
                <c:pt idx="69">
                  <c:v>2.5105601554063983</c:v>
                </c:pt>
                <c:pt idx="70">
                  <c:v>2.5719334357646266</c:v>
                </c:pt>
                <c:pt idx="71">
                  <c:v>2.5909494265057518</c:v>
                </c:pt>
                <c:pt idx="72">
                  <c:v>2.6260441638851786</c:v>
                </c:pt>
                <c:pt idx="73">
                  <c:v>2.5814270199027249</c:v>
                </c:pt>
                <c:pt idx="74">
                  <c:v>2.609212382309761</c:v>
                </c:pt>
                <c:pt idx="75">
                  <c:v>2.7206596082948153</c:v>
                </c:pt>
                <c:pt idx="76">
                  <c:v>2.748744079824275</c:v>
                </c:pt>
                <c:pt idx="77">
                  <c:v>2.8449974184833411</c:v>
                </c:pt>
                <c:pt idx="78">
                  <c:v>2.9672806348238905</c:v>
                </c:pt>
                <c:pt idx="79">
                  <c:v>2.8592493347771422</c:v>
                </c:pt>
                <c:pt idx="80">
                  <c:v>2.974945623457995</c:v>
                </c:pt>
                <c:pt idx="81">
                  <c:v>3.0039016706609307</c:v>
                </c:pt>
                <c:pt idx="82">
                  <c:v>3.0027006121981108</c:v>
                </c:pt>
                <c:pt idx="83">
                  <c:v>3.1453447186401702</c:v>
                </c:pt>
                <c:pt idx="84">
                  <c:v>3.0818038948073996</c:v>
                </c:pt>
                <c:pt idx="85">
                  <c:v>3.0689068004852138</c:v>
                </c:pt>
                <c:pt idx="86">
                  <c:v>3.0978289333040983</c:v>
                </c:pt>
                <c:pt idx="87">
                  <c:v>3.1656745628114393</c:v>
                </c:pt>
                <c:pt idx="88">
                  <c:v>3.2374096940152572</c:v>
                </c:pt>
                <c:pt idx="89">
                  <c:v>3.3778699508341892</c:v>
                </c:pt>
                <c:pt idx="90">
                  <c:v>3.3667222587424912</c:v>
                </c:pt>
                <c:pt idx="91">
                  <c:v>3.3371642091779328</c:v>
                </c:pt>
                <c:pt idx="92">
                  <c:v>3.3849541548961164</c:v>
                </c:pt>
                <c:pt idx="93">
                  <c:v>3.3547223037308207</c:v>
                </c:pt>
                <c:pt idx="94">
                  <c:v>3.433467788631595</c:v>
                </c:pt>
                <c:pt idx="95">
                  <c:v>3.4621420284312663</c:v>
                </c:pt>
                <c:pt idx="96">
                  <c:v>3.4181979819166579</c:v>
                </c:pt>
                <c:pt idx="97">
                  <c:v>3.3348048626211169</c:v>
                </c:pt>
                <c:pt idx="98">
                  <c:v>3.4789498430796812</c:v>
                </c:pt>
                <c:pt idx="99">
                  <c:v>3.5196637311769359</c:v>
                </c:pt>
                <c:pt idx="100">
                  <c:v>3.6140894382874724</c:v>
                </c:pt>
                <c:pt idx="101">
                  <c:v>3.8113933669840314</c:v>
                </c:pt>
                <c:pt idx="102">
                  <c:v>3.7906194922887613</c:v>
                </c:pt>
                <c:pt idx="103">
                  <c:v>3.8480387300891223</c:v>
                </c:pt>
                <c:pt idx="104">
                  <c:v>3.8521731790930449</c:v>
                </c:pt>
                <c:pt idx="105">
                  <c:v>3.8042112398516168</c:v>
                </c:pt>
                <c:pt idx="106">
                  <c:v>3.8642349650650791</c:v>
                </c:pt>
                <c:pt idx="107">
                  <c:v>3.801567717493155</c:v>
                </c:pt>
                <c:pt idx="108">
                  <c:v>3.6894835360370277</c:v>
                </c:pt>
                <c:pt idx="109">
                  <c:v>3.5231493233007147</c:v>
                </c:pt>
                <c:pt idx="110">
                  <c:v>3.5375838291990016</c:v>
                </c:pt>
                <c:pt idx="111">
                  <c:v>3.5196637311769359</c:v>
                </c:pt>
                <c:pt idx="112">
                  <c:v>3.6955337073193029</c:v>
                </c:pt>
                <c:pt idx="113">
                  <c:v>3.9288059588579469</c:v>
                </c:pt>
                <c:pt idx="114">
                  <c:v>4.0025681090618965</c:v>
                </c:pt>
                <c:pt idx="115">
                  <c:v>4.161155371937916</c:v>
                </c:pt>
                <c:pt idx="116">
                  <c:v>3.8521731790930449</c:v>
                </c:pt>
                <c:pt idx="117">
                  <c:v>3.9357689772528253</c:v>
                </c:pt>
                <c:pt idx="118">
                  <c:v>3.9275830792464737</c:v>
                </c:pt>
                <c:pt idx="119">
                  <c:v>3.8128819071285514</c:v>
                </c:pt>
                <c:pt idx="120">
                  <c:v>3.9065119793333234</c:v>
                </c:pt>
                <c:pt idx="121">
                  <c:v>3.7890473854366178</c:v>
                </c:pt>
                <c:pt idx="122">
                  <c:v>3.9675663940740185</c:v>
                </c:pt>
                <c:pt idx="123">
                  <c:v>4.0051345906496163</c:v>
                </c:pt>
                <c:pt idx="124">
                  <c:v>4.2758241241710948</c:v>
                </c:pt>
                <c:pt idx="125">
                  <c:v>4.2629802588067838</c:v>
                </c:pt>
                <c:pt idx="126">
                  <c:v>4.4672246919876155</c:v>
                </c:pt>
                <c:pt idx="127">
                  <c:v>4.6061105998283072</c:v>
                </c:pt>
                <c:pt idx="128">
                  <c:v>4.4147430245546531</c:v>
                </c:pt>
                <c:pt idx="129">
                  <c:v>4.4619999268576604</c:v>
                </c:pt>
                <c:pt idx="130">
                  <c:v>4.5864034667329792</c:v>
                </c:pt>
                <c:pt idx="131">
                  <c:v>4.5822468023354999</c:v>
                </c:pt>
                <c:pt idx="132">
                  <c:v>4.5250430427277664</c:v>
                </c:pt>
                <c:pt idx="133">
                  <c:v>4.3319225956307532</c:v>
                </c:pt>
                <c:pt idx="134">
                  <c:v>4.0946066973325461</c:v>
                </c:pt>
                <c:pt idx="135">
                  <c:v>4.6625430461855384</c:v>
                </c:pt>
                <c:pt idx="136">
                  <c:v>4.805211872877992</c:v>
                </c:pt>
                <c:pt idx="137">
                  <c:v>4.8319797425034521</c:v>
                </c:pt>
                <c:pt idx="138">
                  <c:v>5.0704630628034613</c:v>
                </c:pt>
                <c:pt idx="139">
                  <c:v>4.9933864463254993</c:v>
                </c:pt>
                <c:pt idx="140">
                  <c:v>4.8438217202457103</c:v>
                </c:pt>
                <c:pt idx="141">
                  <c:v>5.054009745163099</c:v>
                </c:pt>
                <c:pt idx="142">
                  <c:v>4.9411529061487895</c:v>
                </c:pt>
                <c:pt idx="143">
                  <c:v>4.8877299224911992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45-480E-8F37-B8B912F26067}"/>
            </c:ext>
          </c:extLst>
        </c:ser>
        <c:ser>
          <c:idx val="4"/>
          <c:order val="4"/>
          <c:tx>
            <c:v>SI R-t-T(Median) 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'De season'!$M$6:$M$149</c:f>
              <c:numCache>
                <c:formatCode>General</c:formatCode>
                <c:ptCount val="144"/>
                <c:pt idx="0">
                  <c:v>1.2310061051875183</c:v>
                </c:pt>
                <c:pt idx="1">
                  <c:v>1.341786079452469</c:v>
                </c:pt>
                <c:pt idx="2">
                  <c:v>1.3160572713343872</c:v>
                </c:pt>
                <c:pt idx="3">
                  <c:v>1.3161253953709293</c:v>
                </c:pt>
                <c:pt idx="4">
                  <c:v>1.2221860520788896</c:v>
                </c:pt>
                <c:pt idx="5">
                  <c:v>1.2177909955228301</c:v>
                </c:pt>
                <c:pt idx="6">
                  <c:v>1.1919888590142158</c:v>
                </c:pt>
                <c:pt idx="7">
                  <c:v>1.2176561078912704</c:v>
                </c:pt>
                <c:pt idx="8">
                  <c:v>1.2873815340516488</c:v>
                </c:pt>
                <c:pt idx="9">
                  <c:v>1.3053541391087717</c:v>
                </c:pt>
                <c:pt idx="10">
                  <c:v>1.2941236930482549</c:v>
                </c:pt>
                <c:pt idx="11">
                  <c:v>1.3107208252491738</c:v>
                </c:pt>
                <c:pt idx="12">
                  <c:v>1.263979483005041</c:v>
                </c:pt>
                <c:pt idx="13">
                  <c:v>1.4327546272119582</c:v>
                </c:pt>
                <c:pt idx="14">
                  <c:v>1.4057884489253683</c:v>
                </c:pt>
                <c:pt idx="15">
                  <c:v>1.3773405300393446</c:v>
                </c:pt>
                <c:pt idx="16">
                  <c:v>1.2625888967757126</c:v>
                </c:pt>
                <c:pt idx="17">
                  <c:v>1.3440804320955679</c:v>
                </c:pt>
                <c:pt idx="18">
                  <c:v>1.3691763921109235</c:v>
                </c:pt>
                <c:pt idx="19">
                  <c:v>1.3986590428480807</c:v>
                </c:pt>
                <c:pt idx="20">
                  <c:v>1.4956344292658861</c:v>
                </c:pt>
                <c:pt idx="21">
                  <c:v>1.4589252142980389</c:v>
                </c:pt>
                <c:pt idx="22">
                  <c:v>1.4185586635336642</c:v>
                </c:pt>
                <c:pt idx="23">
                  <c:v>1.555092504532918</c:v>
                </c:pt>
                <c:pt idx="24">
                  <c:v>1.5937132611802691</c:v>
                </c:pt>
                <c:pt idx="25">
                  <c:v>1.7056602704904267</c:v>
                </c:pt>
                <c:pt idx="26">
                  <c:v>1.7746832901327343</c:v>
                </c:pt>
                <c:pt idx="27">
                  <c:v>1.6630111584919494</c:v>
                </c:pt>
                <c:pt idx="28">
                  <c:v>1.7373223219633804</c:v>
                </c:pt>
                <c:pt idx="29">
                  <c:v>1.6056799792819536</c:v>
                </c:pt>
                <c:pt idx="30">
                  <c:v>1.6027417766474927</c:v>
                </c:pt>
                <c:pt idx="31">
                  <c:v>1.6372538207456946</c:v>
                </c:pt>
                <c:pt idx="32">
                  <c:v>1.7417514872463484</c:v>
                </c:pt>
                <c:pt idx="33">
                  <c:v>1.7770367271900926</c:v>
                </c:pt>
                <c:pt idx="34">
                  <c:v>1.8167505690869734</c:v>
                </c:pt>
                <c:pt idx="35">
                  <c:v>1.8438953982318884</c:v>
                </c:pt>
                <c:pt idx="36">
                  <c:v>1.8794825355988001</c:v>
                </c:pt>
                <c:pt idx="37">
                  <c:v>2.046792324588512</c:v>
                </c:pt>
                <c:pt idx="38">
                  <c:v>1.9242352527843694</c:v>
                </c:pt>
                <c:pt idx="39">
                  <c:v>1.8466565624971953</c:v>
                </c:pt>
                <c:pt idx="40">
                  <c:v>1.8484301448796432</c:v>
                </c:pt>
                <c:pt idx="41">
                  <c:v>1.9665069409183478</c:v>
                </c:pt>
                <c:pt idx="42">
                  <c:v>1.8524151187383082</c:v>
                </c:pt>
                <c:pt idx="43">
                  <c:v>1.9910322845249151</c:v>
                </c:pt>
                <c:pt idx="44">
                  <c:v>1.9784025045352542</c:v>
                </c:pt>
                <c:pt idx="45">
                  <c:v>2.0951482400821462</c:v>
                </c:pt>
                <c:pt idx="46">
                  <c:v>2.140281492349037</c:v>
                </c:pt>
                <c:pt idx="47">
                  <c:v>2.1549138991384722</c:v>
                </c:pt>
                <c:pt idx="48">
                  <c:v>2.1542606840781571</c:v>
                </c:pt>
                <c:pt idx="49">
                  <c:v>2.2287294201074905</c:v>
                </c:pt>
                <c:pt idx="50">
                  <c:v>2.3529508790523894</c:v>
                </c:pt>
                <c:pt idx="51">
                  <c:v>2.3975927745129333</c:v>
                </c:pt>
                <c:pt idx="52">
                  <c:v>2.3130628588931055</c:v>
                </c:pt>
                <c:pt idx="53">
                  <c:v>2.1920237919410939</c:v>
                </c:pt>
                <c:pt idx="54">
                  <c:v>2.1262503971604927</c:v>
                </c:pt>
                <c:pt idx="55">
                  <c:v>2.2378544685569293</c:v>
                </c:pt>
                <c:pt idx="56">
                  <c:v>2.2434516438988292</c:v>
                </c:pt>
                <c:pt idx="57">
                  <c:v>2.3145354903525281</c:v>
                </c:pt>
                <c:pt idx="58">
                  <c:v>2.2398294687373643</c:v>
                </c:pt>
                <c:pt idx="59">
                  <c:v>2.2326685243651179</c:v>
                </c:pt>
                <c:pt idx="60">
                  <c:v>2.2421896915915509</c:v>
                </c:pt>
                <c:pt idx="61">
                  <c:v>2.1377608723480015</c:v>
                </c:pt>
                <c:pt idx="62">
                  <c:v>2.3429807482089471</c:v>
                </c:pt>
                <c:pt idx="63">
                  <c:v>2.315972594955046</c:v>
                </c:pt>
                <c:pt idx="64">
                  <c:v>2.3635664147641338</c:v>
                </c:pt>
                <c:pt idx="65">
                  <c:v>2.3814579468002011</c:v>
                </c:pt>
                <c:pt idx="66">
                  <c:v>2.43230159069117</c:v>
                </c:pt>
                <c:pt idx="67">
                  <c:v>2.4106299973793393</c:v>
                </c:pt>
                <c:pt idx="68">
                  <c:v>2.4517045391130665</c:v>
                </c:pt>
                <c:pt idx="69">
                  <c:v>2.5119840155958717</c:v>
                </c:pt>
                <c:pt idx="70">
                  <c:v>2.5260299008538056</c:v>
                </c:pt>
                <c:pt idx="71">
                  <c:v>2.5436870252717014</c:v>
                </c:pt>
                <c:pt idx="72">
                  <c:v>2.6598524772801735</c:v>
                </c:pt>
                <c:pt idx="73">
                  <c:v>2.6494589534951292</c:v>
                </c:pt>
                <c:pt idx="74">
                  <c:v>2.6620249351991014</c:v>
                </c:pt>
                <c:pt idx="75">
                  <c:v>2.7444785376339533</c:v>
                </c:pt>
                <c:pt idx="76">
                  <c:v>2.7271920170355393</c:v>
                </c:pt>
                <c:pt idx="77">
                  <c:v>2.8415123228866035</c:v>
                </c:pt>
                <c:pt idx="78">
                  <c:v>2.931648274872801</c:v>
                </c:pt>
                <c:pt idx="79">
                  <c:v>2.8549099286369648</c:v>
                </c:pt>
                <c:pt idx="80">
                  <c:v>2.9534046957655473</c:v>
                </c:pt>
                <c:pt idx="81">
                  <c:v>3.0056053287042306</c:v>
                </c:pt>
                <c:pt idx="82">
                  <c:v>2.9491088005041965</c:v>
                </c:pt>
                <c:pt idx="83">
                  <c:v>3.0879694018582229</c:v>
                </c:pt>
                <c:pt idx="84">
                  <c:v>3.1214797667254928</c:v>
                </c:pt>
                <c:pt idx="85">
                  <c:v>3.1497859661723209</c:v>
                </c:pt>
                <c:pt idx="86">
                  <c:v>3.1605314773712179</c:v>
                </c:pt>
                <c:pt idx="87">
                  <c:v>3.1933895252023321</c:v>
                </c:pt>
                <c:pt idx="88">
                  <c:v>3.2120261533974128</c:v>
                </c:pt>
                <c:pt idx="89">
                  <c:v>3.3737320913002846</c:v>
                </c:pt>
                <c:pt idx="90">
                  <c:v>3.3262932349518315</c:v>
                </c:pt>
                <c:pt idx="91">
                  <c:v>3.3320994844321925</c:v>
                </c:pt>
                <c:pt idx="92">
                  <c:v>3.3604444455024653</c:v>
                </c:pt>
                <c:pt idx="93">
                  <c:v>3.3566249291368413</c:v>
                </c:pt>
                <c:pt idx="94">
                  <c:v>3.3721877001545875</c:v>
                </c:pt>
                <c:pt idx="95">
                  <c:v>3.3989879027648064</c:v>
                </c:pt>
                <c:pt idx="96">
                  <c:v>3.462204670839895</c:v>
                </c:pt>
                <c:pt idx="97">
                  <c:v>3.4226916094507893</c:v>
                </c:pt>
                <c:pt idx="98">
                  <c:v>3.5493665802654686</c:v>
                </c:pt>
                <c:pt idx="99">
                  <c:v>3.5504778107680881</c:v>
                </c:pt>
                <c:pt idx="100">
                  <c:v>3.5857524668430236</c:v>
                </c:pt>
                <c:pt idx="101">
                  <c:v>3.8067244452639577</c:v>
                </c:pt>
                <c:pt idx="102">
                  <c:v>3.7451001313622316</c:v>
                </c:pt>
                <c:pt idx="103">
                  <c:v>3.8421986647650219</c:v>
                </c:pt>
                <c:pt idx="104">
                  <c:v>3.8242804393887213</c:v>
                </c:pt>
                <c:pt idx="105">
                  <c:v>3.8063687921911242</c:v>
                </c:pt>
                <c:pt idx="106">
                  <c:v>3.7952665998049788</c:v>
                </c:pt>
                <c:pt idx="107">
                  <c:v>3.7322220108790032</c:v>
                </c:pt>
                <c:pt idx="108">
                  <c:v>3.7369828193192518</c:v>
                </c:pt>
                <c:pt idx="109">
                  <c:v>3.6159997734397042</c:v>
                </c:pt>
                <c:pt idx="110">
                  <c:v>3.6091873653261226</c:v>
                </c:pt>
                <c:pt idx="111">
                  <c:v>3.5504778107680881</c:v>
                </c:pt>
                <c:pt idx="112">
                  <c:v>3.6665581562366691</c:v>
                </c:pt>
                <c:pt idx="113">
                  <c:v>3.9239932077957858</c:v>
                </c:pt>
                <c:pt idx="114">
                  <c:v>3.9545035795674317</c:v>
                </c:pt>
                <c:pt idx="115">
                  <c:v>4.1548400978722402</c:v>
                </c:pt>
                <c:pt idx="116">
                  <c:v>3.8242804393887213</c:v>
                </c:pt>
                <c:pt idx="117">
                  <c:v>3.9380011423533534</c:v>
                </c:pt>
                <c:pt idx="118">
                  <c:v>3.857484085047683</c:v>
                </c:pt>
                <c:pt idx="119">
                  <c:v>3.7433298144828098</c:v>
                </c:pt>
                <c:pt idx="120">
                  <c:v>3.956805338102737</c:v>
                </c:pt>
                <c:pt idx="121">
                  <c:v>3.8889054167181727</c:v>
                </c:pt>
                <c:pt idx="122">
                  <c:v>4.0478731224375855</c:v>
                </c:pt>
                <c:pt idx="123">
                  <c:v>4.0401988881154107</c:v>
                </c:pt>
                <c:pt idx="124">
                  <c:v>4.2422986931663944</c:v>
                </c:pt>
                <c:pt idx="125">
                  <c:v>4.2577581473094499</c:v>
                </c:pt>
                <c:pt idx="126">
                  <c:v>4.413580369863447</c:v>
                </c:pt>
                <c:pt idx="127">
                  <c:v>4.5991200291298657</c:v>
                </c:pt>
                <c:pt idx="128">
                  <c:v>4.3827768401905391</c:v>
                </c:pt>
                <c:pt idx="129">
                  <c:v>4.4645305430022697</c:v>
                </c:pt>
                <c:pt idx="130">
                  <c:v>4.504545931571811</c:v>
                </c:pt>
                <c:pt idx="131">
                  <c:v>4.4986604595416555</c:v>
                </c:pt>
                <c:pt idx="132">
                  <c:v>4.5832995166356705</c:v>
                </c:pt>
                <c:pt idx="133">
                  <c:v>4.4460877717450451</c:v>
                </c:pt>
                <c:pt idx="134">
                  <c:v>4.1774848234023354</c:v>
                </c:pt>
                <c:pt idx="135">
                  <c:v>4.7033628470232429</c:v>
                </c:pt>
                <c:pt idx="136">
                  <c:v>4.7675356742250905</c:v>
                </c:pt>
                <c:pt idx="137">
                  <c:v>4.8260606118867706</c:v>
                </c:pt>
                <c:pt idx="138">
                  <c:v>5.0095747993705553</c:v>
                </c:pt>
                <c:pt idx="139">
                  <c:v>4.9858081174466884</c:v>
                </c:pt>
                <c:pt idx="140">
                  <c:v>4.8087486713105703</c:v>
                </c:pt>
                <c:pt idx="141">
                  <c:v>5.0568761187323004</c:v>
                </c:pt>
                <c:pt idx="142">
                  <c:v>4.8529638489309566</c:v>
                </c:pt>
                <c:pt idx="143">
                  <c:v>4.7985711568444325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45-480E-8F37-B8B912F26067}"/>
            </c:ext>
          </c:extLst>
        </c:ser>
        <c:ser>
          <c:idx val="5"/>
          <c:order val="5"/>
          <c:tx>
            <c:v>SI R-t-T(Mean) P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'De season'!$N$6:$N$149</c:f>
              <c:numCache>
                <c:formatCode>General</c:formatCode>
                <c:ptCount val="144"/>
                <c:pt idx="0">
                  <c:v>1.2278224664729627</c:v>
                </c:pt>
                <c:pt idx="1">
                  <c:v>1.3205986264218419</c:v>
                </c:pt>
                <c:pt idx="2">
                  <c:v>1.2983098785809091</c:v>
                </c:pt>
                <c:pt idx="3">
                  <c:v>1.3103375483715514</c:v>
                </c:pt>
                <c:pt idx="4">
                  <c:v>1.2328857873379786</c:v>
                </c:pt>
                <c:pt idx="5">
                  <c:v>1.218058720546024</c:v>
                </c:pt>
                <c:pt idx="6">
                  <c:v>1.2036528726431428</c:v>
                </c:pt>
                <c:pt idx="7">
                  <c:v>1.2151412896850349</c:v>
                </c:pt>
                <c:pt idx="8">
                  <c:v>1.2911958032130624</c:v>
                </c:pt>
                <c:pt idx="9">
                  <c:v>1.2973453122749754</c:v>
                </c:pt>
                <c:pt idx="10">
                  <c:v>1.3087284337588885</c:v>
                </c:pt>
                <c:pt idx="11">
                  <c:v>1.3249897206805563</c:v>
                </c:pt>
                <c:pt idx="12">
                  <c:v>1.2607105682534885</c:v>
                </c:pt>
                <c:pt idx="13">
                  <c:v>1.4101307366877294</c:v>
                </c:pt>
                <c:pt idx="14">
                  <c:v>1.386831006665971</c:v>
                </c:pt>
                <c:pt idx="15">
                  <c:v>1.3712834808539491</c:v>
                </c:pt>
                <c:pt idx="16">
                  <c:v>1.2736423422913004</c:v>
                </c:pt>
                <c:pt idx="17">
                  <c:v>1.3443759211952413</c:v>
                </c:pt>
                <c:pt idx="18">
                  <c:v>1.3825742456036099</c:v>
                </c:pt>
                <c:pt idx="19">
                  <c:v>1.3957704003138913</c:v>
                </c:pt>
                <c:pt idx="20">
                  <c:v>1.5000657125563519</c:v>
                </c:pt>
                <c:pt idx="21">
                  <c:v>1.4499741725426194</c:v>
                </c:pt>
                <c:pt idx="22">
                  <c:v>1.4345677062357047</c:v>
                </c:pt>
                <c:pt idx="23">
                  <c:v>1.5720217025023548</c:v>
                </c:pt>
                <c:pt idx="24">
                  <c:v>1.5895915860587462</c:v>
                </c:pt>
                <c:pt idx="25">
                  <c:v>1.6787270674853922</c:v>
                </c:pt>
                <c:pt idx="26">
                  <c:v>1.7507511999045591</c:v>
                </c:pt>
                <c:pt idx="27">
                  <c:v>1.6556978324384719</c:v>
                </c:pt>
                <c:pt idx="28">
                  <c:v>1.752531862992829</c:v>
                </c:pt>
                <c:pt idx="29">
                  <c:v>1.6060329796829058</c:v>
                </c:pt>
                <c:pt idx="30">
                  <c:v>1.6184251463242258</c:v>
                </c:pt>
                <c:pt idx="31">
                  <c:v>1.6338724097792021</c:v>
                </c:pt>
                <c:pt idx="32">
                  <c:v>1.7469119690529666</c:v>
                </c:pt>
                <c:pt idx="33">
                  <c:v>1.7661339545255967</c:v>
                </c:pt>
                <c:pt idx="34">
                  <c:v>1.8372533781615166</c:v>
                </c:pt>
                <c:pt idx="35">
                  <c:v>1.863968590109935</c:v>
                </c:pt>
                <c:pt idx="36">
                  <c:v>1.8746218014899698</c:v>
                </c:pt>
                <c:pt idx="37">
                  <c:v>2.0144724809824708</c:v>
                </c:pt>
                <c:pt idx="38">
                  <c:v>1.8982864133796624</c:v>
                </c:pt>
                <c:pt idx="39">
                  <c:v>1.8385356298856652</c:v>
                </c:pt>
                <c:pt idx="40">
                  <c:v>1.8646123891144635</c:v>
                </c:pt>
                <c:pt idx="41">
                  <c:v>1.966939267252098</c:v>
                </c:pt>
                <c:pt idx="42">
                  <c:v>1.870541626404884</c:v>
                </c:pt>
                <c:pt idx="43">
                  <c:v>1.9869202169174218</c:v>
                </c:pt>
                <c:pt idx="44">
                  <c:v>1.9842641387612503</c:v>
                </c:pt>
                <c:pt idx="45">
                  <c:v>2.0822937365085741</c:v>
                </c:pt>
                <c:pt idx="46">
                  <c:v>2.1644354866012385</c:v>
                </c:pt>
                <c:pt idx="47">
                  <c:v>2.178372930610406</c:v>
                </c:pt>
                <c:pt idx="48">
                  <c:v>2.1486893163276846</c:v>
                </c:pt>
                <c:pt idx="49">
                  <c:v>2.1935367015142457</c:v>
                </c:pt>
                <c:pt idx="50">
                  <c:v>2.3212206920082918</c:v>
                </c:pt>
                <c:pt idx="51">
                  <c:v>2.3870490222272451</c:v>
                </c:pt>
                <c:pt idx="52">
                  <c:v>2.333312771077662</c:v>
                </c:pt>
                <c:pt idx="53">
                  <c:v>2.1925056969828431</c:v>
                </c:pt>
                <c:pt idx="54">
                  <c:v>2.1470564755256061</c:v>
                </c:pt>
                <c:pt idx="55">
                  <c:v>2.233232640502226</c:v>
                </c:pt>
                <c:pt idx="56">
                  <c:v>2.2500985688345279</c:v>
                </c:pt>
                <c:pt idx="57">
                  <c:v>2.3003349654623513</c:v>
                </c:pt>
                <c:pt idx="58">
                  <c:v>2.2651069045826917</c:v>
                </c:pt>
                <c:pt idx="59">
                  <c:v>2.2569740157355236</c:v>
                </c:pt>
                <c:pt idx="60">
                  <c:v>2.2363909210757535</c:v>
                </c:pt>
                <c:pt idx="61">
                  <c:v>2.104004591248358</c:v>
                </c:pt>
                <c:pt idx="62">
                  <c:v>2.3113850111099516</c:v>
                </c:pt>
                <c:pt idx="63">
                  <c:v>2.3057877789173813</c:v>
                </c:pt>
                <c:pt idx="64">
                  <c:v>2.3842584647693141</c:v>
                </c:pt>
                <c:pt idx="65">
                  <c:v>2.3819814979566694</c:v>
                </c:pt>
                <c:pt idx="66">
                  <c:v>2.4561024833664131</c:v>
                </c:pt>
                <c:pt idx="67">
                  <c:v>2.4056513370115891</c:v>
                </c:pt>
                <c:pt idx="68">
                  <c:v>2.4589684781778174</c:v>
                </c:pt>
                <c:pt idx="69">
                  <c:v>2.4965720715207507</c:v>
                </c:pt>
                <c:pt idx="70">
                  <c:v>2.5545372312793688</c:v>
                </c:pt>
                <c:pt idx="71">
                  <c:v>2.5713783562359946</c:v>
                </c:pt>
                <c:pt idx="72">
                  <c:v>2.6529735436290798</c:v>
                </c:pt>
                <c:pt idx="73">
                  <c:v>2.6076227114939758</c:v>
                </c:pt>
                <c:pt idx="74">
                  <c:v>2.6261267998568387</c:v>
                </c:pt>
                <c:pt idx="75">
                  <c:v>2.7324093062941657</c:v>
                </c:pt>
                <c:pt idx="76">
                  <c:v>2.7510674593492084</c:v>
                </c:pt>
                <c:pt idx="77">
                  <c:v>2.8421370146073892</c:v>
                </c:pt>
                <c:pt idx="78">
                  <c:v>2.9603354435277294</c:v>
                </c:pt>
                <c:pt idx="79">
                  <c:v>2.849013699464237</c:v>
                </c:pt>
                <c:pt idx="80">
                  <c:v>2.9621550779593782</c:v>
                </c:pt>
                <c:pt idx="81">
                  <c:v>2.98716483666675</c:v>
                </c:pt>
                <c:pt idx="82">
                  <c:v>2.9823907577005437</c:v>
                </c:pt>
                <c:pt idx="83">
                  <c:v>3.1215859521118188</c:v>
                </c:pt>
                <c:pt idx="84">
                  <c:v>3.1134069685564412</c:v>
                </c:pt>
                <c:pt idx="85">
                  <c:v>3.1000493179563575</c:v>
                </c:pt>
                <c:pt idx="86">
                  <c:v>3.1179108447738497</c:v>
                </c:pt>
                <c:pt idx="87">
                  <c:v>3.1793461444984157</c:v>
                </c:pt>
                <c:pt idx="88">
                  <c:v>3.2401461187890677</c:v>
                </c:pt>
                <c:pt idx="89">
                  <c:v>3.3744737887719478</c:v>
                </c:pt>
                <c:pt idx="90">
                  <c:v>3.3588421378487698</c:v>
                </c:pt>
                <c:pt idx="91">
                  <c:v>3.3252177183948586</c:v>
                </c:pt>
                <c:pt idx="92">
                  <c:v>3.3704008098576259</c:v>
                </c:pt>
                <c:pt idx="93">
                  <c:v>3.3360308029927936</c:v>
                </c:pt>
                <c:pt idx="94">
                  <c:v>3.4102442841217191</c:v>
                </c:pt>
                <c:pt idx="95">
                  <c:v>3.4359902926122898</c:v>
                </c:pt>
                <c:pt idx="96">
                  <c:v>3.4532506869552075</c:v>
                </c:pt>
                <c:pt idx="97">
                  <c:v>3.3686456487540202</c:v>
                </c:pt>
                <c:pt idx="98">
                  <c:v>3.5015023998091181</c:v>
                </c:pt>
                <c:pt idx="99">
                  <c:v>3.5348640839790693</c:v>
                </c:pt>
                <c:pt idx="100">
                  <c:v>3.6171442521072925</c:v>
                </c:pt>
                <c:pt idx="101">
                  <c:v>3.8075613338549785</c:v>
                </c:pt>
                <c:pt idx="102">
                  <c:v>3.7817472012098743</c:v>
                </c:pt>
                <c:pt idx="103">
                  <c:v>3.8342633938034543</c:v>
                </c:pt>
                <c:pt idx="104">
                  <c:v>3.8356110624858619</c:v>
                </c:pt>
                <c:pt idx="105">
                  <c:v>3.7830153223480374</c:v>
                </c:pt>
                <c:pt idx="106">
                  <c:v>3.838097810542894</c:v>
                </c:pt>
                <c:pt idx="107">
                  <c:v>3.7728520860056518</c:v>
                </c:pt>
                <c:pt idx="108">
                  <c:v>3.7273182017929223</c:v>
                </c:pt>
                <c:pt idx="109">
                  <c:v>3.5589013830690313</c:v>
                </c:pt>
                <c:pt idx="110">
                  <c:v>3.5605164851991598</c:v>
                </c:pt>
                <c:pt idx="111">
                  <c:v>3.5348640839790693</c:v>
                </c:pt>
                <c:pt idx="112">
                  <c:v>3.698657362013936</c:v>
                </c:pt>
                <c:pt idx="113">
                  <c:v>3.9248558773149664</c:v>
                </c:pt>
                <c:pt idx="114">
                  <c:v>3.9931997328904263</c:v>
                </c:pt>
                <c:pt idx="115">
                  <c:v>4.1462591303442062</c:v>
                </c:pt>
                <c:pt idx="116">
                  <c:v>3.8356110624858619</c:v>
                </c:pt>
                <c:pt idx="117">
                  <c:v>3.9138400597203038</c:v>
                </c:pt>
                <c:pt idx="118">
                  <c:v>3.9010174467813021</c:v>
                </c:pt>
                <c:pt idx="119">
                  <c:v>3.784080812452097</c:v>
                </c:pt>
                <c:pt idx="120">
                  <c:v>3.9465722136630941</c:v>
                </c:pt>
                <c:pt idx="121">
                  <c:v>3.8274977138666944</c:v>
                </c:pt>
                <c:pt idx="122">
                  <c:v>3.9932864447261291</c:v>
                </c:pt>
                <c:pt idx="123">
                  <c:v>4.022431543838251</c:v>
                </c:pt>
                <c:pt idx="124">
                  <c:v>4.279438270098769</c:v>
                </c:pt>
                <c:pt idx="125">
                  <c:v>4.2586941933164688</c:v>
                </c:pt>
                <c:pt idx="126">
                  <c:v>4.4567687446516366</c:v>
                </c:pt>
                <c:pt idx="127">
                  <c:v>4.5896214927968542</c:v>
                </c:pt>
                <c:pt idx="128">
                  <c:v>4.3957621829974105</c:v>
                </c:pt>
                <c:pt idx="129">
                  <c:v>4.4371390092093694</c:v>
                </c:pt>
                <c:pt idx="130">
                  <c:v>4.5553816636607465</c:v>
                </c:pt>
                <c:pt idx="131">
                  <c:v>4.5476342108103838</c:v>
                </c:pt>
                <c:pt idx="132">
                  <c:v>4.5714461474930843</c:v>
                </c:pt>
                <c:pt idx="133">
                  <c:v>4.3758818892452558</c:v>
                </c:pt>
                <c:pt idx="134">
                  <c:v>4.1211502964045525</c:v>
                </c:pt>
                <c:pt idx="135">
                  <c:v>4.6826791457308934</c:v>
                </c:pt>
                <c:pt idx="136">
                  <c:v>4.8092734844919498</c:v>
                </c:pt>
                <c:pt idx="137">
                  <c:v>4.827121596237947</c:v>
                </c:pt>
                <c:pt idx="138">
                  <c:v>5.0585951809732084</c:v>
                </c:pt>
                <c:pt idx="139">
                  <c:v>4.9755109564130482</c:v>
                </c:pt>
                <c:pt idx="140">
                  <c:v>4.8229960884723209</c:v>
                </c:pt>
                <c:pt idx="141">
                  <c:v>5.0258503273845685</c:v>
                </c:pt>
                <c:pt idx="142">
                  <c:v>4.9077316265958313</c:v>
                </c:pt>
                <c:pt idx="143">
                  <c:v>4.8508098248644096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45-480E-8F37-B8B912F26067}"/>
            </c:ext>
          </c:extLst>
        </c:ser>
        <c:ser>
          <c:idx val="6"/>
          <c:order val="6"/>
          <c:tx>
            <c:v>SI R-t-T(Median) P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'De season'!$O$6:$O$149</c:f>
              <c:numCache>
                <c:formatCode>General</c:formatCode>
                <c:ptCount val="144"/>
                <c:pt idx="0">
                  <c:v>1.2215509239198103</c:v>
                </c:pt>
                <c:pt idx="1">
                  <c:v>1.3215306163463716</c:v>
                </c:pt>
                <c:pt idx="2">
                  <c:v>1.2918562932945121</c:v>
                </c:pt>
                <c:pt idx="3">
                  <c:v>1.3194839710339719</c:v>
                </c:pt>
                <c:pt idx="4">
                  <c:v>1.2182441888253712</c:v>
                </c:pt>
                <c:pt idx="5">
                  <c:v>1.2191660450544106</c:v>
                </c:pt>
                <c:pt idx="6">
                  <c:v>1.2139671278428206</c:v>
                </c:pt>
                <c:pt idx="7">
                  <c:v>1.224654724730013</c:v>
                </c:pt>
                <c:pt idx="8">
                  <c:v>1.293164924310376</c:v>
                </c:pt>
                <c:pt idx="9">
                  <c:v>1.2950233367228026</c:v>
                </c:pt>
                <c:pt idx="10">
                  <c:v>1.3081620193123751</c:v>
                </c:pt>
                <c:pt idx="11">
                  <c:v>1.315496401364237</c:v>
                </c:pt>
                <c:pt idx="12">
                  <c:v>1.2542710379533768</c:v>
                </c:pt>
                <c:pt idx="13">
                  <c:v>1.4111259123698543</c:v>
                </c:pt>
                <c:pt idx="14">
                  <c:v>1.3799374042009562</c:v>
                </c:pt>
                <c:pt idx="15">
                  <c:v>1.3808553185239238</c:v>
                </c:pt>
                <c:pt idx="16">
                  <c:v>1.2585167239931521</c:v>
                </c:pt>
                <c:pt idx="17">
                  <c:v>1.3455980793563493</c:v>
                </c:pt>
                <c:pt idx="18">
                  <c:v>1.3944217009005371</c:v>
                </c:pt>
                <c:pt idx="19">
                  <c:v>1.4066979946223122</c:v>
                </c:pt>
                <c:pt idx="20">
                  <c:v>1.502353367948819</c:v>
                </c:pt>
                <c:pt idx="21">
                  <c:v>1.4473790233960735</c:v>
                </c:pt>
                <c:pt idx="22">
                  <c:v>1.4339468288616419</c:v>
                </c:pt>
                <c:pt idx="23">
                  <c:v>1.5607584422965524</c:v>
                </c:pt>
                <c:pt idx="24">
                  <c:v>1.5814721782890402</c:v>
                </c:pt>
                <c:pt idx="25">
                  <c:v>1.6799118004403026</c:v>
                </c:pt>
                <c:pt idx="26">
                  <c:v>1.7420486379274482</c:v>
                </c:pt>
                <c:pt idx="27">
                  <c:v>1.6672549401437007</c:v>
                </c:pt>
                <c:pt idx="28">
                  <c:v>1.7317190122145771</c:v>
                </c:pt>
                <c:pt idx="29">
                  <c:v>1.6074930075532228</c:v>
                </c:pt>
                <c:pt idx="30">
                  <c:v>1.6322936381129818</c:v>
                </c:pt>
                <c:pt idx="31">
                  <c:v>1.6466641231167067</c:v>
                </c:pt>
                <c:pt idx="32">
                  <c:v>1.7495760740669792</c:v>
                </c:pt>
                <c:pt idx="33">
                  <c:v>1.7629729457907062</c:v>
                </c:pt>
                <c:pt idx="34">
                  <c:v>1.8364582194192958</c:v>
                </c:pt>
                <c:pt idx="35">
                  <c:v>1.8506135815801978</c:v>
                </c:pt>
                <c:pt idx="36">
                  <c:v>1.8650464999132819</c:v>
                </c:pt>
                <c:pt idx="37">
                  <c:v>2.0158941605283633</c:v>
                </c:pt>
                <c:pt idx="38">
                  <c:v>1.8888504894381881</c:v>
                </c:pt>
                <c:pt idx="39">
                  <c:v>1.8513689826135573</c:v>
                </c:pt>
                <c:pt idx="40">
                  <c:v>1.8424684839259746</c:v>
                </c:pt>
                <c:pt idx="41">
                  <c:v>1.9687273912730481</c:v>
                </c:pt>
                <c:pt idx="42">
                  <c:v>1.8865705365124914</c:v>
                </c:pt>
                <c:pt idx="43">
                  <c:v>2.0024759688152916</c:v>
                </c:pt>
                <c:pt idx="44">
                  <c:v>1.98729021456521</c:v>
                </c:pt>
                <c:pt idx="45">
                  <c:v>2.0785668681853386</c:v>
                </c:pt>
                <c:pt idx="46">
                  <c:v>2.1634987242473898</c:v>
                </c:pt>
                <c:pt idx="47">
                  <c:v>2.1627652700395084</c:v>
                </c:pt>
                <c:pt idx="48">
                  <c:v>2.1377141168596681</c:v>
                </c:pt>
                <c:pt idx="49">
                  <c:v>2.1950847525753288</c:v>
                </c:pt>
                <c:pt idx="50">
                  <c:v>2.3096824637689761</c:v>
                </c:pt>
                <c:pt idx="51">
                  <c:v>2.403711110023127</c:v>
                </c:pt>
                <c:pt idx="52">
                  <c:v>2.3056026383554546</c:v>
                </c:pt>
                <c:pt idx="53">
                  <c:v>2.1944988810979389</c:v>
                </c:pt>
                <c:pt idx="54">
                  <c:v>2.165454876692599</c:v>
                </c:pt>
                <c:pt idx="55">
                  <c:v>2.2507167913956994</c:v>
                </c:pt>
                <c:pt idx="56">
                  <c:v>2.2535300519232289</c:v>
                </c:pt>
                <c:pt idx="57">
                  <c:v>2.2962178491471543</c:v>
                </c:pt>
                <c:pt idx="58">
                  <c:v>2.2641265718868029</c:v>
                </c:pt>
                <c:pt idx="59">
                  <c:v>2.2408031921543361</c:v>
                </c:pt>
                <c:pt idx="60">
                  <c:v>2.2249677542825119</c:v>
                </c:pt>
                <c:pt idx="61">
                  <c:v>2.1054894565518461</c:v>
                </c:pt>
                <c:pt idx="62">
                  <c:v>2.2998956736682601</c:v>
                </c:pt>
                <c:pt idx="63">
                  <c:v>2.3218826467031906</c:v>
                </c:pt>
                <c:pt idx="64">
                  <c:v>2.3559433073151808</c:v>
                </c:pt>
                <c:pt idx="65">
                  <c:v>2.3841469325508475</c:v>
                </c:pt>
                <c:pt idx="66">
                  <c:v>2.4771491392468366</c:v>
                </c:pt>
                <c:pt idx="67">
                  <c:v>2.424485367201985</c:v>
                </c:pt>
                <c:pt idx="68">
                  <c:v>2.4627184955616719</c:v>
                </c:pt>
                <c:pt idx="69">
                  <c:v>2.4921037320127883</c:v>
                </c:pt>
                <c:pt idx="70">
                  <c:v>2.5534316338501166</c:v>
                </c:pt>
                <c:pt idx="71">
                  <c:v>2.5529548806136466</c:v>
                </c:pt>
                <c:pt idx="72">
                  <c:v>2.639422532041019</c:v>
                </c:pt>
                <c:pt idx="73">
                  <c:v>2.6094629966839369</c:v>
                </c:pt>
                <c:pt idx="74">
                  <c:v>2.6130729568911724</c:v>
                </c:pt>
                <c:pt idx="75">
                  <c:v>2.751482079132856</c:v>
                </c:pt>
                <c:pt idx="76">
                  <c:v>2.7183961238252086</c:v>
                </c:pt>
                <c:pt idx="77">
                  <c:v>2.8447207717936247</c:v>
                </c:pt>
                <c:pt idx="78">
                  <c:v>2.9857029360458558</c:v>
                </c:pt>
                <c:pt idx="79">
                  <c:v>2.8713188478467195</c:v>
                </c:pt>
                <c:pt idx="80">
                  <c:v>2.9666724734179213</c:v>
                </c:pt>
                <c:pt idx="81">
                  <c:v>2.9818184391768732</c:v>
                </c:pt>
                <c:pt idx="82">
                  <c:v>2.981099986317624</c:v>
                </c:pt>
                <c:pt idx="83">
                  <c:v>3.0992203354174399</c:v>
                </c:pt>
                <c:pt idx="84">
                  <c:v>3.0975041285109479</c:v>
                </c:pt>
                <c:pt idx="85">
                  <c:v>3.1022371248130924</c:v>
                </c:pt>
                <c:pt idx="86">
                  <c:v>3.1024124619269724</c:v>
                </c:pt>
                <c:pt idx="87">
                  <c:v>3.2015386273925053</c:v>
                </c:pt>
                <c:pt idx="88">
                  <c:v>3.2016665458385787</c:v>
                </c:pt>
                <c:pt idx="89">
                  <c:v>3.3775414877803671</c:v>
                </c:pt>
                <c:pt idx="90">
                  <c:v>3.3876244851289519</c:v>
                </c:pt>
                <c:pt idx="91">
                  <c:v>3.3512511048355087</c:v>
                </c:pt>
                <c:pt idx="92">
                  <c:v>3.3755407950748784</c:v>
                </c:pt>
                <c:pt idx="93">
                  <c:v>3.3300600087157783</c:v>
                </c:pt>
                <c:pt idx="94">
                  <c:v>3.4087683387851313</c:v>
                </c:pt>
                <c:pt idx="95">
                  <c:v>3.4113720238767504</c:v>
                </c:pt>
                <c:pt idx="96">
                  <c:v>3.4356119735244666</c:v>
                </c:pt>
                <c:pt idx="97">
                  <c:v>3.371023012883541</c:v>
                </c:pt>
                <c:pt idx="98">
                  <c:v>3.4840972758548965</c:v>
                </c:pt>
                <c:pt idx="99">
                  <c:v>3.559538154417226</c:v>
                </c:pt>
                <c:pt idx="100">
                  <c:v>3.574187496140552</c:v>
                </c:pt>
                <c:pt idx="101">
                  <c:v>3.8110227482441577</c:v>
                </c:pt>
                <c:pt idx="102">
                  <c:v>3.8141534759926459</c:v>
                </c:pt>
                <c:pt idx="103">
                  <c:v>3.8642821381683516</c:v>
                </c:pt>
                <c:pt idx="104">
                  <c:v>3.841460510451411</c:v>
                </c:pt>
                <c:pt idx="105">
                  <c:v>3.7762445196874999</c:v>
                </c:pt>
                <c:pt idx="106">
                  <c:v>3.8364366912526386</c:v>
                </c:pt>
                <c:pt idx="107">
                  <c:v>3.7458202615117258</c:v>
                </c:pt>
                <c:pt idx="108">
                  <c:v>3.7082795904708528</c:v>
                </c:pt>
                <c:pt idx="109">
                  <c:v>3.5614130169334417</c:v>
                </c:pt>
                <c:pt idx="110">
                  <c:v>3.5428180164591923</c:v>
                </c:pt>
                <c:pt idx="111">
                  <c:v>3.559538154417226</c:v>
                </c:pt>
                <c:pt idx="112">
                  <c:v>3.6547325664761137</c:v>
                </c:pt>
                <c:pt idx="113">
                  <c:v>3.9284239229531006</c:v>
                </c:pt>
                <c:pt idx="114">
                  <c:v>4.0274179714244926</c:v>
                </c:pt>
                <c:pt idx="115">
                  <c:v>4.1787205134368683</c:v>
                </c:pt>
                <c:pt idx="116">
                  <c:v>3.841460510451411</c:v>
                </c:pt>
                <c:pt idx="117">
                  <c:v>3.9068351082645894</c:v>
                </c:pt>
                <c:pt idx="118">
                  <c:v>3.8993290960272717</c:v>
                </c:pt>
                <c:pt idx="119">
                  <c:v>3.7569685360995582</c:v>
                </c:pt>
                <c:pt idx="120">
                  <c:v>3.926413684027962</c:v>
                </c:pt>
                <c:pt idx="121">
                  <c:v>3.8301989050038903</c:v>
                </c:pt>
                <c:pt idx="122">
                  <c:v>3.9734367808906965</c:v>
                </c:pt>
                <c:pt idx="123">
                  <c:v>4.0505089343368432</c:v>
                </c:pt>
                <c:pt idx="124">
                  <c:v>4.2286161926169905</c:v>
                </c:pt>
                <c:pt idx="125">
                  <c:v>4.2625657278939393</c:v>
                </c:pt>
                <c:pt idx="126">
                  <c:v>4.4949593652558493</c:v>
                </c:pt>
                <c:pt idx="127">
                  <c:v>4.6255539940816028</c:v>
                </c:pt>
                <c:pt idx="128">
                  <c:v>4.4024658820272355</c:v>
                </c:pt>
                <c:pt idx="129">
                  <c:v>4.4291974625729464</c:v>
                </c:pt>
                <c:pt idx="130">
                  <c:v>4.5534101056834597</c:v>
                </c:pt>
                <c:pt idx="131">
                  <c:v>4.5150512080721699</c:v>
                </c:pt>
                <c:pt idx="132">
                  <c:v>4.5480958506657228</c:v>
                </c:pt>
                <c:pt idx="133">
                  <c:v>4.3789700931477222</c:v>
                </c:pt>
                <c:pt idx="134">
                  <c:v>4.1006650522000045</c:v>
                </c:pt>
                <c:pt idx="135">
                  <c:v>4.7153651988113259</c:v>
                </c:pt>
                <c:pt idx="136">
                  <c:v>4.7521591497981426</c:v>
                </c:pt>
                <c:pt idx="137">
                  <c:v>4.8315098822526643</c:v>
                </c:pt>
                <c:pt idx="138">
                  <c:v>5.1019429291772598</c:v>
                </c:pt>
                <c:pt idx="139">
                  <c:v>5.0144646161242425</c:v>
                </c:pt>
                <c:pt idx="140">
                  <c:v>4.8303513349240514</c:v>
                </c:pt>
                <c:pt idx="141">
                  <c:v>5.0168551111698489</c:v>
                </c:pt>
                <c:pt idx="142">
                  <c:v>4.9056075724214061</c:v>
                </c:pt>
                <c:pt idx="143">
                  <c:v>4.8160546219436471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45-480E-8F37-B8B912F26067}"/>
            </c:ext>
          </c:extLst>
        </c:ser>
        <c:ser>
          <c:idx val="7"/>
          <c:order val="7"/>
          <c:tx>
            <c:v>SI R-t-MA(12)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'De season'!$P$6:$P$149</c:f>
              <c:numCache>
                <c:formatCode>General</c:formatCode>
                <c:ptCount val="144"/>
                <c:pt idx="0">
                  <c:v>1.2289712549740472</c:v>
                </c:pt>
                <c:pt idx="1">
                  <c:v>1.3340079669364329</c:v>
                </c:pt>
                <c:pt idx="2">
                  <c:v>1.3105993853332796</c:v>
                </c:pt>
                <c:pt idx="3">
                  <c:v>1.3228993242724232</c:v>
                </c:pt>
                <c:pt idx="4">
                  <c:v>1.2348117559540528</c:v>
                </c:pt>
                <c:pt idx="5">
                  <c:v>1.2145197358622879</c:v>
                </c:pt>
                <c:pt idx="6">
                  <c:v>1.2015428304952005</c:v>
                </c:pt>
                <c:pt idx="7">
                  <c:v>1.2149503461725808</c:v>
                </c:pt>
                <c:pt idx="8">
                  <c:v>1.2836552143371727</c:v>
                </c:pt>
                <c:pt idx="9">
                  <c:v>1.2919864849472105</c:v>
                </c:pt>
                <c:pt idx="10">
                  <c:v>1.2986999927378717</c:v>
                </c:pt>
                <c:pt idx="11">
                  <c:v>1.3124066087642596</c:v>
                </c:pt>
                <c:pt idx="12">
                  <c:v>1.261890127875138</c:v>
                </c:pt>
                <c:pt idx="13">
                  <c:v>1.4244491850338181</c:v>
                </c:pt>
                <c:pt idx="14">
                  <c:v>1.3999584343332758</c:v>
                </c:pt>
                <c:pt idx="15">
                  <c:v>1.3844295254013732</c:v>
                </c:pt>
                <c:pt idx="16">
                  <c:v>1.2756319792913768</c:v>
                </c:pt>
                <c:pt idx="17">
                  <c:v>1.340469930692451</c:v>
                </c:pt>
                <c:pt idx="18">
                  <c:v>1.3801505485417842</c:v>
                </c:pt>
                <c:pt idx="19">
                  <c:v>1.3955510733063428</c:v>
                </c:pt>
                <c:pt idx="20">
                  <c:v>1.491305322538774</c:v>
                </c:pt>
                <c:pt idx="21">
                  <c:v>1.4439848949409999</c:v>
                </c:pt>
                <c:pt idx="22">
                  <c:v>1.4235749920395901</c:v>
                </c:pt>
                <c:pt idx="23">
                  <c:v>1.5570925866694605</c:v>
                </c:pt>
                <c:pt idx="24">
                  <c:v>1.5910788568860434</c:v>
                </c:pt>
                <c:pt idx="25">
                  <c:v>1.6957728393259739</c:v>
                </c:pt>
                <c:pt idx="26">
                  <c:v>1.7673234135554829</c:v>
                </c:pt>
                <c:pt idx="27">
                  <c:v>1.6715704640031395</c:v>
                </c:pt>
                <c:pt idx="28">
                  <c:v>1.7552696035049347</c:v>
                </c:pt>
                <c:pt idx="29">
                  <c:v>1.6013667628406463</c:v>
                </c:pt>
                <c:pt idx="30">
                  <c:v>1.6155879950577356</c:v>
                </c:pt>
                <c:pt idx="31">
                  <c:v>1.6336156681644836</c:v>
                </c:pt>
                <c:pt idx="32">
                  <c:v>1.7367099958679393</c:v>
                </c:pt>
                <c:pt idx="33">
                  <c:v>1.7588387442138493</c:v>
                </c:pt>
                <c:pt idx="34">
                  <c:v>1.8231749898050893</c:v>
                </c:pt>
                <c:pt idx="35">
                  <c:v>1.8462669241937888</c:v>
                </c:pt>
                <c:pt idx="36">
                  <c:v>1.8763757553621616</c:v>
                </c:pt>
                <c:pt idx="37">
                  <c:v>2.0349274071911685</c:v>
                </c:pt>
                <c:pt idx="38">
                  <c:v>1.9162551618888102</c:v>
                </c:pt>
                <c:pt idx="39">
                  <c:v>1.8561610673899893</c:v>
                </c:pt>
                <c:pt idx="40">
                  <c:v>1.8675252176825756</c:v>
                </c:pt>
                <c:pt idx="41">
                  <c:v>1.961224462355398</c:v>
                </c:pt>
                <c:pt idx="42">
                  <c:v>1.8672625068506492</c:v>
                </c:pt>
                <c:pt idx="43">
                  <c:v>1.986607998471382</c:v>
                </c:pt>
                <c:pt idx="44">
                  <c:v>1.9726760279152138</c:v>
                </c:pt>
                <c:pt idx="45">
                  <c:v>2.0736925934866988</c:v>
                </c:pt>
                <c:pt idx="46">
                  <c:v>2.1478499879895572</c:v>
                </c:pt>
                <c:pt idx="47">
                  <c:v>2.1576854415276809</c:v>
                </c:pt>
                <c:pt idx="48">
                  <c:v>2.1506996962045828</c:v>
                </c:pt>
                <c:pt idx="49">
                  <c:v>2.2158098433859394</c:v>
                </c:pt>
                <c:pt idx="50">
                  <c:v>2.3431928404443485</c:v>
                </c:pt>
                <c:pt idx="51">
                  <c:v>2.4099328775505384</c:v>
                </c:pt>
                <c:pt idx="52">
                  <c:v>2.3369577860618023</c:v>
                </c:pt>
                <c:pt idx="53">
                  <c:v>2.1861355245521179</c:v>
                </c:pt>
                <c:pt idx="54">
                  <c:v>2.1432926165590063</c:v>
                </c:pt>
                <c:pt idx="55">
                  <c:v>2.2328817172901485</c:v>
                </c:pt>
                <c:pt idx="56">
                  <c:v>2.236957983808161</c:v>
                </c:pt>
                <c:pt idx="57">
                  <c:v>2.2908331791921124</c:v>
                </c:pt>
                <c:pt idx="58">
                  <c:v>2.2477499874309319</c:v>
                </c:pt>
                <c:pt idx="59">
                  <c:v>2.2355400708611541</c:v>
                </c:pt>
                <c:pt idx="60">
                  <c:v>2.2384833572741578</c:v>
                </c:pt>
                <c:pt idx="61">
                  <c:v>2.1253686252885542</c:v>
                </c:pt>
                <c:pt idx="62">
                  <c:v>2.3332640572221264</c:v>
                </c:pt>
                <c:pt idx="63">
                  <c:v>2.3278926093786052</c:v>
                </c:pt>
                <c:pt idx="64">
                  <c:v>2.3879830652334575</c:v>
                </c:pt>
                <c:pt idx="65">
                  <c:v>2.375060816797363</c:v>
                </c:pt>
                <c:pt idx="66">
                  <c:v>2.4517968568212876</c:v>
                </c:pt>
                <c:pt idx="67">
                  <c:v>2.405273320463285</c:v>
                </c:pt>
                <c:pt idx="68">
                  <c:v>2.4446080920097626</c:v>
                </c:pt>
                <c:pt idx="69">
                  <c:v>2.4862597063269845</c:v>
                </c:pt>
                <c:pt idx="70">
                  <c:v>2.5349624858248845</c:v>
                </c:pt>
                <c:pt idx="71">
                  <c:v>2.5469585881950461</c:v>
                </c:pt>
                <c:pt idx="72">
                  <c:v>2.6554557473546381</c:v>
                </c:pt>
                <c:pt idx="73">
                  <c:v>2.6341004770863461</c:v>
                </c:pt>
                <c:pt idx="74">
                  <c:v>2.6509851203332246</c:v>
                </c:pt>
                <c:pt idx="75">
                  <c:v>2.7586040172812547</c:v>
                </c:pt>
                <c:pt idx="76">
                  <c:v>2.7553650752693741</c:v>
                </c:pt>
                <c:pt idx="77">
                  <c:v>2.8338793836786715</c:v>
                </c:pt>
                <c:pt idx="78">
                  <c:v>2.9551458804071147</c:v>
                </c:pt>
                <c:pt idx="79">
                  <c:v>2.8485660143370644</c:v>
                </c:pt>
                <c:pt idx="80">
                  <c:v>2.9448560799499841</c:v>
                </c:pt>
                <c:pt idx="81">
                  <c:v>2.9748260241641651</c:v>
                </c:pt>
                <c:pt idx="82">
                  <c:v>2.9595374834507271</c:v>
                </c:pt>
                <c:pt idx="83">
                  <c:v>3.0919409935293571</c:v>
                </c:pt>
                <c:pt idx="84">
                  <c:v>3.1163199679699058</c:v>
                </c:pt>
                <c:pt idx="85">
                  <c:v>3.1315271766219652</c:v>
                </c:pt>
                <c:pt idx="86">
                  <c:v>3.1474242814443154</c:v>
                </c:pt>
                <c:pt idx="87">
                  <c:v>3.2098254922268876</c:v>
                </c:pt>
                <c:pt idx="88">
                  <c:v>3.2452077553172627</c:v>
                </c:pt>
                <c:pt idx="89">
                  <c:v>3.3646694904629308</c:v>
                </c:pt>
                <c:pt idx="90">
                  <c:v>3.3529539796926877</c:v>
                </c:pt>
                <c:pt idx="91">
                  <c:v>3.324695204053346</c:v>
                </c:pt>
                <c:pt idx="92">
                  <c:v>3.3507176550712963</c:v>
                </c:pt>
                <c:pt idx="93">
                  <c:v>3.3222509612928266</c:v>
                </c:pt>
                <c:pt idx="94">
                  <c:v>3.3841124810765697</c:v>
                </c:pt>
                <c:pt idx="95">
                  <c:v>3.4033595108632495</c:v>
                </c:pt>
                <c:pt idx="96">
                  <c:v>3.4564816546145081</c:v>
                </c:pt>
                <c:pt idx="97">
                  <c:v>3.402850830914121</c:v>
                </c:pt>
                <c:pt idx="98">
                  <c:v>3.5346468271109659</c:v>
                </c:pt>
                <c:pt idx="99">
                  <c:v>3.5687516654790952</c:v>
                </c:pt>
                <c:pt idx="100">
                  <c:v>3.6227948211875103</c:v>
                </c:pt>
                <c:pt idx="101">
                  <c:v>3.796498729880633</c:v>
                </c:pt>
                <c:pt idx="102">
                  <c:v>3.775117676893704</c:v>
                </c:pt>
                <c:pt idx="103">
                  <c:v>3.8336608896121298</c:v>
                </c:pt>
                <c:pt idx="104">
                  <c:v>3.8132110778839539</c:v>
                </c:pt>
                <c:pt idx="105">
                  <c:v>3.7673891619889242</c:v>
                </c:pt>
                <c:pt idx="106">
                  <c:v>3.8086874787024123</c:v>
                </c:pt>
                <c:pt idx="107">
                  <c:v>3.7370222080067053</c:v>
                </c:pt>
                <c:pt idx="108">
                  <c:v>3.7308055954569292</c:v>
                </c:pt>
                <c:pt idx="109">
                  <c:v>3.5950384193710647</c:v>
                </c:pt>
                <c:pt idx="110">
                  <c:v>3.5942195264442969</c:v>
                </c:pt>
                <c:pt idx="111">
                  <c:v>3.5687516654790952</c:v>
                </c:pt>
                <c:pt idx="112">
                  <c:v>3.7044352678621584</c:v>
                </c:pt>
                <c:pt idx="113">
                  <c:v>3.9134524822229273</c:v>
                </c:pt>
                <c:pt idx="114">
                  <c:v>3.9861995254942122</c:v>
                </c:pt>
                <c:pt idx="115">
                  <c:v>4.1456076001159001</c:v>
                </c:pt>
                <c:pt idx="116">
                  <c:v>3.8132110778839539</c:v>
                </c:pt>
                <c:pt idx="117">
                  <c:v>3.8976735134121725</c:v>
                </c:pt>
                <c:pt idx="118">
                  <c:v>3.8711249783532717</c:v>
                </c:pt>
                <c:pt idx="119">
                  <c:v>3.748144297911487</c:v>
                </c:pt>
                <c:pt idx="120">
                  <c:v>3.9502647481308664</c:v>
                </c:pt>
                <c:pt idx="121">
                  <c:v>3.8663620736632205</c:v>
                </c:pt>
                <c:pt idx="122">
                  <c:v>4.0310859882220571</c:v>
                </c:pt>
                <c:pt idx="123">
                  <c:v>4.0609932745106949</c:v>
                </c:pt>
                <c:pt idx="124">
                  <c:v>4.2861234504190264</c:v>
                </c:pt>
                <c:pt idx="125">
                  <c:v>4.2463208542740727</c:v>
                </c:pt>
                <c:pt idx="126">
                  <c:v>4.4489558858876341</c:v>
                </c:pt>
                <c:pt idx="127">
                  <c:v>4.5889002939896795</c:v>
                </c:pt>
                <c:pt idx="128">
                  <c:v>4.3700909135155213</c:v>
                </c:pt>
                <c:pt idx="129">
                  <c:v>4.418810919105165</c:v>
                </c:pt>
                <c:pt idx="130">
                  <c:v>4.5204749747222079</c:v>
                </c:pt>
                <c:pt idx="131">
                  <c:v>4.5044464114366534</c:v>
                </c:pt>
                <c:pt idx="132">
                  <c:v>4.5757233332515872</c:v>
                </c:pt>
                <c:pt idx="133">
                  <c:v>4.4203145345097052</c:v>
                </c:pt>
                <c:pt idx="134">
                  <c:v>4.1601601701109407</c:v>
                </c:pt>
                <c:pt idx="135">
                  <c:v>4.7275704534076519</c:v>
                </c:pt>
                <c:pt idx="136">
                  <c:v>4.8167863538042388</c:v>
                </c:pt>
                <c:pt idx="137">
                  <c:v>4.8130967310098072</c:v>
                </c:pt>
                <c:pt idx="138">
                  <c:v>5.0497273011352339</c:v>
                </c:pt>
                <c:pt idx="139">
                  <c:v>4.9747291201390809</c:v>
                </c:pt>
                <c:pt idx="140">
                  <c:v>4.7948297712006154</c:v>
                </c:pt>
                <c:pt idx="141">
                  <c:v>5.0050905005097812</c:v>
                </c:pt>
                <c:pt idx="142">
                  <c:v>4.8701249727670195</c:v>
                </c:pt>
                <c:pt idx="143">
                  <c:v>4.8047428388657636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B45-480E-8F37-B8B912F26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541848"/>
        <c:axId val="570545784"/>
        <c:extLst/>
      </c:lineChart>
      <c:catAx>
        <c:axId val="57054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45784"/>
        <c:crosses val="autoZero"/>
        <c:auto val="1"/>
        <c:lblAlgn val="ctr"/>
        <c:lblOffset val="100"/>
        <c:noMultiLvlLbl val="0"/>
      </c:catAx>
      <c:valAx>
        <c:axId val="570545784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4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Detrending based on different deseasonailzed data calculations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'De season'!$B$6:$C$149</c:f>
              <c:multiLvlStrCache>
                <c:ptCount val="144"/>
                <c:lvl>
                  <c:pt idx="0">
                    <c:v>January</c:v>
                  </c:pt>
                  <c:pt idx="1">
                    <c:v>Feburary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Feburary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Feburary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Feburary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January</c:v>
                  </c:pt>
                  <c:pt idx="49">
                    <c:v>Feburary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May</c:v>
                  </c:pt>
                  <c:pt idx="53">
                    <c:v>June</c:v>
                  </c:pt>
                  <c:pt idx="54">
                    <c:v>July</c:v>
                  </c:pt>
                  <c:pt idx="55">
                    <c:v>August</c:v>
                  </c:pt>
                  <c:pt idx="56">
                    <c:v>September</c:v>
                  </c:pt>
                  <c:pt idx="57">
                    <c:v>October</c:v>
                  </c:pt>
                  <c:pt idx="58">
                    <c:v>November</c:v>
                  </c:pt>
                  <c:pt idx="59">
                    <c:v>December</c:v>
                  </c:pt>
                  <c:pt idx="60">
                    <c:v>January</c:v>
                  </c:pt>
                  <c:pt idx="61">
                    <c:v>Feburary</c:v>
                  </c:pt>
                  <c:pt idx="62">
                    <c:v>March</c:v>
                  </c:pt>
                  <c:pt idx="63">
                    <c:v>April</c:v>
                  </c:pt>
                  <c:pt idx="64">
                    <c:v>May</c:v>
                  </c:pt>
                  <c:pt idx="65">
                    <c:v>June</c:v>
                  </c:pt>
                  <c:pt idx="66">
                    <c:v>July</c:v>
                  </c:pt>
                  <c:pt idx="67">
                    <c:v>August</c:v>
                  </c:pt>
                  <c:pt idx="68">
                    <c:v>September</c:v>
                  </c:pt>
                  <c:pt idx="69">
                    <c:v>October</c:v>
                  </c:pt>
                  <c:pt idx="70">
                    <c:v>November</c:v>
                  </c:pt>
                  <c:pt idx="71">
                    <c:v>December</c:v>
                  </c:pt>
                  <c:pt idx="72">
                    <c:v>January</c:v>
                  </c:pt>
                  <c:pt idx="73">
                    <c:v>Feburary</c:v>
                  </c:pt>
                  <c:pt idx="74">
                    <c:v>March</c:v>
                  </c:pt>
                  <c:pt idx="75">
                    <c:v>April</c:v>
                  </c:pt>
                  <c:pt idx="76">
                    <c:v>May</c:v>
                  </c:pt>
                  <c:pt idx="77">
                    <c:v>June</c:v>
                  </c:pt>
                  <c:pt idx="78">
                    <c:v>July</c:v>
                  </c:pt>
                  <c:pt idx="79">
                    <c:v>August</c:v>
                  </c:pt>
                  <c:pt idx="80">
                    <c:v>September</c:v>
                  </c:pt>
                  <c:pt idx="81">
                    <c:v>October</c:v>
                  </c:pt>
                  <c:pt idx="82">
                    <c:v>November</c:v>
                  </c:pt>
                  <c:pt idx="83">
                    <c:v>December</c:v>
                  </c:pt>
                  <c:pt idx="84">
                    <c:v>January</c:v>
                  </c:pt>
                  <c:pt idx="85">
                    <c:v>Feburary</c:v>
                  </c:pt>
                  <c:pt idx="86">
                    <c:v>March</c:v>
                  </c:pt>
                  <c:pt idx="87">
                    <c:v>April</c:v>
                  </c:pt>
                  <c:pt idx="88">
                    <c:v>May</c:v>
                  </c:pt>
                  <c:pt idx="89">
                    <c:v>June</c:v>
                  </c:pt>
                  <c:pt idx="90">
                    <c:v>July</c:v>
                  </c:pt>
                  <c:pt idx="91">
                    <c:v>August</c:v>
                  </c:pt>
                  <c:pt idx="92">
                    <c:v>September</c:v>
                  </c:pt>
                  <c:pt idx="93">
                    <c:v>October</c:v>
                  </c:pt>
                  <c:pt idx="94">
                    <c:v>November</c:v>
                  </c:pt>
                  <c:pt idx="95">
                    <c:v>December</c:v>
                  </c:pt>
                  <c:pt idx="96">
                    <c:v>January</c:v>
                  </c:pt>
                  <c:pt idx="97">
                    <c:v>Feburary</c:v>
                  </c:pt>
                  <c:pt idx="98">
                    <c:v>March</c:v>
                  </c:pt>
                  <c:pt idx="99">
                    <c:v>April</c:v>
                  </c:pt>
                  <c:pt idx="100">
                    <c:v>May</c:v>
                  </c:pt>
                  <c:pt idx="101">
                    <c:v>June</c:v>
                  </c:pt>
                  <c:pt idx="102">
                    <c:v>July</c:v>
                  </c:pt>
                  <c:pt idx="103">
                    <c:v>August</c:v>
                  </c:pt>
                  <c:pt idx="104">
                    <c:v>September</c:v>
                  </c:pt>
                  <c:pt idx="105">
                    <c:v>October</c:v>
                  </c:pt>
                  <c:pt idx="106">
                    <c:v>November</c:v>
                  </c:pt>
                  <c:pt idx="107">
                    <c:v>December</c:v>
                  </c:pt>
                  <c:pt idx="108">
                    <c:v>January</c:v>
                  </c:pt>
                  <c:pt idx="109">
                    <c:v>Feburary</c:v>
                  </c:pt>
                  <c:pt idx="110">
                    <c:v>March</c:v>
                  </c:pt>
                  <c:pt idx="111">
                    <c:v>April</c:v>
                  </c:pt>
                  <c:pt idx="112">
                    <c:v>May</c:v>
                  </c:pt>
                  <c:pt idx="113">
                    <c:v>June</c:v>
                  </c:pt>
                  <c:pt idx="114">
                    <c:v>July</c:v>
                  </c:pt>
                  <c:pt idx="115">
                    <c:v>August</c:v>
                  </c:pt>
                  <c:pt idx="116">
                    <c:v>September</c:v>
                  </c:pt>
                  <c:pt idx="117">
                    <c:v>October</c:v>
                  </c:pt>
                  <c:pt idx="118">
                    <c:v>November</c:v>
                  </c:pt>
                  <c:pt idx="119">
                    <c:v>December</c:v>
                  </c:pt>
                  <c:pt idx="120">
                    <c:v>January</c:v>
                  </c:pt>
                  <c:pt idx="121">
                    <c:v>Feburary</c:v>
                  </c:pt>
                  <c:pt idx="122">
                    <c:v>March</c:v>
                  </c:pt>
                  <c:pt idx="123">
                    <c:v>April</c:v>
                  </c:pt>
                  <c:pt idx="124">
                    <c:v>May</c:v>
                  </c:pt>
                  <c:pt idx="125">
                    <c:v>June</c:v>
                  </c:pt>
                  <c:pt idx="126">
                    <c:v>July</c:v>
                  </c:pt>
                  <c:pt idx="127">
                    <c:v>August</c:v>
                  </c:pt>
                  <c:pt idx="128">
                    <c:v>September</c:v>
                  </c:pt>
                  <c:pt idx="129">
                    <c:v>October</c:v>
                  </c:pt>
                  <c:pt idx="130">
                    <c:v>November</c:v>
                  </c:pt>
                  <c:pt idx="131">
                    <c:v>December</c:v>
                  </c:pt>
                  <c:pt idx="132">
                    <c:v>January</c:v>
                  </c:pt>
                  <c:pt idx="133">
                    <c:v>Feburary</c:v>
                  </c:pt>
                  <c:pt idx="134">
                    <c:v>March</c:v>
                  </c:pt>
                  <c:pt idx="135">
                    <c:v>April</c:v>
                  </c:pt>
                  <c:pt idx="136">
                    <c:v>May</c:v>
                  </c:pt>
                  <c:pt idx="137">
                    <c:v>June</c:v>
                  </c:pt>
                  <c:pt idx="138">
                    <c:v>July</c:v>
                  </c:pt>
                  <c:pt idx="139">
                    <c:v>August</c:v>
                  </c:pt>
                  <c:pt idx="140">
                    <c:v>September</c:v>
                  </c:pt>
                  <c:pt idx="141">
                    <c:v>October</c:v>
                  </c:pt>
                  <c:pt idx="142">
                    <c:v>November</c:v>
                  </c:pt>
                  <c:pt idx="143">
                    <c:v>December</c:v>
                  </c:pt>
                </c:lvl>
                <c:lvl>
                  <c:pt idx="0">
                    <c:v>1949</c:v>
                  </c:pt>
                  <c:pt idx="12">
                    <c:v>1950</c:v>
                  </c:pt>
                  <c:pt idx="24">
                    <c:v>1951</c:v>
                  </c:pt>
                  <c:pt idx="36">
                    <c:v>1952</c:v>
                  </c:pt>
                  <c:pt idx="48">
                    <c:v>1953</c:v>
                  </c:pt>
                  <c:pt idx="60">
                    <c:v>1954</c:v>
                  </c:pt>
                  <c:pt idx="72">
                    <c:v>1955</c:v>
                  </c:pt>
                  <c:pt idx="84">
                    <c:v>1956</c:v>
                  </c:pt>
                  <c:pt idx="96">
                    <c:v>1957</c:v>
                  </c:pt>
                  <c:pt idx="108">
                    <c:v>1958</c:v>
                  </c:pt>
                  <c:pt idx="120">
                    <c:v>1959</c:v>
                  </c:pt>
                  <c:pt idx="132">
                    <c:v>1960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'De season'!$D$6:$D$149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  <c:extLst xmlns:c15="http://schemas.microsoft.com/office/drawing/2012/chart"/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A738-4959-9D7D-6E44BED771B0}"/>
            </c:ext>
          </c:extLst>
        </c:ser>
        <c:ser>
          <c:idx val="3"/>
          <c:order val="1"/>
          <c:tx>
            <c:v>SI R-t-T(Mean) 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'De Trend'!$R$6:$R$149</c:f>
              <c:numCache>
                <c:formatCode>General</c:formatCode>
                <c:ptCount val="144"/>
                <c:pt idx="0">
                  <c:v>1.3491239890854129E-2</c:v>
                </c:pt>
                <c:pt idx="1">
                  <c:v>1.4095924511408276E-2</c:v>
                </c:pt>
                <c:pt idx="2">
                  <c:v>1.3520652504909206E-2</c:v>
                </c:pt>
                <c:pt idx="3">
                  <c:v>1.3304327429857397E-2</c:v>
                </c:pt>
                <c:pt idx="4">
                  <c:v>1.222961144929292E-2</c:v>
                </c:pt>
                <c:pt idx="5">
                  <c:v>1.1793435931212258E-2</c:v>
                </c:pt>
                <c:pt idx="6">
                  <c:v>1.1376806793487558E-2</c:v>
                </c:pt>
                <c:pt idx="7">
                  <c:v>1.1218253863653363E-2</c:v>
                </c:pt>
                <c:pt idx="8">
                  <c:v>1.1644050552470411E-2</c:v>
                </c:pt>
                <c:pt idx="9">
                  <c:v>1.1441171069788782E-2</c:v>
                </c:pt>
                <c:pt idx="10">
                  <c:v>1.1291963933298779E-2</c:v>
                </c:pt>
                <c:pt idx="11">
                  <c:v>1.1186334455060669E-2</c:v>
                </c:pt>
                <c:pt idx="12">
                  <c:v>1.0228043335707706E-2</c:v>
                </c:pt>
                <c:pt idx="13">
                  <c:v>1.1197337830357658E-2</c:v>
                </c:pt>
                <c:pt idx="14">
                  <c:v>1.0821504339041116E-2</c:v>
                </c:pt>
                <c:pt idx="15">
                  <c:v>1.0503782641368841E-2</c:v>
                </c:pt>
                <c:pt idx="16">
                  <c:v>9.5933921278501984E-3</c:v>
                </c:pt>
                <c:pt idx="17">
                  <c:v>9.9454756215266015E-3</c:v>
                </c:pt>
                <c:pt idx="18">
                  <c:v>1.0044269584904385E-2</c:v>
                </c:pt>
                <c:pt idx="19">
                  <c:v>9.9606895830865409E-3</c:v>
                </c:pt>
                <c:pt idx="20">
                  <c:v>1.0513822182912001E-2</c:v>
                </c:pt>
                <c:pt idx="21">
                  <c:v>9.9902599364013987E-3</c:v>
                </c:pt>
                <c:pt idx="22">
                  <c:v>9.7188245970139166E-3</c:v>
                </c:pt>
                <c:pt idx="23">
                  <c:v>1.0471070809598292E-2</c:v>
                </c:pt>
                <c:pt idx="24">
                  <c:v>1.0221697133062159E-2</c:v>
                </c:pt>
                <c:pt idx="25">
                  <c:v>1.0612605264064552E-2</c:v>
                </c:pt>
                <c:pt idx="26">
                  <c:v>1.0922670465898888E-2</c:v>
                </c:pt>
                <c:pt idx="27">
                  <c:v>1.0181815910375515E-2</c:v>
                </c:pt>
                <c:pt idx="28">
                  <c:v>1.063988670113666E-2</c:v>
                </c:pt>
                <c:pt idx="29">
                  <c:v>9.6131372554044206E-3</c:v>
                </c:pt>
                <c:pt idx="30">
                  <c:v>9.5483834764316326E-3</c:v>
                </c:pt>
                <c:pt idx="31">
                  <c:v>9.502708053058511E-3</c:v>
                </c:pt>
                <c:pt idx="32">
                  <c:v>1.0013121294263419E-2</c:v>
                </c:pt>
                <c:pt idx="33">
                  <c:v>9.9846528234586295E-3</c:v>
                </c:pt>
                <c:pt idx="34">
                  <c:v>1.0245946671660861E-2</c:v>
                </c:pt>
                <c:pt idx="35">
                  <c:v>1.0252131031817699E-2</c:v>
                </c:pt>
                <c:pt idx="36">
                  <c:v>9.9839874905483465E-3</c:v>
                </c:pt>
                <c:pt idx="37">
                  <c:v>1.0578530328115314E-2</c:v>
                </c:pt>
                <c:pt idx="38">
                  <c:v>9.8654867165463168E-3</c:v>
                </c:pt>
                <c:pt idx="39">
                  <c:v>9.4441262595264964E-3</c:v>
                </c:pt>
                <c:pt idx="40">
                  <c:v>9.4811925940069489E-3</c:v>
                </c:pt>
                <c:pt idx="41">
                  <c:v>9.8861869695123211E-3</c:v>
                </c:pt>
                <c:pt idx="42">
                  <c:v>9.2901610749014409E-3</c:v>
                </c:pt>
                <c:pt idx="43">
                  <c:v>9.7518884413251416E-3</c:v>
                </c:pt>
                <c:pt idx="44">
                  <c:v>9.6207223618318665E-3</c:v>
                </c:pt>
                <c:pt idx="45">
                  <c:v>9.9807521099103298E-3</c:v>
                </c:pt>
                <c:pt idx="46">
                  <c:v>1.0256862097617418E-2</c:v>
                </c:pt>
                <c:pt idx="47">
                  <c:v>1.0203362005846612E-2</c:v>
                </c:pt>
                <c:pt idx="48">
                  <c:v>9.7661411158496865E-3</c:v>
                </c:pt>
                <c:pt idx="49">
                  <c:v>9.8507031002615462E-3</c:v>
                </c:pt>
                <c:pt idx="50">
                  <c:v>1.0337311888827101E-2</c:v>
                </c:pt>
                <c:pt idx="51">
                  <c:v>1.0527838499395698E-2</c:v>
                </c:pt>
                <c:pt idx="52">
                  <c:v>1.0206285975697225E-2</c:v>
                </c:pt>
                <c:pt idx="53">
                  <c:v>9.4975262304878329E-3</c:v>
                </c:pt>
                <c:pt idx="54">
                  <c:v>9.2070994040047704E-3</c:v>
                </c:pt>
                <c:pt idx="55">
                  <c:v>9.4806507158572331E-3</c:v>
                </c:pt>
                <c:pt idx="56">
                  <c:v>9.4527788283984664E-3</c:v>
                </c:pt>
                <c:pt idx="57">
                  <c:v>9.5696956440565577E-3</c:v>
                </c:pt>
                <c:pt idx="58">
                  <c:v>9.3317506865022472E-3</c:v>
                </c:pt>
                <c:pt idx="59">
                  <c:v>9.2054352909551034E-3</c:v>
                </c:pt>
                <c:pt idx="60">
                  <c:v>8.865227671822247E-3</c:v>
                </c:pt>
                <c:pt idx="61">
                  <c:v>8.2533904576463334E-3</c:v>
                </c:pt>
                <c:pt idx="62">
                  <c:v>9.0049737809777194E-3</c:v>
                </c:pt>
                <c:pt idx="63">
                  <c:v>8.9095809521484264E-3</c:v>
                </c:pt>
                <c:pt idx="64">
                  <c:v>9.1502983434862961E-3</c:v>
                </c:pt>
                <c:pt idx="65">
                  <c:v>9.0658559849290943E-3</c:v>
                </c:pt>
                <c:pt idx="66">
                  <c:v>9.2667382621338043E-3</c:v>
                </c:pt>
                <c:pt idx="67">
                  <c:v>8.9975773663873333E-3</c:v>
                </c:pt>
                <c:pt idx="68">
                  <c:v>9.1132862103784802E-3</c:v>
                </c:pt>
                <c:pt idx="69">
                  <c:v>9.1744215218263776E-3</c:v>
                </c:pt>
                <c:pt idx="70">
                  <c:v>9.3082080307608575E-3</c:v>
                </c:pt>
                <c:pt idx="71">
                  <c:v>9.2876074665802378E-3</c:v>
                </c:pt>
                <c:pt idx="72">
                  <c:v>9.3244880854319694E-3</c:v>
                </c:pt>
                <c:pt idx="73">
                  <c:v>9.0802882508398582E-3</c:v>
                </c:pt>
                <c:pt idx="74">
                  <c:v>9.0929344020594487E-3</c:v>
                </c:pt>
                <c:pt idx="75">
                  <c:v>9.3942261317829009E-3</c:v>
                </c:pt>
                <c:pt idx="76">
                  <c:v>9.4048079087361777E-3</c:v>
                </c:pt>
                <c:pt idx="77">
                  <c:v>9.6463342069231968E-3</c:v>
                </c:pt>
                <c:pt idx="78">
                  <c:v>9.9710109344266582E-3</c:v>
                </c:pt>
                <c:pt idx="79">
                  <c:v>9.5228610996390996E-3</c:v>
                </c:pt>
                <c:pt idx="80">
                  <c:v>9.8211738729457494E-3</c:v>
                </c:pt>
                <c:pt idx="81">
                  <c:v>9.830430262454691E-3</c:v>
                </c:pt>
                <c:pt idx="82">
                  <c:v>9.7416879073099309E-3</c:v>
                </c:pt>
                <c:pt idx="83">
                  <c:v>1.0117149031622997E-2</c:v>
                </c:pt>
                <c:pt idx="84">
                  <c:v>9.8286623955909785E-3</c:v>
                </c:pt>
                <c:pt idx="85">
                  <c:v>9.7051868727569043E-3</c:v>
                </c:pt>
                <c:pt idx="86">
                  <c:v>9.7149184477584062E-3</c:v>
                </c:pt>
                <c:pt idx="87">
                  <c:v>9.8455447113794513E-3</c:v>
                </c:pt>
                <c:pt idx="88">
                  <c:v>9.9860245920443923E-3</c:v>
                </c:pt>
                <c:pt idx="89">
                  <c:v>1.0334479906866588E-2</c:v>
                </c:pt>
                <c:pt idx="90">
                  <c:v>1.0217214088247387E-2</c:v>
                </c:pt>
                <c:pt idx="91">
                  <c:v>1.0046402926338913E-2</c:v>
                </c:pt>
                <c:pt idx="92">
                  <c:v>1.010930908434866E-2</c:v>
                </c:pt>
                <c:pt idx="93">
                  <c:v>9.9400448728607354E-3</c:v>
                </c:pt>
                <c:pt idx="94">
                  <c:v>1.0093802824408922E-2</c:v>
                </c:pt>
                <c:pt idx="95">
                  <c:v>1.00991158757512E-2</c:v>
                </c:pt>
                <c:pt idx="96">
                  <c:v>9.8941497392156137E-3</c:v>
                </c:pt>
                <c:pt idx="97">
                  <c:v>9.5790013549399596E-3</c:v>
                </c:pt>
                <c:pt idx="98">
                  <c:v>9.9172641369946052E-3</c:v>
                </c:pt>
                <c:pt idx="99">
                  <c:v>9.957808455559377E-3</c:v>
                </c:pt>
                <c:pt idx="100">
                  <c:v>1.0148572918326434E-2</c:v>
                </c:pt>
                <c:pt idx="101">
                  <c:v>1.0623254279579041E-2</c:v>
                </c:pt>
                <c:pt idx="102">
                  <c:v>1.0487587470363026E-2</c:v>
                </c:pt>
                <c:pt idx="103">
                  <c:v>1.0568661034030421E-2</c:v>
                </c:pt>
                <c:pt idx="104">
                  <c:v>1.0503273003392108E-2</c:v>
                </c:pt>
                <c:pt idx="105">
                  <c:v>1.0297804492174784E-2</c:v>
                </c:pt>
                <c:pt idx="106">
                  <c:v>1.0385495787777433E-2</c:v>
                </c:pt>
                <c:pt idx="107">
                  <c:v>1.0144539354953965E-2</c:v>
                </c:pt>
                <c:pt idx="108">
                  <c:v>9.7760397139169449E-3</c:v>
                </c:pt>
                <c:pt idx="109">
                  <c:v>9.2699585365235548E-3</c:v>
                </c:pt>
                <c:pt idx="110">
                  <c:v>9.2432376920934343E-3</c:v>
                </c:pt>
                <c:pt idx="111">
                  <c:v>9.1329310458486516E-3</c:v>
                </c:pt>
                <c:pt idx="112">
                  <c:v>9.5235418396213221E-3</c:v>
                </c:pt>
                <c:pt idx="113">
                  <c:v>1.0055753981200346E-2</c:v>
                </c:pt>
                <c:pt idx="114">
                  <c:v>1.0175263393607534E-2</c:v>
                </c:pt>
                <c:pt idx="115">
                  <c:v>1.0507359595171899E-2</c:v>
                </c:pt>
                <c:pt idx="116">
                  <c:v>9.6622395204206211E-3</c:v>
                </c:pt>
                <c:pt idx="117">
                  <c:v>9.8064826597976038E-3</c:v>
                </c:pt>
                <c:pt idx="118">
                  <c:v>9.721645932013202E-3</c:v>
                </c:pt>
                <c:pt idx="119">
                  <c:v>9.3759948182168488E-3</c:v>
                </c:pt>
                <c:pt idx="120">
                  <c:v>9.5438001303602277E-3</c:v>
                </c:pt>
                <c:pt idx="121">
                  <c:v>9.197053826326582E-3</c:v>
                </c:pt>
                <c:pt idx="122">
                  <c:v>9.5685806232353766E-3</c:v>
                </c:pt>
                <c:pt idx="123">
                  <c:v>9.5976064080828191E-3</c:v>
                </c:pt>
                <c:pt idx="124">
                  <c:v>1.0181360332401931E-2</c:v>
                </c:pt>
                <c:pt idx="125">
                  <c:v>1.0086880544761836E-2</c:v>
                </c:pt>
                <c:pt idx="126">
                  <c:v>1.0504034596561011E-2</c:v>
                </c:pt>
                <c:pt idx="127">
                  <c:v>1.0763276388663621E-2</c:v>
                </c:pt>
                <c:pt idx="128">
                  <c:v>1.0252366614780394E-2</c:v>
                </c:pt>
                <c:pt idx="129">
                  <c:v>1.0298486458712447E-2</c:v>
                </c:pt>
                <c:pt idx="130">
                  <c:v>1.0521014498788816E-2</c:v>
                </c:pt>
                <c:pt idx="131">
                  <c:v>1.0447720171845032E-2</c:v>
                </c:pt>
                <c:pt idx="132">
                  <c:v>1.0255089195759994E-2</c:v>
                </c:pt>
                <c:pt idx="133">
                  <c:v>9.7585855648794975E-3</c:v>
                </c:pt>
                <c:pt idx="134">
                  <c:v>9.1690308997783593E-3</c:v>
                </c:pt>
                <c:pt idx="135">
                  <c:v>1.0378977452794431E-2</c:v>
                </c:pt>
                <c:pt idx="136">
                  <c:v>1.0633591115519496E-2</c:v>
                </c:pt>
                <c:pt idx="137">
                  <c:v>1.0630244985716481E-2</c:v>
                </c:pt>
                <c:pt idx="138">
                  <c:v>1.1089996819050794E-2</c:v>
                </c:pt>
                <c:pt idx="139">
                  <c:v>1.0858236830907921E-2</c:v>
                </c:pt>
                <c:pt idx="140">
                  <c:v>1.0472422371977833E-2</c:v>
                </c:pt>
                <c:pt idx="141">
                  <c:v>1.0864364046677644E-2</c:v>
                </c:pt>
                <c:pt idx="142">
                  <c:v>1.0561362930967615E-2</c:v>
                </c:pt>
                <c:pt idx="143">
                  <c:v>1.0388105585871379E-2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738-4959-9D7D-6E44BED771B0}"/>
            </c:ext>
          </c:extLst>
        </c:ser>
        <c:ser>
          <c:idx val="4"/>
          <c:order val="2"/>
          <c:tx>
            <c:v>SI R-t-T(Median) 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'De Trend'!$S$6:$S$149</c:f>
              <c:numCache>
                <c:formatCode>General</c:formatCode>
                <c:ptCount val="144"/>
                <c:pt idx="0">
                  <c:v>1.3664929302704017E-2</c:v>
                </c:pt>
                <c:pt idx="1">
                  <c:v>1.4467413998769343E-2</c:v>
                </c:pt>
                <c:pt idx="2">
                  <c:v>1.3794321363893311E-2</c:v>
                </c:pt>
                <c:pt idx="3">
                  <c:v>1.3420804637807402E-2</c:v>
                </c:pt>
                <c:pt idx="4">
                  <c:v>1.213372280117481E-2</c:v>
                </c:pt>
                <c:pt idx="5">
                  <c:v>1.1778989080973573E-2</c:v>
                </c:pt>
                <c:pt idx="6">
                  <c:v>1.1240189289230632E-2</c:v>
                </c:pt>
                <c:pt idx="7">
                  <c:v>1.1201228220207058E-2</c:v>
                </c:pt>
                <c:pt idx="8">
                  <c:v>1.1559738540506164E-2</c:v>
                </c:pt>
                <c:pt idx="9">
                  <c:v>1.1447659911719994E-2</c:v>
                </c:pt>
                <c:pt idx="10">
                  <c:v>1.1090426423262167E-2</c:v>
                </c:pt>
                <c:pt idx="11">
                  <c:v>1.0982280673869591E-2</c:v>
                </c:pt>
                <c:pt idx="12">
                  <c:v>1.0359721583646841E-2</c:v>
                </c:pt>
                <c:pt idx="13">
                  <c:v>1.1492436834828181E-2</c:v>
                </c:pt>
                <c:pt idx="14">
                  <c:v>1.104054027269015E-2</c:v>
                </c:pt>
                <c:pt idx="15">
                  <c:v>1.0595741538308999E-2</c:v>
                </c:pt>
                <c:pt idx="16">
                  <c:v>9.5181732702584749E-3</c:v>
                </c:pt>
                <c:pt idx="17">
                  <c:v>9.9332925056225731E-3</c:v>
                </c:pt>
                <c:pt idx="18">
                  <c:v>9.9236537506301389E-3</c:v>
                </c:pt>
                <c:pt idx="19">
                  <c:v>9.9455725112692923E-3</c:v>
                </c:pt>
                <c:pt idx="20">
                  <c:v>1.0437693906271396E-2</c:v>
                </c:pt>
                <c:pt idx="21">
                  <c:v>9.9959258963965413E-3</c:v>
                </c:pt>
                <c:pt idx="22">
                  <c:v>9.5453642741387488E-3</c:v>
                </c:pt>
                <c:pt idx="23">
                  <c:v>1.0280064399017439E-2</c:v>
                </c:pt>
                <c:pt idx="24">
                  <c:v>1.0353293678488116E-2</c:v>
                </c:pt>
                <c:pt idx="25">
                  <c:v>1.0892293998629067E-2</c:v>
                </c:pt>
                <c:pt idx="26">
                  <c:v>1.1143754083156012E-2</c:v>
                </c:pt>
                <c:pt idx="27">
                  <c:v>1.0270956041310656E-2</c:v>
                </c:pt>
                <c:pt idx="28">
                  <c:v>1.0556462599223691E-2</c:v>
                </c:pt>
                <c:pt idx="29">
                  <c:v>9.6013612509335614E-3</c:v>
                </c:pt>
                <c:pt idx="30">
                  <c:v>9.4337224521286716E-3</c:v>
                </c:pt>
                <c:pt idx="31">
                  <c:v>9.4882860475439187E-3</c:v>
                </c:pt>
                <c:pt idx="32">
                  <c:v>9.9406184827583403E-3</c:v>
                </c:pt>
                <c:pt idx="33">
                  <c:v>9.9903156033886061E-3</c:v>
                </c:pt>
                <c:pt idx="34">
                  <c:v>1.0063078342256695E-2</c:v>
                </c:pt>
                <c:pt idx="35">
                  <c:v>1.0065118377161876E-2</c:v>
                </c:pt>
                <c:pt idx="36">
                  <c:v>1.0112523705839097E-2</c:v>
                </c:pt>
                <c:pt idx="37">
                  <c:v>1.0857321038539772E-2</c:v>
                </c:pt>
                <c:pt idx="38">
                  <c:v>1.0065172086173248E-2</c:v>
                </c:pt>
                <c:pt idx="39">
                  <c:v>9.5268080383714981E-3</c:v>
                </c:pt>
                <c:pt idx="40">
                  <c:v>9.4068534586913052E-3</c:v>
                </c:pt>
                <c:pt idx="41">
                  <c:v>9.8740764816601604E-3</c:v>
                </c:pt>
                <c:pt idx="42">
                  <c:v>9.178600894330877E-3</c:v>
                </c:pt>
                <c:pt idx="43">
                  <c:v>9.737088261408719E-3</c:v>
                </c:pt>
                <c:pt idx="44">
                  <c:v>9.5510608247902414E-3</c:v>
                </c:pt>
                <c:pt idx="45">
                  <c:v>9.9864126775568354E-3</c:v>
                </c:pt>
                <c:pt idx="46">
                  <c:v>1.0073798951104265E-2</c:v>
                </c:pt>
                <c:pt idx="47">
                  <c:v>1.0017238963797526E-2</c:v>
                </c:pt>
                <c:pt idx="48">
                  <c:v>9.891872725411005E-3</c:v>
                </c:pt>
                <c:pt idx="49">
                  <c:v>1.0110312368309239E-2</c:v>
                </c:pt>
                <c:pt idx="50">
                  <c:v>1.0546547378649131E-2</c:v>
                </c:pt>
                <c:pt idx="51">
                  <c:v>1.0620008001433527E-2</c:v>
                </c:pt>
                <c:pt idx="52">
                  <c:v>1.0126261604638977E-2</c:v>
                </c:pt>
                <c:pt idx="53">
                  <c:v>9.4858918484561523E-3</c:v>
                </c:pt>
                <c:pt idx="54">
                  <c:v>9.0965366630834238E-3</c:v>
                </c:pt>
                <c:pt idx="55">
                  <c:v>9.4662621861725804E-3</c:v>
                </c:pt>
                <c:pt idx="56">
                  <c:v>9.3843333335868508E-3</c:v>
                </c:pt>
                <c:pt idx="57">
                  <c:v>9.5751230816838156E-3</c:v>
                </c:pt>
                <c:pt idx="58">
                  <c:v>9.1651988086580254E-3</c:v>
                </c:pt>
                <c:pt idx="59">
                  <c:v>9.0375157739609191E-3</c:v>
                </c:pt>
                <c:pt idx="60">
                  <c:v>8.9793607087181385E-3</c:v>
                </c:pt>
                <c:pt idx="61">
                  <c:v>8.4709035258824991E-3</c:v>
                </c:pt>
                <c:pt idx="62">
                  <c:v>9.1872416781022988E-3</c:v>
                </c:pt>
                <c:pt idx="63">
                  <c:v>8.9875828743637386E-3</c:v>
                </c:pt>
                <c:pt idx="64">
                  <c:v>9.0785536489248839E-3</c:v>
                </c:pt>
                <c:pt idx="65">
                  <c:v>9.0547503949667037E-3</c:v>
                </c:pt>
                <c:pt idx="66">
                  <c:v>9.1554593525983476E-3</c:v>
                </c:pt>
                <c:pt idx="67">
                  <c:v>8.9839219841877007E-3</c:v>
                </c:pt>
                <c:pt idx="68">
                  <c:v>9.047298907030675E-3</c:v>
                </c:pt>
                <c:pt idx="69">
                  <c:v>9.179624780365412E-3</c:v>
                </c:pt>
                <c:pt idx="70">
                  <c:v>9.1420763391876717E-3</c:v>
                </c:pt>
                <c:pt idx="71">
                  <c:v>9.1181890186169887E-3</c:v>
                </c:pt>
                <c:pt idx="72">
                  <c:v>9.4445337494674826E-3</c:v>
                </c:pt>
                <c:pt idx="73">
                  <c:v>9.3195937057367791E-3</c:v>
                </c:pt>
                <c:pt idx="74">
                  <c:v>9.2769826927558766E-3</c:v>
                </c:pt>
                <c:pt idx="75">
                  <c:v>9.4764710431810822E-3</c:v>
                </c:pt>
                <c:pt idx="76">
                  <c:v>9.3310676824077815E-3</c:v>
                </c:pt>
                <c:pt idx="77">
                  <c:v>9.63451753649292E-3</c:v>
                </c:pt>
                <c:pt idx="78">
                  <c:v>9.8512748209893045E-3</c:v>
                </c:pt>
                <c:pt idx="79">
                  <c:v>9.5084085083854408E-3</c:v>
                </c:pt>
                <c:pt idx="80">
                  <c:v>9.7500609105494237E-3</c:v>
                </c:pt>
                <c:pt idx="81">
                  <c:v>9.8360055753050762E-3</c:v>
                </c:pt>
                <c:pt idx="82">
                  <c:v>9.567819523033266E-3</c:v>
                </c:pt>
                <c:pt idx="83">
                  <c:v>9.9325986301425188E-3</c:v>
                </c:pt>
                <c:pt idx="84">
                  <c:v>9.9551989188884863E-3</c:v>
                </c:pt>
                <c:pt idx="85">
                  <c:v>9.9609611494413369E-3</c:v>
                </c:pt>
                <c:pt idx="86">
                  <c:v>9.9115561947721951E-3</c:v>
                </c:pt>
                <c:pt idx="87">
                  <c:v>9.9317408430346886E-3</c:v>
                </c:pt>
                <c:pt idx="88">
                  <c:v>9.9077272232215522E-3</c:v>
                </c:pt>
                <c:pt idx="89">
                  <c:v>1.0321820264301007E-2</c:v>
                </c:pt>
                <c:pt idx="90">
                  <c:v>1.0094521463283931E-2</c:v>
                </c:pt>
                <c:pt idx="91">
                  <c:v>1.0031155769676149E-2</c:v>
                </c:pt>
                <c:pt idx="92">
                  <c:v>1.0036109798187106E-2</c:v>
                </c:pt>
                <c:pt idx="93">
                  <c:v>9.9456823534626489E-3</c:v>
                </c:pt>
                <c:pt idx="94">
                  <c:v>9.9136499386887466E-3</c:v>
                </c:pt>
                <c:pt idx="95">
                  <c:v>9.9148944232805378E-3</c:v>
                </c:pt>
                <c:pt idx="96">
                  <c:v>1.0021529362056957E-2</c:v>
                </c:pt>
                <c:pt idx="97">
                  <c:v>9.8314500893168788E-3</c:v>
                </c:pt>
                <c:pt idx="98">
                  <c:v>1.0117997523170299E-2</c:v>
                </c:pt>
                <c:pt idx="99">
                  <c:v>1.0044987437910753E-2</c:v>
                </c:pt>
                <c:pt idx="100">
                  <c:v>1.0069001057723893E-2</c:v>
                </c:pt>
                <c:pt idx="101">
                  <c:v>1.0610240891070407E-2</c:v>
                </c:pt>
                <c:pt idx="102">
                  <c:v>1.0361648087556824E-2</c:v>
                </c:pt>
                <c:pt idx="103">
                  <c:v>1.055262126022451E-2</c:v>
                </c:pt>
                <c:pt idx="104">
                  <c:v>1.0427221111042856E-2</c:v>
                </c:pt>
                <c:pt idx="105">
                  <c:v>1.0303644875574405E-2</c:v>
                </c:pt>
                <c:pt idx="106">
                  <c:v>1.0200136803819633E-2</c:v>
                </c:pt>
                <c:pt idx="107">
                  <c:v>9.9594893171479192E-3</c:v>
                </c:pt>
                <c:pt idx="108">
                  <c:v>9.9018987603699312E-3</c:v>
                </c:pt>
                <c:pt idx="109">
                  <c:v>9.5142626360385889E-3</c:v>
                </c:pt>
                <c:pt idx="110">
                  <c:v>9.430328242020343E-3</c:v>
                </c:pt>
                <c:pt idx="111">
                  <c:v>9.2128883615588027E-3</c:v>
                </c:pt>
                <c:pt idx="112">
                  <c:v>9.4488706568054259E-3</c:v>
                </c:pt>
                <c:pt idx="113">
                  <c:v>1.0043435775322873E-2</c:v>
                </c:pt>
                <c:pt idx="114">
                  <c:v>1.0053074530315306E-2</c:v>
                </c:pt>
                <c:pt idx="115">
                  <c:v>1.0491412856917995E-2</c:v>
                </c:pt>
                <c:pt idx="116">
                  <c:v>9.5922773667545761E-3</c:v>
                </c:pt>
                <c:pt idx="117">
                  <c:v>9.8120443908033244E-3</c:v>
                </c:pt>
                <c:pt idx="118">
                  <c:v>9.5481352543163121E-3</c:v>
                </c:pt>
                <c:pt idx="119">
                  <c:v>9.2049640661173923E-3</c:v>
                </c:pt>
                <c:pt idx="120">
                  <c:v>9.6666692695102103E-3</c:v>
                </c:pt>
                <c:pt idx="121">
                  <c:v>9.439436566700158E-3</c:v>
                </c:pt>
                <c:pt idx="122">
                  <c:v>9.7622563752234916E-3</c:v>
                </c:pt>
                <c:pt idx="123">
                  <c:v>9.6816318804947323E-3</c:v>
                </c:pt>
                <c:pt idx="124">
                  <c:v>1.0101531395699793E-2</c:v>
                </c:pt>
                <c:pt idx="125">
                  <c:v>1.0074524209131096E-2</c:v>
                </c:pt>
                <c:pt idx="126">
                  <c:v>1.0377897709712229E-2</c:v>
                </c:pt>
                <c:pt idx="127">
                  <c:v>1.074694125234609E-2</c:v>
                </c:pt>
                <c:pt idx="128">
                  <c:v>1.017813148046935E-2</c:v>
                </c:pt>
                <c:pt idx="129">
                  <c:v>1.0304327228888303E-2</c:v>
                </c:pt>
                <c:pt idx="130">
                  <c:v>1.0333236794425786E-2</c:v>
                </c:pt>
                <c:pt idx="131">
                  <c:v>1.0257139708293199E-2</c:v>
                </c:pt>
                <c:pt idx="132">
                  <c:v>1.0387115638495417E-2</c:v>
                </c:pt>
                <c:pt idx="133">
                  <c:v>1.0015767131504105E-2</c:v>
                </c:pt>
                <c:pt idx="134">
                  <c:v>9.3546194446670963E-3</c:v>
                </c:pt>
                <c:pt idx="135">
                  <c:v>1.0469843700746544E-2</c:v>
                </c:pt>
                <c:pt idx="136">
                  <c:v>1.0550216375370507E-2</c:v>
                </c:pt>
                <c:pt idx="137">
                  <c:v>1.0617223033657306E-2</c:v>
                </c:pt>
                <c:pt idx="138">
                  <c:v>1.0956823450183945E-2</c:v>
                </c:pt>
                <c:pt idx="139">
                  <c:v>1.0841757575670389E-2</c:v>
                </c:pt>
                <c:pt idx="140">
                  <c:v>1.0396593862273061E-2</c:v>
                </c:pt>
                <c:pt idx="141">
                  <c:v>1.0870525753425318E-2</c:v>
                </c:pt>
                <c:pt idx="142">
                  <c:v>1.0372865093011947E-2</c:v>
                </c:pt>
                <c:pt idx="143">
                  <c:v>1.0198612572523271E-2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738-4959-9D7D-6E44BED771B0}"/>
            </c:ext>
          </c:extLst>
        </c:ser>
        <c:ser>
          <c:idx val="5"/>
          <c:order val="3"/>
          <c:tx>
            <c:v>SI R-t-T(Mean) P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'De Trend'!$T$6:$T$149</c:f>
              <c:numCache>
                <c:formatCode>General</c:formatCode>
                <c:ptCount val="144"/>
                <c:pt idx="0">
                  <c:v>1.0832735446656692E-2</c:v>
                </c:pt>
                <c:pt idx="1">
                  <c:v>1.1480313715392194E-2</c:v>
                </c:pt>
                <c:pt idx="2">
                  <c:v>1.1122033087233196E-2</c:v>
                </c:pt>
                <c:pt idx="3">
                  <c:v>1.1062517688854873E-2</c:v>
                </c:pt>
                <c:pt idx="4">
                  <c:v>1.0258885699561043E-2</c:v>
                </c:pt>
                <c:pt idx="5">
                  <c:v>9.9906381562004862E-3</c:v>
                </c:pt>
                <c:pt idx="6">
                  <c:v>9.7322791581657721E-3</c:v>
                </c:pt>
                <c:pt idx="7">
                  <c:v>9.6865371798483292E-3</c:v>
                </c:pt>
                <c:pt idx="8">
                  <c:v>1.0148504894907512E-2</c:v>
                </c:pt>
                <c:pt idx="9">
                  <c:v>1.0054789938918082E-2</c:v>
                </c:pt>
                <c:pt idx="10">
                  <c:v>1.0002607586020349E-2</c:v>
                </c:pt>
                <c:pt idx="11">
                  <c:v>9.9875936655268917E-3</c:v>
                </c:pt>
                <c:pt idx="12">
                  <c:v>9.3731672336990739E-3</c:v>
                </c:pt>
                <c:pt idx="13">
                  <c:v>1.0341665685512874E-2</c:v>
                </c:pt>
                <c:pt idx="14">
                  <c:v>1.0033487367266527E-2</c:v>
                </c:pt>
                <c:pt idx="15">
                  <c:v>9.7879006465970367E-3</c:v>
                </c:pt>
                <c:pt idx="16">
                  <c:v>8.9697435015738246E-3</c:v>
                </c:pt>
                <c:pt idx="17">
                  <c:v>9.3424196209972356E-3</c:v>
                </c:pt>
                <c:pt idx="18">
                  <c:v>9.4813177551108987E-3</c:v>
                </c:pt>
                <c:pt idx="19">
                  <c:v>9.4464996151771511E-3</c:v>
                </c:pt>
                <c:pt idx="20">
                  <c:v>1.0020251160559129E-2</c:v>
                </c:pt>
                <c:pt idx="21">
                  <c:v>9.5603614709308966E-3</c:v>
                </c:pt>
                <c:pt idx="22">
                  <c:v>9.3371593927485674E-3</c:v>
                </c:pt>
                <c:pt idx="23">
                  <c:v>1.0101026691655548E-2</c:v>
                </c:pt>
                <c:pt idx="24">
                  <c:v>1.00841434239968E-2</c:v>
                </c:pt>
                <c:pt idx="25">
                  <c:v>1.0515087424954118E-2</c:v>
                </c:pt>
                <c:pt idx="26">
                  <c:v>1.0828519145678606E-2</c:v>
                </c:pt>
                <c:pt idx="27">
                  <c:v>1.0112760292811168E-2</c:v>
                </c:pt>
                <c:pt idx="28">
                  <c:v>1.0571347853786288E-2</c:v>
                </c:pt>
                <c:pt idx="29">
                  <c:v>9.5681104563491801E-3</c:v>
                </c:pt>
                <c:pt idx="30">
                  <c:v>9.5236352991183125E-3</c:v>
                </c:pt>
                <c:pt idx="31">
                  <c:v>9.4972419516604952E-3</c:v>
                </c:pt>
                <c:pt idx="32">
                  <c:v>1.0031135347459818E-2</c:v>
                </c:pt>
                <c:pt idx="33">
                  <c:v>1.0019189207016927E-2</c:v>
                </c:pt>
                <c:pt idx="34">
                  <c:v>1.0297640023174246E-2</c:v>
                </c:pt>
                <c:pt idx="35">
                  <c:v>1.0322775635098768E-2</c:v>
                </c:pt>
                <c:pt idx="36">
                  <c:v>1.0258645790947766E-2</c:v>
                </c:pt>
                <c:pt idx="37">
                  <c:v>1.0893943195821777E-2</c:v>
                </c:pt>
                <c:pt idx="38">
                  <c:v>1.0145221351252346E-2</c:v>
                </c:pt>
                <c:pt idx="39">
                  <c:v>9.7112735625251943E-3</c:v>
                </c:pt>
                <c:pt idx="40">
                  <c:v>9.7347564788782832E-3</c:v>
                </c:pt>
                <c:pt idx="41">
                  <c:v>1.0150504269533714E-2</c:v>
                </c:pt>
                <c:pt idx="42">
                  <c:v>9.5422690221091313E-3</c:v>
                </c:pt>
                <c:pt idx="43">
                  <c:v>1.002027199687929E-2</c:v>
                </c:pt>
                <c:pt idx="44">
                  <c:v>9.8932796330341907E-3</c:v>
                </c:pt>
                <c:pt idx="45">
                  <c:v>1.0264815759743773E-2</c:v>
                </c:pt>
                <c:pt idx="46">
                  <c:v>1.054990514874529E-2</c:v>
                </c:pt>
                <c:pt idx="47">
                  <c:v>1.0499219109095018E-2</c:v>
                </c:pt>
                <c:pt idx="48">
                  <c:v>1.0241064585627496E-2</c:v>
                </c:pt>
                <c:pt idx="49">
                  <c:v>1.0339241927134151E-2</c:v>
                </c:pt>
                <c:pt idx="50">
                  <c:v>1.0820762942192367E-2</c:v>
                </c:pt>
                <c:pt idx="51">
                  <c:v>1.1005899453989908E-2</c:v>
                </c:pt>
                <c:pt idx="52">
                  <c:v>1.0641056875964595E-2</c:v>
                </c:pt>
                <c:pt idx="53">
                  <c:v>9.8906480429239857E-3</c:v>
                </c:pt>
                <c:pt idx="54">
                  <c:v>9.5812917453286933E-3</c:v>
                </c:pt>
                <c:pt idx="55">
                  <c:v>9.8590546454235695E-3</c:v>
                </c:pt>
                <c:pt idx="56">
                  <c:v>9.8275997333767164E-3</c:v>
                </c:pt>
                <c:pt idx="57">
                  <c:v>9.9404323846512977E-3</c:v>
                </c:pt>
                <c:pt idx="58">
                  <c:v>9.6848883622880442E-3</c:v>
                </c:pt>
                <c:pt idx="59">
                  <c:v>9.5487695618375005E-3</c:v>
                </c:pt>
                <c:pt idx="60">
                  <c:v>9.3628164628871448E-3</c:v>
                </c:pt>
                <c:pt idx="61">
                  <c:v>8.7169827838705811E-3</c:v>
                </c:pt>
                <c:pt idx="62">
                  <c:v>9.4770915879392043E-3</c:v>
                </c:pt>
                <c:pt idx="63">
                  <c:v>9.3568087018333496E-3</c:v>
                </c:pt>
                <c:pt idx="64">
                  <c:v>9.5761188180282057E-3</c:v>
                </c:pt>
                <c:pt idx="65">
                  <c:v>9.4694398211133922E-3</c:v>
                </c:pt>
                <c:pt idx="66">
                  <c:v>9.6650439471291857E-3</c:v>
                </c:pt>
                <c:pt idx="67">
                  <c:v>9.3709367690692786E-3</c:v>
                </c:pt>
                <c:pt idx="68">
                  <c:v>9.4823852076988194E-3</c:v>
                </c:pt>
                <c:pt idx="69">
                  <c:v>9.531125428799846E-3</c:v>
                </c:pt>
                <c:pt idx="70">
                  <c:v>9.6553651188383046E-3</c:v>
                </c:pt>
                <c:pt idx="71">
                  <c:v>9.6227585381469406E-3</c:v>
                </c:pt>
                <c:pt idx="72">
                  <c:v>9.8302423841124167E-3</c:v>
                </c:pt>
                <c:pt idx="73">
                  <c:v>9.5674046480348305E-3</c:v>
                </c:pt>
                <c:pt idx="74">
                  <c:v>9.5412077725005474E-3</c:v>
                </c:pt>
                <c:pt idx="75">
                  <c:v>9.8308643465936651E-3</c:v>
                </c:pt>
                <c:pt idx="76">
                  <c:v>9.8022394341309958E-3</c:v>
                </c:pt>
                <c:pt idx="77">
                  <c:v>1.0029212946045963E-2</c:v>
                </c:pt>
                <c:pt idx="78">
                  <c:v>1.0346179851333622E-2</c:v>
                </c:pt>
                <c:pt idx="79">
                  <c:v>9.8621181748190095E-3</c:v>
                </c:pt>
                <c:pt idx="80">
                  <c:v>1.0156385132235494E-2</c:v>
                </c:pt>
                <c:pt idx="81">
                  <c:v>1.0145307940300906E-2</c:v>
                </c:pt>
                <c:pt idx="82">
                  <c:v>1.00337683612011E-2</c:v>
                </c:pt>
                <c:pt idx="83">
                  <c:v>1.0403679027465239E-2</c:v>
                </c:pt>
                <c:pt idx="84">
                  <c:v>1.0279645567405923E-2</c:v>
                </c:pt>
                <c:pt idx="85">
                  <c:v>1.0140509357298565E-2</c:v>
                </c:pt>
                <c:pt idx="86">
                  <c:v>1.0104665474255167E-2</c:v>
                </c:pt>
                <c:pt idx="87">
                  <c:v>1.0208951645606481E-2</c:v>
                </c:pt>
                <c:pt idx="88">
                  <c:v>1.0308865322325982E-2</c:v>
                </c:pt>
                <c:pt idx="89">
                  <c:v>1.0638317921742102E-2</c:v>
                </c:pt>
                <c:pt idx="90">
                  <c:v>1.0492879436070742E-2</c:v>
                </c:pt>
                <c:pt idx="91">
                  <c:v>1.0293919317066929E-2</c:v>
                </c:pt>
                <c:pt idx="92">
                  <c:v>1.0339869602067248E-2</c:v>
                </c:pt>
                <c:pt idx="93">
                  <c:v>1.0142698339367092E-2</c:v>
                </c:pt>
                <c:pt idx="94">
                  <c:v>1.0275805077121867E-2</c:v>
                </c:pt>
                <c:pt idx="95">
                  <c:v>1.0261386135389915E-2</c:v>
                </c:pt>
                <c:pt idx="96">
                  <c:v>1.0221688154974068E-2</c:v>
                </c:pt>
                <c:pt idx="97">
                  <c:v>9.883410044163812E-3</c:v>
                </c:pt>
                <c:pt idx="98">
                  <c:v>1.0183083048727261E-2</c:v>
                </c:pt>
                <c:pt idx="99">
                  <c:v>1.0190305978194168E-2</c:v>
                </c:pt>
                <c:pt idx="100">
                  <c:v>1.0336800201444585E-2</c:v>
                </c:pt>
                <c:pt idx="101">
                  <c:v>1.078670989481605E-2</c:v>
                </c:pt>
                <c:pt idx="102">
                  <c:v>1.0621167595106954E-2</c:v>
                </c:pt>
                <c:pt idx="103">
                  <c:v>1.0676161584116767E-2</c:v>
                </c:pt>
                <c:pt idx="104">
                  <c:v>1.0588557712078891E-2</c:v>
                </c:pt>
                <c:pt idx="105">
                  <c:v>1.035439894918759E-2</c:v>
                </c:pt>
                <c:pt idx="106">
                  <c:v>1.0416042748291032E-2</c:v>
                </c:pt>
                <c:pt idx="107">
                  <c:v>1.0152468878599007E-2</c:v>
                </c:pt>
                <c:pt idx="108">
                  <c:v>9.945546665961813E-3</c:v>
                </c:pt>
                <c:pt idx="109">
                  <c:v>9.4165855027109838E-3</c:v>
                </c:pt>
                <c:pt idx="110">
                  <c:v>9.342233174450815E-3</c:v>
                </c:pt>
                <c:pt idx="111">
                  <c:v>9.1978303849363022E-3</c:v>
                </c:pt>
                <c:pt idx="112">
                  <c:v>9.544351168829809E-3</c:v>
                </c:pt>
                <c:pt idx="113">
                  <c:v>1.0044543376446132E-2</c:v>
                </c:pt>
                <c:pt idx="114">
                  <c:v>1.013552205622328E-2</c:v>
                </c:pt>
                <c:pt idx="115">
                  <c:v>1.0437931755450092E-2</c:v>
                </c:pt>
                <c:pt idx="116">
                  <c:v>9.5772252966509017E-3</c:v>
                </c:pt>
                <c:pt idx="117">
                  <c:v>9.6932506293799132E-3</c:v>
                </c:pt>
                <c:pt idx="118">
                  <c:v>9.5833969209020622E-3</c:v>
                </c:pt>
                <c:pt idx="119">
                  <c:v>9.2212773171748991E-3</c:v>
                </c:pt>
                <c:pt idx="120">
                  <c:v>9.5401149433463582E-3</c:v>
                </c:pt>
                <c:pt idx="121">
                  <c:v>9.1783589349906172E-3</c:v>
                </c:pt>
                <c:pt idx="122">
                  <c:v>9.4997171168980724E-3</c:v>
                </c:pt>
                <c:pt idx="123">
                  <c:v>9.4931959969767835E-3</c:v>
                </c:pt>
                <c:pt idx="124">
                  <c:v>1.0019994706509704E-2</c:v>
                </c:pt>
                <c:pt idx="125">
                  <c:v>9.8929857875170116E-3</c:v>
                </c:pt>
                <c:pt idx="126">
                  <c:v>1.0271985492033106E-2</c:v>
                </c:pt>
                <c:pt idx="127">
                  <c:v>1.0495608012247266E-2</c:v>
                </c:pt>
                <c:pt idx="128">
                  <c:v>9.9741139043352679E-3</c:v>
                </c:pt>
                <c:pt idx="129">
                  <c:v>9.9899990391382077E-3</c:v>
                </c:pt>
                <c:pt idx="130">
                  <c:v>1.0177057679017908E-2</c:v>
                </c:pt>
                <c:pt idx="131">
                  <c:v>1.0081629445747543E-2</c:v>
                </c:pt>
                <c:pt idx="132">
                  <c:v>1.005678451227795E-2</c:v>
                </c:pt>
                <c:pt idx="133">
                  <c:v>9.5530919520089661E-3</c:v>
                </c:pt>
                <c:pt idx="134">
                  <c:v>8.928573103499397E-3</c:v>
                </c:pt>
                <c:pt idx="135">
                  <c:v>1.0068286472974555E-2</c:v>
                </c:pt>
                <c:pt idx="136">
                  <c:v>1.0262435110860181E-2</c:v>
                </c:pt>
                <c:pt idx="137">
                  <c:v>1.0223064878208231E-2</c:v>
                </c:pt>
                <c:pt idx="138">
                  <c:v>1.0633023814163782E-2</c:v>
                </c:pt>
                <c:pt idx="139">
                  <c:v>1.0380314170135296E-2</c:v>
                </c:pt>
                <c:pt idx="140">
                  <c:v>9.9872875474894922E-3</c:v>
                </c:pt>
                <c:pt idx="141">
                  <c:v>1.0330226084458969E-2</c:v>
                </c:pt>
                <c:pt idx="142">
                  <c:v>1.001295875354472E-2</c:v>
                </c:pt>
                <c:pt idx="143">
                  <c:v>9.8240111661561831E-3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A738-4959-9D7D-6E44BED771B0}"/>
            </c:ext>
          </c:extLst>
        </c:ser>
        <c:ser>
          <c:idx val="6"/>
          <c:order val="4"/>
          <c:tx>
            <c:v>SI R-t-T(Median) P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'De Trend'!$U$6:$U$149</c:f>
              <c:numCache>
                <c:formatCode>General</c:formatCode>
                <c:ptCount val="144"/>
                <c:pt idx="0">
                  <c:v>1.0777403374491644E-2</c:v>
                </c:pt>
                <c:pt idx="1">
                  <c:v>1.1488415750710962E-2</c:v>
                </c:pt>
                <c:pt idx="2">
                  <c:v>1.1066748143114121E-2</c:v>
                </c:pt>
                <c:pt idx="3">
                  <c:v>1.1139736312879284E-2</c:v>
                </c:pt>
                <c:pt idx="4">
                  <c:v>1.0137052446925351E-2</c:v>
                </c:pt>
                <c:pt idx="5">
                  <c:v>9.999720541391097E-3</c:v>
                </c:pt>
                <c:pt idx="6">
                  <c:v>9.8156763013067146E-3</c:v>
                </c:pt>
                <c:pt idx="7">
                  <c:v>9.7623738278607899E-3</c:v>
                </c:pt>
                <c:pt idx="8">
                  <c:v>1.0163981738191098E-2</c:v>
                </c:pt>
                <c:pt idx="9">
                  <c:v>1.0036793977319037E-2</c:v>
                </c:pt>
                <c:pt idx="10">
                  <c:v>9.9982784820646462E-3</c:v>
                </c:pt>
                <c:pt idx="11">
                  <c:v>9.9160343059419773E-3</c:v>
                </c:pt>
                <c:pt idx="12">
                  <c:v>9.3252904284042339E-3</c:v>
                </c:pt>
                <c:pt idx="13">
                  <c:v>1.0348964139432872E-2</c:v>
                </c:pt>
                <c:pt idx="14">
                  <c:v>9.9836133213912735E-3</c:v>
                </c:pt>
                <c:pt idx="15">
                  <c:v>9.8562221843586702E-3</c:v>
                </c:pt>
                <c:pt idx="16">
                  <c:v>8.8632199415977758E-3</c:v>
                </c:pt>
                <c:pt idx="17">
                  <c:v>9.3509127174625055E-3</c:v>
                </c:pt>
                <c:pt idx="18">
                  <c:v>9.5625643779355535E-3</c:v>
                </c:pt>
                <c:pt idx="19">
                  <c:v>9.5204569905492711E-3</c:v>
                </c:pt>
                <c:pt idx="20">
                  <c:v>1.0035532412179943E-2</c:v>
                </c:pt>
                <c:pt idx="21">
                  <c:v>9.5432504324160176E-3</c:v>
                </c:pt>
                <c:pt idx="22">
                  <c:v>9.3331182931338345E-3</c:v>
                </c:pt>
                <c:pt idx="23">
                  <c:v>1.0028654604302828E-2</c:v>
                </c:pt>
                <c:pt idx="24">
                  <c:v>1.0032635053428083E-2</c:v>
                </c:pt>
                <c:pt idx="25">
                  <c:v>1.0522508268304651E-2</c:v>
                </c:pt>
                <c:pt idx="26">
                  <c:v>1.0774693188574743E-2</c:v>
                </c:pt>
                <c:pt idx="27">
                  <c:v>1.0183349416992752E-2</c:v>
                </c:pt>
                <c:pt idx="28">
                  <c:v>1.0445803839408076E-2</c:v>
                </c:pt>
                <c:pt idx="29">
                  <c:v>9.5768087260044519E-3</c:v>
                </c:pt>
                <c:pt idx="30">
                  <c:v>9.605244546382485E-3</c:v>
                </c:pt>
                <c:pt idx="31">
                  <c:v>9.5715965927055582E-3</c:v>
                </c:pt>
                <c:pt idx="32">
                  <c:v>1.0046433197866038E-2</c:v>
                </c:pt>
                <c:pt idx="33">
                  <c:v>1.0001256963248696E-2</c:v>
                </c:pt>
                <c:pt idx="34">
                  <c:v>1.0293183229905554E-2</c:v>
                </c:pt>
                <c:pt idx="35">
                  <c:v>1.0248814755398978E-2</c:v>
                </c:pt>
                <c:pt idx="36">
                  <c:v>1.020624608710421E-2</c:v>
                </c:pt>
                <c:pt idx="37">
                  <c:v>1.0901631410161672E-2</c:v>
                </c:pt>
                <c:pt idx="38">
                  <c:v>1.0094791902690152E-2</c:v>
                </c:pt>
                <c:pt idx="39">
                  <c:v>9.7790602276510083E-3</c:v>
                </c:pt>
                <c:pt idx="40">
                  <c:v>9.6191477197818762E-3</c:v>
                </c:pt>
                <c:pt idx="41">
                  <c:v>1.0159731987344477E-2</c:v>
                </c:pt>
                <c:pt idx="42">
                  <c:v>9.6240379441255661E-3</c:v>
                </c:pt>
                <c:pt idx="43">
                  <c:v>1.0098721480560346E-2</c:v>
                </c:pt>
                <c:pt idx="44">
                  <c:v>9.9083672484048032E-3</c:v>
                </c:pt>
                <c:pt idx="45">
                  <c:v>1.0246443896049373E-2</c:v>
                </c:pt>
                <c:pt idx="46">
                  <c:v>1.0545339175750854E-2</c:v>
                </c:pt>
                <c:pt idx="47">
                  <c:v>1.0423994042802847E-2</c:v>
                </c:pt>
                <c:pt idx="48">
                  <c:v>1.0188754684080538E-2</c:v>
                </c:pt>
                <c:pt idx="49">
                  <c:v>1.0346538670528071E-2</c:v>
                </c:pt>
                <c:pt idx="50">
                  <c:v>1.0766975539305428E-2</c:v>
                </c:pt>
                <c:pt idx="51">
                  <c:v>1.1082722871216557E-2</c:v>
                </c:pt>
                <c:pt idx="52">
                  <c:v>1.0514685005895351E-2</c:v>
                </c:pt>
                <c:pt idx="53">
                  <c:v>9.8996395281430605E-3</c:v>
                </c:pt>
                <c:pt idx="54">
                  <c:v>9.6633950580444911E-3</c:v>
                </c:pt>
                <c:pt idx="55">
                  <c:v>9.936241946003602E-3</c:v>
                </c:pt>
                <c:pt idx="56">
                  <c:v>9.8425871844842784E-3</c:v>
                </c:pt>
                <c:pt idx="57">
                  <c:v>9.92264109904923E-3</c:v>
                </c:pt>
                <c:pt idx="58">
                  <c:v>9.6806967664307478E-3</c:v>
                </c:pt>
                <c:pt idx="59">
                  <c:v>9.4803543001085941E-3</c:v>
                </c:pt>
                <c:pt idx="60">
                  <c:v>9.3149925278576563E-3</c:v>
                </c:pt>
                <c:pt idx="61">
                  <c:v>8.7231346455826277E-3</c:v>
                </c:pt>
                <c:pt idx="62">
                  <c:v>9.4299832512941707E-3</c:v>
                </c:pt>
                <c:pt idx="63">
                  <c:v>9.4221211301192802E-3</c:v>
                </c:pt>
                <c:pt idx="64">
                  <c:v>9.46239402009268E-3</c:v>
                </c:pt>
                <c:pt idx="65">
                  <c:v>9.4780483903208861E-3</c:v>
                </c:pt>
                <c:pt idx="66">
                  <c:v>9.74786494315928E-3</c:v>
                </c:pt>
                <c:pt idx="67">
                  <c:v>9.4443025570808484E-3</c:v>
                </c:pt>
                <c:pt idx="68">
                  <c:v>9.4968461939557974E-3</c:v>
                </c:pt>
                <c:pt idx="69">
                  <c:v>9.5140667166582378E-3</c:v>
                </c:pt>
                <c:pt idx="70">
                  <c:v>9.6511863005681424E-3</c:v>
                </c:pt>
                <c:pt idx="71">
                  <c:v>9.5538131583597346E-3</c:v>
                </c:pt>
                <c:pt idx="72">
                  <c:v>9.7800309039487911E-3</c:v>
                </c:pt>
                <c:pt idx="73">
                  <c:v>9.5741566804521498E-3</c:v>
                </c:pt>
                <c:pt idx="74">
                  <c:v>9.4937807297652884E-3</c:v>
                </c:pt>
                <c:pt idx="75">
                  <c:v>9.8994857797218005E-3</c:v>
                </c:pt>
                <c:pt idx="76">
                  <c:v>9.6858292558379359E-3</c:v>
                </c:pt>
                <c:pt idx="77">
                  <c:v>1.0038330399176634E-2</c:v>
                </c:pt>
                <c:pt idx="78">
                  <c:v>1.0434837587923478E-2</c:v>
                </c:pt>
                <c:pt idx="79">
                  <c:v>9.9393294600073831E-3</c:v>
                </c:pt>
                <c:pt idx="80">
                  <c:v>1.0171873993170885E-2</c:v>
                </c:pt>
                <c:pt idx="81">
                  <c:v>1.012714997049614E-2</c:v>
                </c:pt>
                <c:pt idx="82">
                  <c:v>1.0029425770938559E-2</c:v>
                </c:pt>
                <c:pt idx="83">
                  <c:v>1.0329138489126956E-2</c:v>
                </c:pt>
                <c:pt idx="84">
                  <c:v>1.0227138599690547E-2</c:v>
                </c:pt>
                <c:pt idx="85">
                  <c:v>1.0147665848575712E-2</c:v>
                </c:pt>
                <c:pt idx="86">
                  <c:v>1.005443761917646E-2</c:v>
                </c:pt>
                <c:pt idx="87">
                  <c:v>1.0280212204999724E-2</c:v>
                </c:pt>
                <c:pt idx="88">
                  <c:v>1.0186438517896723E-2</c:v>
                </c:pt>
                <c:pt idx="89">
                  <c:v>1.0647989105868162E-2</c:v>
                </c:pt>
                <c:pt idx="90">
                  <c:v>1.0582794260139103E-2</c:v>
                </c:pt>
                <c:pt idx="91">
                  <c:v>1.0374511206761127E-2</c:v>
                </c:pt>
                <c:pt idx="92">
                  <c:v>1.0355638283568719E-2</c:v>
                </c:pt>
                <c:pt idx="93">
                  <c:v>1.0124545040199754E-2</c:v>
                </c:pt>
                <c:pt idx="94">
                  <c:v>1.0271357733964112E-2</c:v>
                </c:pt>
                <c:pt idx="95">
                  <c:v>1.0187865100705004E-2</c:v>
                </c:pt>
                <c:pt idx="96">
                  <c:v>1.0169477225479413E-2</c:v>
                </c:pt>
                <c:pt idx="97">
                  <c:v>9.8903850919920197E-3</c:v>
                </c:pt>
                <c:pt idx="98">
                  <c:v>1.013246539879822E-2</c:v>
                </c:pt>
                <c:pt idx="99">
                  <c:v>1.0261436387035604E-2</c:v>
                </c:pt>
                <c:pt idx="100">
                  <c:v>1.0214041645859826E-2</c:v>
                </c:pt>
                <c:pt idx="101">
                  <c:v>1.0796515980540745E-2</c:v>
                </c:pt>
                <c:pt idx="102">
                  <c:v>1.0712181736795428E-2</c:v>
                </c:pt>
                <c:pt idx="103">
                  <c:v>1.0759746078053693E-2</c:v>
                </c:pt>
                <c:pt idx="104">
                  <c:v>1.060470565209627E-2</c:v>
                </c:pt>
                <c:pt idx="105">
                  <c:v>1.0335866750404448E-2</c:v>
                </c:pt>
                <c:pt idx="106">
                  <c:v>1.0411534710614196E-2</c:v>
                </c:pt>
                <c:pt idx="107">
                  <c:v>1.0079728216985398E-2</c:v>
                </c:pt>
                <c:pt idx="108">
                  <c:v>9.894746227923636E-3</c:v>
                </c:pt>
                <c:pt idx="109">
                  <c:v>9.4232310970925083E-3</c:v>
                </c:pt>
                <c:pt idx="110">
                  <c:v>9.2957951864547413E-3</c:v>
                </c:pt>
                <c:pt idx="111">
                  <c:v>9.2620331122277768E-3</c:v>
                </c:pt>
                <c:pt idx="112">
                  <c:v>9.4310036395513046E-3</c:v>
                </c:pt>
                <c:pt idx="113">
                  <c:v>1.0053674766311561E-2</c:v>
                </c:pt>
                <c:pt idx="114">
                  <c:v>1.0222374639261018E-2</c:v>
                </c:pt>
                <c:pt idx="115">
                  <c:v>1.051965112965153E-2</c:v>
                </c:pt>
                <c:pt idx="116">
                  <c:v>9.5918309175322819E-3</c:v>
                </c:pt>
                <c:pt idx="117">
                  <c:v>9.6759017471898402E-3</c:v>
                </c:pt>
                <c:pt idx="118">
                  <c:v>9.5792492502909179E-3</c:v>
                </c:pt>
                <c:pt idx="119">
                  <c:v>9.1552084800285184E-3</c:v>
                </c:pt>
                <c:pt idx="120">
                  <c:v>9.4913853928918612E-3</c:v>
                </c:pt>
                <c:pt idx="121">
                  <c:v>9.1848364050409262E-3</c:v>
                </c:pt>
                <c:pt idx="122">
                  <c:v>9.4524963142053019E-3</c:v>
                </c:pt>
                <c:pt idx="123">
                  <c:v>9.5594604363294176E-3</c:v>
                </c:pt>
                <c:pt idx="124">
                  <c:v>9.9009984936423798E-3</c:v>
                </c:pt>
                <c:pt idx="125">
                  <c:v>9.9019793979553735E-3</c:v>
                </c:pt>
                <c:pt idx="126">
                  <c:v>1.0360007447681801E-2</c:v>
                </c:pt>
                <c:pt idx="127">
                  <c:v>1.0577778938319533E-2</c:v>
                </c:pt>
                <c:pt idx="128">
                  <c:v>9.9893247949431538E-3</c:v>
                </c:pt>
                <c:pt idx="129">
                  <c:v>9.9721190396379732E-3</c:v>
                </c:pt>
                <c:pt idx="130">
                  <c:v>1.0172653073491123E-2</c:v>
                </c:pt>
                <c:pt idx="131">
                  <c:v>1.0009396336264907E-2</c:v>
                </c:pt>
                <c:pt idx="132">
                  <c:v>1.000541588713965E-2</c:v>
                </c:pt>
                <c:pt idx="133">
                  <c:v>9.5598338834855263E-3</c:v>
                </c:pt>
                <c:pt idx="134">
                  <c:v>8.8841913199515076E-3</c:v>
                </c:pt>
                <c:pt idx="135">
                  <c:v>1.0138565160845936E-2</c:v>
                </c:pt>
                <c:pt idx="136">
                  <c:v>1.0140559705856662E-2</c:v>
                </c:pt>
                <c:pt idx="137">
                  <c:v>1.0232358560113312E-2</c:v>
                </c:pt>
                <c:pt idx="138">
                  <c:v>1.0724139553307664E-2</c:v>
                </c:pt>
                <c:pt idx="139">
                  <c:v>1.0461582451809476E-2</c:v>
                </c:pt>
                <c:pt idx="140">
                  <c:v>1.000251852838779E-2</c:v>
                </c:pt>
                <c:pt idx="141">
                  <c:v>1.0311737150025261E-2</c:v>
                </c:pt>
                <c:pt idx="142">
                  <c:v>1.0008625169629177E-2</c:v>
                </c:pt>
                <c:pt idx="143">
                  <c:v>9.7536238465326733E-3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A738-4959-9D7D-6E44BED7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541848"/>
        <c:axId val="570545784"/>
        <c:extLst>
          <c:ext xmlns:c15="http://schemas.microsoft.com/office/drawing/2012/chart" uri="{02D57815-91ED-43cb-92C2-25804820EDAC}">
            <c15:filteredLineSeries>
              <c15:ser>
                <c:idx val="7"/>
                <c:order val="5"/>
                <c:tx>
                  <c:v>SI R-t-MA(12)</c:v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'De Trend'!$W$6:$W$149</c15:sqref>
                        </c15:formulaRef>
                      </c:ext>
                    </c:extLst>
                    <c:numCache>
                      <c:formatCode>General</c:formatCode>
                      <c:ptCount val="144"/>
                      <c:pt idx="0">
                        <c:v>1.097295763369685E-2</c:v>
                      </c:pt>
                      <c:pt idx="1">
                        <c:v>1.1305152262173161E-2</c:v>
                      </c:pt>
                      <c:pt idx="2">
                        <c:v>9.9287832222218157E-3</c:v>
                      </c:pt>
                      <c:pt idx="3">
                        <c:v>1.0255033521491652E-2</c:v>
                      </c:pt>
                      <c:pt idx="4">
                        <c:v>1.0205055834331015E-2</c:v>
                      </c:pt>
                      <c:pt idx="5">
                        <c:v>8.9964424878687995E-3</c:v>
                      </c:pt>
                      <c:pt idx="6">
                        <c:v>8.1185326384810852E-3</c:v>
                      </c:pt>
                      <c:pt idx="7">
                        <c:v>8.2091239606255466E-3</c:v>
                      </c:pt>
                      <c:pt idx="8">
                        <c:v>9.4386412818909752E-3</c:v>
                      </c:pt>
                      <c:pt idx="9">
                        <c:v>1.0857029285270676E-2</c:v>
                      </c:pt>
                      <c:pt idx="10">
                        <c:v>1.2487499930171843E-2</c:v>
                      </c:pt>
                      <c:pt idx="11">
                        <c:v>1.112208990478186E-2</c:v>
                      </c:pt>
                      <c:pt idx="12">
                        <c:v>1.0972957633696852E-2</c:v>
                      </c:pt>
                      <c:pt idx="13">
                        <c:v>1.1305152262173161E-2</c:v>
                      </c:pt>
                      <c:pt idx="14">
                        <c:v>9.9287832222218139E-3</c:v>
                      </c:pt>
                      <c:pt idx="15">
                        <c:v>1.0255033521491654E-2</c:v>
                      </c:pt>
                      <c:pt idx="16">
                        <c:v>1.0205055834331015E-2</c:v>
                      </c:pt>
                      <c:pt idx="17">
                        <c:v>8.9964424878687995E-3</c:v>
                      </c:pt>
                      <c:pt idx="18">
                        <c:v>8.1185326384810835E-3</c:v>
                      </c:pt>
                      <c:pt idx="19">
                        <c:v>8.2091239606255448E-3</c:v>
                      </c:pt>
                      <c:pt idx="20">
                        <c:v>9.4386412818909752E-3</c:v>
                      </c:pt>
                      <c:pt idx="21">
                        <c:v>1.0857029285270676E-2</c:v>
                      </c:pt>
                      <c:pt idx="22">
                        <c:v>1.2487499930171843E-2</c:v>
                      </c:pt>
                      <c:pt idx="23">
                        <c:v>1.112208990478186E-2</c:v>
                      </c:pt>
                      <c:pt idx="24">
                        <c:v>1.0972957633696852E-2</c:v>
                      </c:pt>
                      <c:pt idx="25">
                        <c:v>1.1305152262173159E-2</c:v>
                      </c:pt>
                      <c:pt idx="26">
                        <c:v>9.9287832222218139E-3</c:v>
                      </c:pt>
                      <c:pt idx="27">
                        <c:v>1.0255033521491654E-2</c:v>
                      </c:pt>
                      <c:pt idx="28">
                        <c:v>1.0205055834331015E-2</c:v>
                      </c:pt>
                      <c:pt idx="29">
                        <c:v>8.9964424878687995E-3</c:v>
                      </c:pt>
                      <c:pt idx="30">
                        <c:v>8.1185326384810835E-3</c:v>
                      </c:pt>
                      <c:pt idx="31">
                        <c:v>8.2091239606255448E-3</c:v>
                      </c:pt>
                      <c:pt idx="32">
                        <c:v>9.4386412818909752E-3</c:v>
                      </c:pt>
                      <c:pt idx="33">
                        <c:v>1.0857029285270674E-2</c:v>
                      </c:pt>
                      <c:pt idx="34">
                        <c:v>1.2487499930171845E-2</c:v>
                      </c:pt>
                      <c:pt idx="35">
                        <c:v>1.112208990478186E-2</c:v>
                      </c:pt>
                      <c:pt idx="36">
                        <c:v>1.0972957633696852E-2</c:v>
                      </c:pt>
                      <c:pt idx="37">
                        <c:v>1.1305152262173159E-2</c:v>
                      </c:pt>
                      <c:pt idx="38">
                        <c:v>9.9287832222218139E-3</c:v>
                      </c:pt>
                      <c:pt idx="39">
                        <c:v>1.0255033521491654E-2</c:v>
                      </c:pt>
                      <c:pt idx="40">
                        <c:v>1.0205055834331015E-2</c:v>
                      </c:pt>
                      <c:pt idx="41">
                        <c:v>8.9964424878687978E-3</c:v>
                      </c:pt>
                      <c:pt idx="42">
                        <c:v>8.1185326384810835E-3</c:v>
                      </c:pt>
                      <c:pt idx="43">
                        <c:v>8.2091239606255448E-3</c:v>
                      </c:pt>
                      <c:pt idx="44">
                        <c:v>9.4386412818909752E-3</c:v>
                      </c:pt>
                      <c:pt idx="45">
                        <c:v>1.0857029285270674E-2</c:v>
                      </c:pt>
                      <c:pt idx="46">
                        <c:v>1.2487499930171843E-2</c:v>
                      </c:pt>
                      <c:pt idx="47">
                        <c:v>1.112208990478186E-2</c:v>
                      </c:pt>
                      <c:pt idx="48">
                        <c:v>1.097295763369685E-2</c:v>
                      </c:pt>
                      <c:pt idx="49">
                        <c:v>1.1305152262173161E-2</c:v>
                      </c:pt>
                      <c:pt idx="50">
                        <c:v>9.9287832222218157E-3</c:v>
                      </c:pt>
                      <c:pt idx="51">
                        <c:v>1.0255033521491652E-2</c:v>
                      </c:pt>
                      <c:pt idx="52">
                        <c:v>1.0205055834331015E-2</c:v>
                      </c:pt>
                      <c:pt idx="53">
                        <c:v>8.9964424878687978E-3</c:v>
                      </c:pt>
                      <c:pt idx="54">
                        <c:v>8.1185326384810852E-3</c:v>
                      </c:pt>
                      <c:pt idx="55">
                        <c:v>8.2091239606255466E-3</c:v>
                      </c:pt>
                      <c:pt idx="56">
                        <c:v>9.4386412818909752E-3</c:v>
                      </c:pt>
                      <c:pt idx="57">
                        <c:v>1.0857029285270674E-2</c:v>
                      </c:pt>
                      <c:pt idx="58">
                        <c:v>1.2487499930171843E-2</c:v>
                      </c:pt>
                      <c:pt idx="59">
                        <c:v>1.1122089904781862E-2</c:v>
                      </c:pt>
                      <c:pt idx="60">
                        <c:v>1.0972957633696852E-2</c:v>
                      </c:pt>
                      <c:pt idx="61">
                        <c:v>1.1305152262173161E-2</c:v>
                      </c:pt>
                      <c:pt idx="62">
                        <c:v>9.9287832222218139E-3</c:v>
                      </c:pt>
                      <c:pt idx="63">
                        <c:v>1.0255033521491652E-2</c:v>
                      </c:pt>
                      <c:pt idx="64">
                        <c:v>1.0205055834331015E-2</c:v>
                      </c:pt>
                      <c:pt idx="65">
                        <c:v>8.9964424878687995E-3</c:v>
                      </c:pt>
                      <c:pt idx="66">
                        <c:v>8.1185326384810852E-3</c:v>
                      </c:pt>
                      <c:pt idx="67">
                        <c:v>8.2091239606255466E-3</c:v>
                      </c:pt>
                      <c:pt idx="68">
                        <c:v>9.4386412818909752E-3</c:v>
                      </c:pt>
                      <c:pt idx="69">
                        <c:v>1.0857029285270674E-2</c:v>
                      </c:pt>
                      <c:pt idx="70">
                        <c:v>1.2487499930171845E-2</c:v>
                      </c:pt>
                      <c:pt idx="71">
                        <c:v>1.112208990478186E-2</c:v>
                      </c:pt>
                      <c:pt idx="72">
                        <c:v>1.0972957633696852E-2</c:v>
                      </c:pt>
                      <c:pt idx="73">
                        <c:v>1.1305152262173159E-2</c:v>
                      </c:pt>
                      <c:pt idx="74">
                        <c:v>9.9287832222218157E-3</c:v>
                      </c:pt>
                      <c:pt idx="75">
                        <c:v>1.0255033521491654E-2</c:v>
                      </c:pt>
                      <c:pt idx="76">
                        <c:v>1.0205055834331015E-2</c:v>
                      </c:pt>
                      <c:pt idx="77">
                        <c:v>8.9964424878687978E-3</c:v>
                      </c:pt>
                      <c:pt idx="78">
                        <c:v>8.1185326384810835E-3</c:v>
                      </c:pt>
                      <c:pt idx="79">
                        <c:v>8.2091239606255448E-3</c:v>
                      </c:pt>
                      <c:pt idx="80">
                        <c:v>9.4386412818909752E-3</c:v>
                      </c:pt>
                      <c:pt idx="81">
                        <c:v>1.0857029285270676E-2</c:v>
                      </c:pt>
                      <c:pt idx="82">
                        <c:v>1.2487499930171845E-2</c:v>
                      </c:pt>
                      <c:pt idx="83">
                        <c:v>1.112208990478186E-2</c:v>
                      </c:pt>
                      <c:pt idx="84">
                        <c:v>1.0972957633696852E-2</c:v>
                      </c:pt>
                      <c:pt idx="85">
                        <c:v>1.1305152262173161E-2</c:v>
                      </c:pt>
                      <c:pt idx="86">
                        <c:v>9.9287832222218157E-3</c:v>
                      </c:pt>
                      <c:pt idx="87">
                        <c:v>1.0255033521491654E-2</c:v>
                      </c:pt>
                      <c:pt idx="88">
                        <c:v>1.0205055834331015E-2</c:v>
                      </c:pt>
                      <c:pt idx="89">
                        <c:v>8.9964424878687995E-3</c:v>
                      </c:pt>
                      <c:pt idx="90">
                        <c:v>8.1185326384810835E-3</c:v>
                      </c:pt>
                      <c:pt idx="91">
                        <c:v>8.2091239606255448E-3</c:v>
                      </c:pt>
                      <c:pt idx="92">
                        <c:v>9.4386412818909752E-3</c:v>
                      </c:pt>
                      <c:pt idx="93">
                        <c:v>1.0857029285270676E-2</c:v>
                      </c:pt>
                      <c:pt idx="94">
                        <c:v>1.2487499930171843E-2</c:v>
                      </c:pt>
                      <c:pt idx="95">
                        <c:v>1.112208990478186E-2</c:v>
                      </c:pt>
                      <c:pt idx="96">
                        <c:v>1.097295763369685E-2</c:v>
                      </c:pt>
                      <c:pt idx="97">
                        <c:v>1.1305152262173159E-2</c:v>
                      </c:pt>
                      <c:pt idx="98">
                        <c:v>9.9287832222218139E-3</c:v>
                      </c:pt>
                      <c:pt idx="99">
                        <c:v>1.0255033521491652E-2</c:v>
                      </c:pt>
                      <c:pt idx="100">
                        <c:v>1.0205055834331015E-2</c:v>
                      </c:pt>
                      <c:pt idx="101">
                        <c:v>8.9964424878687978E-3</c:v>
                      </c:pt>
                      <c:pt idx="102">
                        <c:v>8.1185326384810835E-3</c:v>
                      </c:pt>
                      <c:pt idx="103">
                        <c:v>8.2091239606255448E-3</c:v>
                      </c:pt>
                      <c:pt idx="104">
                        <c:v>9.4386412818909752E-3</c:v>
                      </c:pt>
                      <c:pt idx="105">
                        <c:v>1.0857029285270674E-2</c:v>
                      </c:pt>
                      <c:pt idx="106">
                        <c:v>1.2487499930171843E-2</c:v>
                      </c:pt>
                      <c:pt idx="107">
                        <c:v>1.112208990478186E-2</c:v>
                      </c:pt>
                      <c:pt idx="108">
                        <c:v>1.097295763369685E-2</c:v>
                      </c:pt>
                      <c:pt idx="109">
                        <c:v>1.1305152262173159E-2</c:v>
                      </c:pt>
                      <c:pt idx="110">
                        <c:v>9.9287832222218139E-3</c:v>
                      </c:pt>
                      <c:pt idx="111">
                        <c:v>1.0255033521491652E-2</c:v>
                      </c:pt>
                      <c:pt idx="112">
                        <c:v>1.0205055834331015E-2</c:v>
                      </c:pt>
                      <c:pt idx="113">
                        <c:v>8.9964424878687978E-3</c:v>
                      </c:pt>
                      <c:pt idx="114">
                        <c:v>8.1185326384810835E-3</c:v>
                      </c:pt>
                      <c:pt idx="115">
                        <c:v>8.2091239606255448E-3</c:v>
                      </c:pt>
                      <c:pt idx="116">
                        <c:v>9.4386412818909752E-3</c:v>
                      </c:pt>
                      <c:pt idx="117">
                        <c:v>1.0857029285270676E-2</c:v>
                      </c:pt>
                      <c:pt idx="118">
                        <c:v>1.2487499930171845E-2</c:v>
                      </c:pt>
                      <c:pt idx="119">
                        <c:v>1.112208990478186E-2</c:v>
                      </c:pt>
                      <c:pt idx="120">
                        <c:v>1.097295763369685E-2</c:v>
                      </c:pt>
                      <c:pt idx="121">
                        <c:v>1.1305152262173159E-2</c:v>
                      </c:pt>
                      <c:pt idx="122">
                        <c:v>9.9287832222218157E-3</c:v>
                      </c:pt>
                      <c:pt idx="123">
                        <c:v>1.0255033521491654E-2</c:v>
                      </c:pt>
                      <c:pt idx="124">
                        <c:v>1.0205055834331015E-2</c:v>
                      </c:pt>
                      <c:pt idx="125">
                        <c:v>8.9964424878687978E-3</c:v>
                      </c:pt>
                      <c:pt idx="126">
                        <c:v>8.1185326384810835E-3</c:v>
                      </c:pt>
                      <c:pt idx="127">
                        <c:v>8.2091239606255448E-3</c:v>
                      </c:pt>
                      <c:pt idx="128">
                        <c:v>9.4386412818909752E-3</c:v>
                      </c:pt>
                      <c:pt idx="129">
                        <c:v>1.0857029285270676E-2</c:v>
                      </c:pt>
                      <c:pt idx="130">
                        <c:v>1.2487499930171845E-2</c:v>
                      </c:pt>
                      <c:pt idx="131">
                        <c:v>1.112208990478186E-2</c:v>
                      </c:pt>
                      <c:pt idx="132">
                        <c:v>1.0972957633696852E-2</c:v>
                      </c:pt>
                      <c:pt idx="133">
                        <c:v>1.1305152262173159E-2</c:v>
                      </c:pt>
                      <c:pt idx="134">
                        <c:v>9.9287832222218157E-3</c:v>
                      </c:pt>
                      <c:pt idx="135">
                        <c:v>1.0255033521491652E-2</c:v>
                      </c:pt>
                      <c:pt idx="136">
                        <c:v>1.0205055834331015E-2</c:v>
                      </c:pt>
                      <c:pt idx="137">
                        <c:v>8.9964424878687978E-3</c:v>
                      </c:pt>
                      <c:pt idx="138">
                        <c:v>8.1185326384810835E-3</c:v>
                      </c:pt>
                      <c:pt idx="139">
                        <c:v>8.2091239606255466E-3</c:v>
                      </c:pt>
                      <c:pt idx="140">
                        <c:v>9.4386412818909752E-3</c:v>
                      </c:pt>
                      <c:pt idx="141">
                        <c:v>1.0857029285270676E-2</c:v>
                      </c:pt>
                      <c:pt idx="142">
                        <c:v>1.2487499930171845E-2</c:v>
                      </c:pt>
                      <c:pt idx="143">
                        <c:v>1.112208990478186E-2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5-A738-4959-9D7D-6E44BED771B0}"/>
                  </c:ext>
                </c:extLst>
              </c15:ser>
            </c15:filteredLineSeries>
          </c:ext>
        </c:extLst>
      </c:lineChart>
      <c:catAx>
        <c:axId val="57054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45784"/>
        <c:crosses val="autoZero"/>
        <c:auto val="1"/>
        <c:lblAlgn val="ctr"/>
        <c:lblOffset val="100"/>
        <c:noMultiLvlLbl val="1"/>
      </c:catAx>
      <c:valAx>
        <c:axId val="570545784"/>
        <c:scaling>
          <c:orientation val="minMax"/>
          <c:max val="3.000000000000000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4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Smoothening Residual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Y/T*S = C*I  Lin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 Trend'!$A$191:$A$334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xVal>
          <c:yVal>
            <c:numRef>
              <c:f>'De Trend'!$B$191:$B$334</c:f>
              <c:numCache>
                <c:formatCode>General</c:formatCode>
                <c:ptCount val="144"/>
                <c:pt idx="0">
                  <c:v>1.3491239890854129E-2</c:v>
                </c:pt>
                <c:pt idx="1">
                  <c:v>1.4095924511408276E-2</c:v>
                </c:pt>
                <c:pt idx="2">
                  <c:v>1.3520652504909206E-2</c:v>
                </c:pt>
                <c:pt idx="3">
                  <c:v>1.3304327429857397E-2</c:v>
                </c:pt>
                <c:pt idx="4">
                  <c:v>1.222961144929292E-2</c:v>
                </c:pt>
                <c:pt idx="5">
                  <c:v>1.1793435931212258E-2</c:v>
                </c:pt>
                <c:pt idx="6">
                  <c:v>1.1376806793487558E-2</c:v>
                </c:pt>
                <c:pt idx="7">
                  <c:v>1.1218253863653363E-2</c:v>
                </c:pt>
                <c:pt idx="8">
                  <c:v>1.1644050552470411E-2</c:v>
                </c:pt>
                <c:pt idx="9">
                  <c:v>1.1441171069788782E-2</c:v>
                </c:pt>
                <c:pt idx="10">
                  <c:v>1.1291963933298779E-2</c:v>
                </c:pt>
                <c:pt idx="11">
                  <c:v>1.1186334455060669E-2</c:v>
                </c:pt>
                <c:pt idx="12">
                  <c:v>1.0228043335707706E-2</c:v>
                </c:pt>
                <c:pt idx="13">
                  <c:v>1.1197337830357658E-2</c:v>
                </c:pt>
                <c:pt idx="14">
                  <c:v>1.0821504339041116E-2</c:v>
                </c:pt>
                <c:pt idx="15">
                  <c:v>1.0503782641368841E-2</c:v>
                </c:pt>
                <c:pt idx="16">
                  <c:v>9.5933921278501984E-3</c:v>
                </c:pt>
                <c:pt idx="17">
                  <c:v>9.9454756215266015E-3</c:v>
                </c:pt>
                <c:pt idx="18">
                  <c:v>1.0044269584904385E-2</c:v>
                </c:pt>
                <c:pt idx="19">
                  <c:v>9.9606895830865409E-3</c:v>
                </c:pt>
                <c:pt idx="20">
                  <c:v>1.0513822182912001E-2</c:v>
                </c:pt>
                <c:pt idx="21">
                  <c:v>9.9902599364013987E-3</c:v>
                </c:pt>
                <c:pt idx="22">
                  <c:v>9.7188245970139166E-3</c:v>
                </c:pt>
                <c:pt idx="23">
                  <c:v>1.0471070809598292E-2</c:v>
                </c:pt>
                <c:pt idx="24">
                  <c:v>1.0221697133062159E-2</c:v>
                </c:pt>
                <c:pt idx="25">
                  <c:v>1.0612605264064552E-2</c:v>
                </c:pt>
                <c:pt idx="26">
                  <c:v>1.0922670465898888E-2</c:v>
                </c:pt>
                <c:pt idx="27">
                  <c:v>1.0181815910375515E-2</c:v>
                </c:pt>
                <c:pt idx="28">
                  <c:v>1.063988670113666E-2</c:v>
                </c:pt>
                <c:pt idx="29">
                  <c:v>9.6131372554044206E-3</c:v>
                </c:pt>
                <c:pt idx="30">
                  <c:v>9.5483834764316326E-3</c:v>
                </c:pt>
                <c:pt idx="31">
                  <c:v>9.502708053058511E-3</c:v>
                </c:pt>
                <c:pt idx="32">
                  <c:v>1.0013121294263419E-2</c:v>
                </c:pt>
                <c:pt idx="33">
                  <c:v>9.9846528234586295E-3</c:v>
                </c:pt>
                <c:pt idx="34">
                  <c:v>1.0245946671660861E-2</c:v>
                </c:pt>
                <c:pt idx="35">
                  <c:v>1.0252131031817699E-2</c:v>
                </c:pt>
                <c:pt idx="36">
                  <c:v>9.9839874905483465E-3</c:v>
                </c:pt>
                <c:pt idx="37">
                  <c:v>1.0578530328115314E-2</c:v>
                </c:pt>
                <c:pt idx="38">
                  <c:v>9.8654867165463168E-3</c:v>
                </c:pt>
                <c:pt idx="39">
                  <c:v>9.4441262595264964E-3</c:v>
                </c:pt>
                <c:pt idx="40">
                  <c:v>9.4811925940069489E-3</c:v>
                </c:pt>
                <c:pt idx="41">
                  <c:v>9.8861869695123211E-3</c:v>
                </c:pt>
                <c:pt idx="42">
                  <c:v>9.2901610749014409E-3</c:v>
                </c:pt>
                <c:pt idx="43">
                  <c:v>9.7518884413251416E-3</c:v>
                </c:pt>
                <c:pt idx="44">
                  <c:v>9.6207223618318665E-3</c:v>
                </c:pt>
                <c:pt idx="45">
                  <c:v>9.9807521099103298E-3</c:v>
                </c:pt>
                <c:pt idx="46">
                  <c:v>1.0256862097617418E-2</c:v>
                </c:pt>
                <c:pt idx="47">
                  <c:v>1.0203362005846612E-2</c:v>
                </c:pt>
                <c:pt idx="48">
                  <c:v>9.7661411158496865E-3</c:v>
                </c:pt>
                <c:pt idx="49">
                  <c:v>9.8507031002615462E-3</c:v>
                </c:pt>
                <c:pt idx="50">
                  <c:v>1.0337311888827101E-2</c:v>
                </c:pt>
                <c:pt idx="51">
                  <c:v>1.0527838499395698E-2</c:v>
                </c:pt>
                <c:pt idx="52">
                  <c:v>1.0206285975697225E-2</c:v>
                </c:pt>
                <c:pt idx="53">
                  <c:v>9.4975262304878329E-3</c:v>
                </c:pt>
                <c:pt idx="54">
                  <c:v>9.2070994040047704E-3</c:v>
                </c:pt>
                <c:pt idx="55">
                  <c:v>9.4806507158572331E-3</c:v>
                </c:pt>
                <c:pt idx="56">
                  <c:v>9.4527788283984664E-3</c:v>
                </c:pt>
                <c:pt idx="57">
                  <c:v>9.5696956440565577E-3</c:v>
                </c:pt>
                <c:pt idx="58">
                  <c:v>9.3317506865022472E-3</c:v>
                </c:pt>
                <c:pt idx="59">
                  <c:v>9.2054352909551034E-3</c:v>
                </c:pt>
                <c:pt idx="60">
                  <c:v>8.865227671822247E-3</c:v>
                </c:pt>
                <c:pt idx="61">
                  <c:v>8.2533904576463334E-3</c:v>
                </c:pt>
                <c:pt idx="62">
                  <c:v>9.0049737809777194E-3</c:v>
                </c:pt>
                <c:pt idx="63">
                  <c:v>8.9095809521484264E-3</c:v>
                </c:pt>
                <c:pt idx="64">
                  <c:v>9.1502983434862961E-3</c:v>
                </c:pt>
                <c:pt idx="65">
                  <c:v>9.0658559849290943E-3</c:v>
                </c:pt>
                <c:pt idx="66">
                  <c:v>9.2667382621338043E-3</c:v>
                </c:pt>
                <c:pt idx="67">
                  <c:v>8.9975773663873333E-3</c:v>
                </c:pt>
                <c:pt idx="68">
                  <c:v>9.1132862103784802E-3</c:v>
                </c:pt>
                <c:pt idx="69">
                  <c:v>9.1744215218263776E-3</c:v>
                </c:pt>
                <c:pt idx="70">
                  <c:v>9.3082080307608575E-3</c:v>
                </c:pt>
                <c:pt idx="71">
                  <c:v>9.2876074665802378E-3</c:v>
                </c:pt>
                <c:pt idx="72">
                  <c:v>9.3244880854319694E-3</c:v>
                </c:pt>
                <c:pt idx="73">
                  <c:v>9.0802882508398582E-3</c:v>
                </c:pt>
                <c:pt idx="74">
                  <c:v>9.0929344020594487E-3</c:v>
                </c:pt>
                <c:pt idx="75">
                  <c:v>9.3942261317829009E-3</c:v>
                </c:pt>
                <c:pt idx="76">
                  <c:v>9.4048079087361777E-3</c:v>
                </c:pt>
                <c:pt idx="77">
                  <c:v>9.6463342069231968E-3</c:v>
                </c:pt>
                <c:pt idx="78">
                  <c:v>9.9710109344266582E-3</c:v>
                </c:pt>
                <c:pt idx="79">
                  <c:v>9.5228610996390996E-3</c:v>
                </c:pt>
                <c:pt idx="80">
                  <c:v>9.8211738729457494E-3</c:v>
                </c:pt>
                <c:pt idx="81">
                  <c:v>9.830430262454691E-3</c:v>
                </c:pt>
                <c:pt idx="82">
                  <c:v>9.7416879073099309E-3</c:v>
                </c:pt>
                <c:pt idx="83">
                  <c:v>1.0117149031622997E-2</c:v>
                </c:pt>
                <c:pt idx="84">
                  <c:v>9.8286623955909785E-3</c:v>
                </c:pt>
                <c:pt idx="85">
                  <c:v>9.7051868727569043E-3</c:v>
                </c:pt>
                <c:pt idx="86">
                  <c:v>9.7149184477584062E-3</c:v>
                </c:pt>
                <c:pt idx="87">
                  <c:v>9.8455447113794513E-3</c:v>
                </c:pt>
                <c:pt idx="88">
                  <c:v>9.9860245920443923E-3</c:v>
                </c:pt>
                <c:pt idx="89">
                  <c:v>1.0334479906866588E-2</c:v>
                </c:pt>
                <c:pt idx="90">
                  <c:v>1.0217214088247387E-2</c:v>
                </c:pt>
                <c:pt idx="91">
                  <c:v>1.0046402926338913E-2</c:v>
                </c:pt>
                <c:pt idx="92">
                  <c:v>1.010930908434866E-2</c:v>
                </c:pt>
                <c:pt idx="93">
                  <c:v>9.9400448728607354E-3</c:v>
                </c:pt>
                <c:pt idx="94">
                  <c:v>1.0093802824408922E-2</c:v>
                </c:pt>
                <c:pt idx="95">
                  <c:v>1.00991158757512E-2</c:v>
                </c:pt>
                <c:pt idx="96">
                  <c:v>9.8941497392156137E-3</c:v>
                </c:pt>
                <c:pt idx="97">
                  <c:v>9.5790013549399596E-3</c:v>
                </c:pt>
                <c:pt idx="98">
                  <c:v>9.9172641369946052E-3</c:v>
                </c:pt>
                <c:pt idx="99">
                  <c:v>9.957808455559377E-3</c:v>
                </c:pt>
                <c:pt idx="100">
                  <c:v>1.0148572918326434E-2</c:v>
                </c:pt>
                <c:pt idx="101">
                  <c:v>1.0623254279579041E-2</c:v>
                </c:pt>
                <c:pt idx="102">
                  <c:v>1.0487587470363026E-2</c:v>
                </c:pt>
                <c:pt idx="103">
                  <c:v>1.0568661034030421E-2</c:v>
                </c:pt>
                <c:pt idx="104">
                  <c:v>1.0503273003392108E-2</c:v>
                </c:pt>
                <c:pt idx="105">
                  <c:v>1.0297804492174784E-2</c:v>
                </c:pt>
                <c:pt idx="106">
                  <c:v>1.0385495787777433E-2</c:v>
                </c:pt>
                <c:pt idx="107">
                  <c:v>1.0144539354953965E-2</c:v>
                </c:pt>
                <c:pt idx="108">
                  <c:v>9.7760397139169449E-3</c:v>
                </c:pt>
                <c:pt idx="109">
                  <c:v>9.2699585365235548E-3</c:v>
                </c:pt>
                <c:pt idx="110">
                  <c:v>9.2432376920934343E-3</c:v>
                </c:pt>
                <c:pt idx="111">
                  <c:v>9.1329310458486516E-3</c:v>
                </c:pt>
                <c:pt idx="112">
                  <c:v>9.5235418396213221E-3</c:v>
                </c:pt>
                <c:pt idx="113">
                  <c:v>1.0055753981200346E-2</c:v>
                </c:pt>
                <c:pt idx="114">
                  <c:v>1.0175263393607534E-2</c:v>
                </c:pt>
                <c:pt idx="115">
                  <c:v>1.0507359595171899E-2</c:v>
                </c:pt>
                <c:pt idx="116">
                  <c:v>9.6622395204206211E-3</c:v>
                </c:pt>
                <c:pt idx="117">
                  <c:v>9.8064826597976038E-3</c:v>
                </c:pt>
                <c:pt idx="118">
                  <c:v>9.721645932013202E-3</c:v>
                </c:pt>
                <c:pt idx="119">
                  <c:v>9.3759948182168488E-3</c:v>
                </c:pt>
                <c:pt idx="120">
                  <c:v>9.5438001303602277E-3</c:v>
                </c:pt>
                <c:pt idx="121">
                  <c:v>9.197053826326582E-3</c:v>
                </c:pt>
                <c:pt idx="122">
                  <c:v>9.5685806232353766E-3</c:v>
                </c:pt>
                <c:pt idx="123">
                  <c:v>9.5976064080828191E-3</c:v>
                </c:pt>
                <c:pt idx="124">
                  <c:v>1.0181360332401931E-2</c:v>
                </c:pt>
                <c:pt idx="125">
                  <c:v>1.0086880544761836E-2</c:v>
                </c:pt>
                <c:pt idx="126">
                  <c:v>1.0504034596561011E-2</c:v>
                </c:pt>
                <c:pt idx="127">
                  <c:v>1.0763276388663621E-2</c:v>
                </c:pt>
                <c:pt idx="128">
                  <c:v>1.0252366614780394E-2</c:v>
                </c:pt>
                <c:pt idx="129">
                  <c:v>1.0298486458712447E-2</c:v>
                </c:pt>
                <c:pt idx="130">
                  <c:v>1.0521014498788816E-2</c:v>
                </c:pt>
                <c:pt idx="131">
                  <c:v>1.0447720171845032E-2</c:v>
                </c:pt>
                <c:pt idx="132">
                  <c:v>1.0255089195759994E-2</c:v>
                </c:pt>
                <c:pt idx="133">
                  <c:v>9.7585855648794975E-3</c:v>
                </c:pt>
                <c:pt idx="134">
                  <c:v>9.1690308997783593E-3</c:v>
                </c:pt>
                <c:pt idx="135">
                  <c:v>1.0378977452794431E-2</c:v>
                </c:pt>
                <c:pt idx="136">
                  <c:v>1.0633591115519496E-2</c:v>
                </c:pt>
                <c:pt idx="137">
                  <c:v>1.0630244985716481E-2</c:v>
                </c:pt>
                <c:pt idx="138">
                  <c:v>1.1089996819050794E-2</c:v>
                </c:pt>
                <c:pt idx="139">
                  <c:v>1.0858236830907921E-2</c:v>
                </c:pt>
                <c:pt idx="140">
                  <c:v>1.0472422371977833E-2</c:v>
                </c:pt>
                <c:pt idx="141">
                  <c:v>1.0864364046677644E-2</c:v>
                </c:pt>
                <c:pt idx="142">
                  <c:v>1.0561362930967615E-2</c:v>
                </c:pt>
                <c:pt idx="143">
                  <c:v>1.0388105585871379E-2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E9-4255-8562-433D867F2C37}"/>
            </c:ext>
          </c:extLst>
        </c:ser>
        <c:ser>
          <c:idx val="1"/>
          <c:order val="1"/>
          <c:tx>
            <c:v>MA(3)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'De Trend'!$A$191:$A$334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xVal>
          <c:yVal>
            <c:numRef>
              <c:f>'De Trend'!$D$191:$D$334</c:f>
              <c:numCache>
                <c:formatCode>General</c:formatCode>
                <c:ptCount val="144"/>
                <c:pt idx="1">
                  <c:v>1.3702605635723869E-2</c:v>
                </c:pt>
                <c:pt idx="2">
                  <c:v>1.3640301482058295E-2</c:v>
                </c:pt>
                <c:pt idx="3">
                  <c:v>1.301819712801984E-2</c:v>
                </c:pt>
                <c:pt idx="4">
                  <c:v>1.244245827012086E-2</c:v>
                </c:pt>
                <c:pt idx="5">
                  <c:v>1.1799951391330913E-2</c:v>
                </c:pt>
                <c:pt idx="6">
                  <c:v>1.1462832196117725E-2</c:v>
                </c:pt>
                <c:pt idx="7">
                  <c:v>1.1413037069870444E-2</c:v>
                </c:pt>
                <c:pt idx="8">
                  <c:v>1.1434491828637519E-2</c:v>
                </c:pt>
                <c:pt idx="9">
                  <c:v>1.1459061851852657E-2</c:v>
                </c:pt>
                <c:pt idx="10">
                  <c:v>1.1306489819382743E-2</c:v>
                </c:pt>
                <c:pt idx="11">
                  <c:v>1.0902113908022384E-2</c:v>
                </c:pt>
                <c:pt idx="12">
                  <c:v>1.0870571873708677E-2</c:v>
                </c:pt>
                <c:pt idx="13">
                  <c:v>1.0748961835035493E-2</c:v>
                </c:pt>
                <c:pt idx="14">
                  <c:v>1.0840874936922538E-2</c:v>
                </c:pt>
                <c:pt idx="15">
                  <c:v>1.0306226369420052E-2</c:v>
                </c:pt>
                <c:pt idx="16">
                  <c:v>1.0014216796915214E-2</c:v>
                </c:pt>
                <c:pt idx="17">
                  <c:v>9.8610457780937272E-3</c:v>
                </c:pt>
                <c:pt idx="18">
                  <c:v>9.9834782631725086E-3</c:v>
                </c:pt>
                <c:pt idx="19">
                  <c:v>1.0172927116967642E-2</c:v>
                </c:pt>
                <c:pt idx="20">
                  <c:v>1.0154923900799981E-2</c:v>
                </c:pt>
                <c:pt idx="21">
                  <c:v>1.0074302238775772E-2</c:v>
                </c:pt>
                <c:pt idx="22">
                  <c:v>1.0060051781004534E-2</c:v>
                </c:pt>
                <c:pt idx="23">
                  <c:v>1.013719751322479E-2</c:v>
                </c:pt>
                <c:pt idx="24">
                  <c:v>1.0435124402241668E-2</c:v>
                </c:pt>
                <c:pt idx="25">
                  <c:v>1.0585657621008535E-2</c:v>
                </c:pt>
                <c:pt idx="26">
                  <c:v>1.0572363880112984E-2</c:v>
                </c:pt>
                <c:pt idx="27">
                  <c:v>1.0581457692470354E-2</c:v>
                </c:pt>
                <c:pt idx="28">
                  <c:v>1.0144946622305532E-2</c:v>
                </c:pt>
                <c:pt idx="29">
                  <c:v>9.9338024776575717E-3</c:v>
                </c:pt>
                <c:pt idx="30">
                  <c:v>9.5547429282981881E-3</c:v>
                </c:pt>
                <c:pt idx="31">
                  <c:v>9.6880709412511881E-3</c:v>
                </c:pt>
                <c:pt idx="32">
                  <c:v>9.833494056926852E-3</c:v>
                </c:pt>
                <c:pt idx="33">
                  <c:v>1.0081240263127638E-2</c:v>
                </c:pt>
                <c:pt idx="34">
                  <c:v>1.0160910175645729E-2</c:v>
                </c:pt>
                <c:pt idx="35">
                  <c:v>1.0160688398008969E-2</c:v>
                </c:pt>
                <c:pt idx="36">
                  <c:v>1.027154961682712E-2</c:v>
                </c:pt>
                <c:pt idx="37">
                  <c:v>1.0142668178403326E-2</c:v>
                </c:pt>
                <c:pt idx="38">
                  <c:v>9.962714434729375E-3</c:v>
                </c:pt>
                <c:pt idx="39">
                  <c:v>9.5969351900265874E-3</c:v>
                </c:pt>
                <c:pt idx="40">
                  <c:v>9.6038352743485888E-3</c:v>
                </c:pt>
                <c:pt idx="41">
                  <c:v>9.5525135461402375E-3</c:v>
                </c:pt>
                <c:pt idx="42">
                  <c:v>9.6427454952463017E-3</c:v>
                </c:pt>
                <c:pt idx="43">
                  <c:v>9.5542572926861496E-3</c:v>
                </c:pt>
                <c:pt idx="44">
                  <c:v>9.7844543043557799E-3</c:v>
                </c:pt>
                <c:pt idx="45">
                  <c:v>9.9527788564532042E-3</c:v>
                </c:pt>
                <c:pt idx="46">
                  <c:v>1.0146992071124785E-2</c:v>
                </c:pt>
                <c:pt idx="47">
                  <c:v>1.0075455073104572E-2</c:v>
                </c:pt>
                <c:pt idx="48">
                  <c:v>9.9400687406526137E-3</c:v>
                </c:pt>
                <c:pt idx="49">
                  <c:v>9.9847187016461111E-3</c:v>
                </c:pt>
                <c:pt idx="50">
                  <c:v>1.0238617829494782E-2</c:v>
                </c:pt>
                <c:pt idx="51">
                  <c:v>1.035714545464001E-2</c:v>
                </c:pt>
                <c:pt idx="52">
                  <c:v>1.0077216901860251E-2</c:v>
                </c:pt>
                <c:pt idx="53">
                  <c:v>9.6369705367299417E-3</c:v>
                </c:pt>
                <c:pt idx="54">
                  <c:v>9.3950921167832782E-3</c:v>
                </c:pt>
                <c:pt idx="55">
                  <c:v>9.3801763160868239E-3</c:v>
                </c:pt>
                <c:pt idx="56">
                  <c:v>9.5010417294374185E-3</c:v>
                </c:pt>
                <c:pt idx="57">
                  <c:v>9.451408386319091E-3</c:v>
                </c:pt>
                <c:pt idx="58">
                  <c:v>9.3689605405046367E-3</c:v>
                </c:pt>
                <c:pt idx="59">
                  <c:v>9.134137883093198E-3</c:v>
                </c:pt>
                <c:pt idx="60">
                  <c:v>8.7746844734745612E-3</c:v>
                </c:pt>
                <c:pt idx="61">
                  <c:v>8.7078639701487666E-3</c:v>
                </c:pt>
                <c:pt idx="62">
                  <c:v>8.7226483969241597E-3</c:v>
                </c:pt>
                <c:pt idx="63">
                  <c:v>9.0216176922041473E-3</c:v>
                </c:pt>
                <c:pt idx="64">
                  <c:v>9.0419117601879383E-3</c:v>
                </c:pt>
                <c:pt idx="65">
                  <c:v>9.1609641968497316E-3</c:v>
                </c:pt>
                <c:pt idx="66">
                  <c:v>9.1100572044834106E-3</c:v>
                </c:pt>
                <c:pt idx="67">
                  <c:v>9.1258672796332065E-3</c:v>
                </c:pt>
                <c:pt idx="68">
                  <c:v>9.0950950328640631E-3</c:v>
                </c:pt>
                <c:pt idx="69">
                  <c:v>9.198638587655239E-3</c:v>
                </c:pt>
                <c:pt idx="70">
                  <c:v>9.2567456730558231E-3</c:v>
                </c:pt>
                <c:pt idx="71">
                  <c:v>9.3067678609243549E-3</c:v>
                </c:pt>
                <c:pt idx="72">
                  <c:v>9.230794600950689E-3</c:v>
                </c:pt>
                <c:pt idx="73">
                  <c:v>9.1659035794437582E-3</c:v>
                </c:pt>
                <c:pt idx="74">
                  <c:v>9.1891495948940704E-3</c:v>
                </c:pt>
                <c:pt idx="75">
                  <c:v>9.2973228141928418E-3</c:v>
                </c:pt>
                <c:pt idx="76">
                  <c:v>9.4817894158140924E-3</c:v>
                </c:pt>
                <c:pt idx="77">
                  <c:v>9.6740510166953442E-3</c:v>
                </c:pt>
                <c:pt idx="78">
                  <c:v>9.7134020803296521E-3</c:v>
                </c:pt>
                <c:pt idx="79">
                  <c:v>9.7716819690038363E-3</c:v>
                </c:pt>
                <c:pt idx="80">
                  <c:v>9.7248217450131794E-3</c:v>
                </c:pt>
                <c:pt idx="81">
                  <c:v>9.797764014236791E-3</c:v>
                </c:pt>
                <c:pt idx="82">
                  <c:v>9.8964224004625401E-3</c:v>
                </c:pt>
                <c:pt idx="83">
                  <c:v>9.8958331115079692E-3</c:v>
                </c:pt>
                <c:pt idx="84">
                  <c:v>9.8836660999902931E-3</c:v>
                </c:pt>
                <c:pt idx="85">
                  <c:v>9.7495892387020975E-3</c:v>
                </c:pt>
                <c:pt idx="86">
                  <c:v>9.7552166772982545E-3</c:v>
                </c:pt>
                <c:pt idx="87">
                  <c:v>9.8488292503940821E-3</c:v>
                </c:pt>
                <c:pt idx="88">
                  <c:v>1.0055349736763477E-2</c:v>
                </c:pt>
                <c:pt idx="89">
                  <c:v>1.0179239529052789E-2</c:v>
                </c:pt>
                <c:pt idx="90">
                  <c:v>1.0199365640484294E-2</c:v>
                </c:pt>
                <c:pt idx="91">
                  <c:v>1.0124308699644988E-2</c:v>
                </c:pt>
                <c:pt idx="92">
                  <c:v>1.0031918961182771E-2</c:v>
                </c:pt>
                <c:pt idx="93">
                  <c:v>1.0047718927206106E-2</c:v>
                </c:pt>
                <c:pt idx="94">
                  <c:v>1.0044321191006953E-2</c:v>
                </c:pt>
                <c:pt idx="95">
                  <c:v>1.0029022813125245E-2</c:v>
                </c:pt>
                <c:pt idx="96">
                  <c:v>9.8574223233022576E-3</c:v>
                </c:pt>
                <c:pt idx="97">
                  <c:v>9.7968050770500595E-3</c:v>
                </c:pt>
                <c:pt idx="98">
                  <c:v>9.8180246491646472E-3</c:v>
                </c:pt>
                <c:pt idx="99">
                  <c:v>1.0007881836960138E-2</c:v>
                </c:pt>
                <c:pt idx="100">
                  <c:v>1.0243211884488283E-2</c:v>
                </c:pt>
                <c:pt idx="101">
                  <c:v>1.0419804889422834E-2</c:v>
                </c:pt>
                <c:pt idx="102">
                  <c:v>1.0559834261324161E-2</c:v>
                </c:pt>
                <c:pt idx="103">
                  <c:v>1.0519840502595185E-2</c:v>
                </c:pt>
                <c:pt idx="104">
                  <c:v>1.0456579509865773E-2</c:v>
                </c:pt>
                <c:pt idx="105">
                  <c:v>1.0395524427781444E-2</c:v>
                </c:pt>
                <c:pt idx="106">
                  <c:v>1.0275946544968726E-2</c:v>
                </c:pt>
                <c:pt idx="107">
                  <c:v>1.0102024952216114E-2</c:v>
                </c:pt>
                <c:pt idx="108">
                  <c:v>9.7301792017981548E-3</c:v>
                </c:pt>
                <c:pt idx="109">
                  <c:v>9.4297453141779786E-3</c:v>
                </c:pt>
                <c:pt idx="110">
                  <c:v>9.2153757581552136E-3</c:v>
                </c:pt>
                <c:pt idx="111">
                  <c:v>9.2999035258544693E-3</c:v>
                </c:pt>
                <c:pt idx="112">
                  <c:v>9.5707422888901064E-3</c:v>
                </c:pt>
                <c:pt idx="113">
                  <c:v>9.9181864048097351E-3</c:v>
                </c:pt>
                <c:pt idx="114">
                  <c:v>1.0246125656659926E-2</c:v>
                </c:pt>
                <c:pt idx="115">
                  <c:v>1.011495416973335E-2</c:v>
                </c:pt>
                <c:pt idx="116">
                  <c:v>9.9920272584633745E-3</c:v>
                </c:pt>
                <c:pt idx="117">
                  <c:v>9.7301227040771428E-3</c:v>
                </c:pt>
                <c:pt idx="118">
                  <c:v>9.6347078033425515E-3</c:v>
                </c:pt>
                <c:pt idx="119">
                  <c:v>9.5471469601967601E-3</c:v>
                </c:pt>
                <c:pt idx="120">
                  <c:v>9.3722829249678844E-3</c:v>
                </c:pt>
                <c:pt idx="121">
                  <c:v>9.4364781933073943E-3</c:v>
                </c:pt>
                <c:pt idx="122">
                  <c:v>9.4544136192149259E-3</c:v>
                </c:pt>
                <c:pt idx="123">
                  <c:v>9.7825157879067089E-3</c:v>
                </c:pt>
                <c:pt idx="124">
                  <c:v>9.9552824284155298E-3</c:v>
                </c:pt>
                <c:pt idx="125">
                  <c:v>1.0257425157908258E-2</c:v>
                </c:pt>
                <c:pt idx="126">
                  <c:v>1.0451397176662157E-2</c:v>
                </c:pt>
                <c:pt idx="127">
                  <c:v>1.0506559200001675E-2</c:v>
                </c:pt>
                <c:pt idx="128">
                  <c:v>1.0438043154052154E-2</c:v>
                </c:pt>
                <c:pt idx="129">
                  <c:v>1.0357289190760552E-2</c:v>
                </c:pt>
                <c:pt idx="130">
                  <c:v>1.0422407043115431E-2</c:v>
                </c:pt>
                <c:pt idx="131">
                  <c:v>1.0407941288797948E-2</c:v>
                </c:pt>
                <c:pt idx="132">
                  <c:v>1.0153798310828174E-2</c:v>
                </c:pt>
                <c:pt idx="133">
                  <c:v>9.7275685534726156E-3</c:v>
                </c:pt>
                <c:pt idx="134">
                  <c:v>9.7688646391507622E-3</c:v>
                </c:pt>
                <c:pt idx="135">
                  <c:v>1.0060533156030761E-2</c:v>
                </c:pt>
                <c:pt idx="136">
                  <c:v>1.0547604518010137E-2</c:v>
                </c:pt>
                <c:pt idx="137">
                  <c:v>1.0784610973428926E-2</c:v>
                </c:pt>
                <c:pt idx="138">
                  <c:v>1.0859492878558398E-2</c:v>
                </c:pt>
                <c:pt idx="139">
                  <c:v>1.0806885340645516E-2</c:v>
                </c:pt>
                <c:pt idx="140">
                  <c:v>1.0731674416521132E-2</c:v>
                </c:pt>
                <c:pt idx="141">
                  <c:v>1.0632716449874362E-2</c:v>
                </c:pt>
                <c:pt idx="142">
                  <c:v>1.0604610854505545E-2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E9-4255-8562-433D867F2C37}"/>
            </c:ext>
          </c:extLst>
        </c:ser>
        <c:ser>
          <c:idx val="2"/>
          <c:order val="2"/>
          <c:tx>
            <c:v>MA(7)</c:v>
          </c:tx>
          <c:spPr>
            <a:ln w="19050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'De Trend'!$A$191:$A$334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xVal>
          <c:yVal>
            <c:numRef>
              <c:f>'De Trend'!$F$194:$F$331</c:f>
              <c:numCache>
                <c:formatCode>General</c:formatCode>
                <c:ptCount val="138"/>
                <c:pt idx="0">
                  <c:v>1.2830285501574534E-2</c:v>
                </c:pt>
                <c:pt idx="1">
                  <c:v>1.2505573211974427E-2</c:v>
                </c:pt>
                <c:pt idx="2">
                  <c:v>1.2155305503554729E-2</c:v>
                </c:pt>
                <c:pt idx="3">
                  <c:v>1.1858236727108956E-2</c:v>
                </c:pt>
                <c:pt idx="4">
                  <c:v>1.157075622760058E-2</c:v>
                </c:pt>
                <c:pt idx="5">
                  <c:v>1.1421716656995972E-2</c:v>
                </c:pt>
                <c:pt idx="6">
                  <c:v>1.1198089143352467E-2</c:v>
                </c:pt>
                <c:pt idx="7">
                  <c:v>1.1172450720048197E-2</c:v>
                </c:pt>
                <c:pt idx="8">
                  <c:v>1.111577221653216E-2</c:v>
                </c:pt>
                <c:pt idx="9">
                  <c:v>1.0952876800660507E-2</c:v>
                </c:pt>
                <c:pt idx="10">
                  <c:v>1.0688908380383567E-2</c:v>
                </c:pt>
                <c:pt idx="11">
                  <c:v>1.0496552907273258E-2</c:v>
                </c:pt>
                <c:pt idx="12">
                  <c:v>1.0333400782965215E-2</c:v>
                </c:pt>
                <c:pt idx="13">
                  <c:v>1.0295207389733621E-2</c:v>
                </c:pt>
                <c:pt idx="14">
                  <c:v>1.0197562297241383E-2</c:v>
                </c:pt>
                <c:pt idx="15">
                  <c:v>1.0078813096864281E-2</c:v>
                </c:pt>
                <c:pt idx="16">
                  <c:v>9.9666762333850047E-3</c:v>
                </c:pt>
                <c:pt idx="17">
                  <c:v>1.0092058902206163E-2</c:v>
                </c:pt>
                <c:pt idx="18">
                  <c:v>1.0131519118139812E-2</c:v>
                </c:pt>
                <c:pt idx="19">
                  <c:v>1.0212709929448409E-2</c:v>
                </c:pt>
                <c:pt idx="20">
                  <c:v>1.0350135769850171E-2</c:v>
                </c:pt>
                <c:pt idx="21">
                  <c:v>1.0302706302344962E-2</c:v>
                </c:pt>
                <c:pt idx="22">
                  <c:v>1.0395510125878568E-2</c:v>
                </c:pt>
                <c:pt idx="23">
                  <c:v>1.0380411934220068E-2</c:v>
                </c:pt>
                <c:pt idx="24">
                  <c:v>1.0248599458053403E-2</c:v>
                </c:pt>
                <c:pt idx="25">
                  <c:v>1.0145886732338598E-2</c:v>
                </c:pt>
                <c:pt idx="26">
                  <c:v>1.0060246165224149E-2</c:v>
                </c:pt>
                <c:pt idx="27">
                  <c:v>9.9262436448755414E-3</c:v>
                </c:pt>
                <c:pt idx="28">
                  <c:v>9.9354051822020204E-3</c:v>
                </c:pt>
                <c:pt idx="29">
                  <c:v>9.8800115151564533E-3</c:v>
                </c:pt>
                <c:pt idx="30">
                  <c:v>9.9329901201770151E-3</c:v>
                </c:pt>
                <c:pt idx="31">
                  <c:v>1.0080153956131824E-2</c:v>
                </c:pt>
                <c:pt idx="32">
                  <c:v>1.0131979479487227E-2</c:v>
                </c:pt>
                <c:pt idx="33">
                  <c:v>1.0050694474524809E-2</c:v>
                </c:pt>
                <c:pt idx="34">
                  <c:v>9.9787715846031411E-3</c:v>
                </c:pt>
                <c:pt idx="35">
                  <c:v>9.9273773414390622E-3</c:v>
                </c:pt>
                <c:pt idx="36">
                  <c:v>9.7899530618795975E-3</c:v>
                </c:pt>
                <c:pt idx="37">
                  <c:v>9.7567960548477113E-3</c:v>
                </c:pt>
                <c:pt idx="38">
                  <c:v>9.6199663453786482E-3</c:v>
                </c:pt>
                <c:pt idx="39">
                  <c:v>9.6364328301449358E-3</c:v>
                </c:pt>
                <c:pt idx="40">
                  <c:v>9.7525379498722108E-3</c:v>
                </c:pt>
                <c:pt idx="41">
                  <c:v>9.8557050087064463E-3</c:v>
                </c:pt>
                <c:pt idx="42">
                  <c:v>9.8385556010403552E-3</c:v>
                </c:pt>
                <c:pt idx="43">
                  <c:v>9.9186330332346577E-3</c:v>
                </c:pt>
                <c:pt idx="44">
                  <c:v>1.0002264954306365E-2</c:v>
                </c:pt>
                <c:pt idx="45">
                  <c:v>1.0131852973958341E-2</c:v>
                </c:pt>
                <c:pt idx="46">
                  <c:v>1.0164072097642182E-2</c:v>
                </c:pt>
                <c:pt idx="47">
                  <c:v>1.00555955451951E-2</c:v>
                </c:pt>
                <c:pt idx="48">
                  <c:v>9.9132723163605514E-3</c:v>
                </c:pt>
                <c:pt idx="49">
                  <c:v>9.8724879735044863E-3</c:v>
                </c:pt>
                <c:pt idx="50">
                  <c:v>9.8156416489526173E-3</c:v>
                </c:pt>
                <c:pt idx="51">
                  <c:v>9.7059821854139691E-3</c:v>
                </c:pt>
                <c:pt idx="52">
                  <c:v>9.5351124978577621E-3</c:v>
                </c:pt>
                <c:pt idx="53">
                  <c:v>9.3921338286088868E-3</c:v>
                </c:pt>
                <c:pt idx="54">
                  <c:v>9.3018054630852331E-3</c:v>
                </c:pt>
                <c:pt idx="55">
                  <c:v>9.16556132789117E-3</c:v>
                </c:pt>
                <c:pt idx="56">
                  <c:v>9.0976074800512407E-3</c:v>
                </c:pt>
                <c:pt idx="57">
                  <c:v>9.0200077834440891E-3</c:v>
                </c:pt>
                <c:pt idx="58">
                  <c:v>8.9600938833626232E-3</c:v>
                </c:pt>
                <c:pt idx="59">
                  <c:v>8.9221089259950322E-3</c:v>
                </c:pt>
                <c:pt idx="60">
                  <c:v>8.9308664933062751E-3</c:v>
                </c:pt>
                <c:pt idx="61">
                  <c:v>8.9497735925298579E-3</c:v>
                </c:pt>
                <c:pt idx="62">
                  <c:v>9.0726158429201651E-3</c:v>
                </c:pt>
                <c:pt idx="63">
                  <c:v>9.0968226630414005E-3</c:v>
                </c:pt>
                <c:pt idx="64">
                  <c:v>9.1537693885574613E-3</c:v>
                </c:pt>
                <c:pt idx="65">
                  <c:v>9.1733849775708833E-3</c:v>
                </c:pt>
                <c:pt idx="66">
                  <c:v>9.210332420499864E-3</c:v>
                </c:pt>
                <c:pt idx="67">
                  <c:v>9.1836967046007301E-3</c:v>
                </c:pt>
                <c:pt idx="68">
                  <c:v>9.1973191382681754E-3</c:v>
                </c:pt>
                <c:pt idx="69">
                  <c:v>9.2374534127545194E-3</c:v>
                </c:pt>
                <c:pt idx="70">
                  <c:v>9.270365753741636E-3</c:v>
                </c:pt>
                <c:pt idx="71">
                  <c:v>9.3186694931933992E-3</c:v>
                </c:pt>
                <c:pt idx="72">
                  <c:v>9.4162985600286016E-3</c:v>
                </c:pt>
                <c:pt idx="73">
                  <c:v>9.4446375620581922E-3</c:v>
                </c:pt>
                <c:pt idx="74">
                  <c:v>9.5504783652161761E-3</c:v>
                </c:pt>
                <c:pt idx="75">
                  <c:v>9.6558349167012083E-3</c:v>
                </c:pt>
                <c:pt idx="76">
                  <c:v>9.705472313205071E-3</c:v>
                </c:pt>
                <c:pt idx="77">
                  <c:v>9.8072353307603333E-3</c:v>
                </c:pt>
                <c:pt idx="78">
                  <c:v>9.8332822148557309E-3</c:v>
                </c:pt>
                <c:pt idx="79">
                  <c:v>9.7953073489029079E-3</c:v>
                </c:pt>
                <c:pt idx="80">
                  <c:v>9.8227441129199507E-3</c:v>
                </c:pt>
                <c:pt idx="81">
                  <c:v>9.8262256612676232E-3</c:v>
                </c:pt>
                <c:pt idx="82">
                  <c:v>9.8484534226375813E-3</c:v>
                </c:pt>
                <c:pt idx="83">
                  <c:v>9.9331379940028174E-3</c:v>
                </c:pt>
                <c:pt idx="84">
                  <c:v>9.9474330020920144E-3</c:v>
                </c:pt>
                <c:pt idx="85">
                  <c:v>9.9785387921988624E-3</c:v>
                </c:pt>
                <c:pt idx="86">
                  <c:v>1.003627053671197E-2</c:v>
                </c:pt>
                <c:pt idx="87">
                  <c:v>1.0068431454583733E-2</c:v>
                </c:pt>
                <c:pt idx="88">
                  <c:v>1.0103896899302229E-2</c:v>
                </c:pt>
                <c:pt idx="89">
                  <c:v>1.0120052796974628E-2</c:v>
                </c:pt>
                <c:pt idx="90">
                  <c:v>1.0057148487310204E-2</c:v>
                </c:pt>
                <c:pt idx="91">
                  <c:v>9.9659752396948579E-3</c:v>
                </c:pt>
                <c:pt idx="92">
                  <c:v>9.9475268412170977E-3</c:v>
                </c:pt>
                <c:pt idx="93">
                  <c:v>9.9258838942472023E-3</c:v>
                </c:pt>
                <c:pt idx="94">
                  <c:v>9.9556736150280163E-3</c:v>
                </c:pt>
                <c:pt idx="95">
                  <c:v>1.0031309537195176E-2</c:v>
                </c:pt>
                <c:pt idx="96">
                  <c:v>1.0086805479282578E-2</c:v>
                </c:pt>
                <c:pt idx="97">
                  <c:v>1.0183164235684694E-2</c:v>
                </c:pt>
                <c:pt idx="98">
                  <c:v>1.0315203042606431E-2</c:v>
                </c:pt>
                <c:pt idx="99">
                  <c:v>1.0369565950489313E-2</c:v>
                </c:pt>
                <c:pt idx="100">
                  <c:v>1.0430664140806178E-2</c:v>
                </c:pt>
                <c:pt idx="101">
                  <c:v>1.0430087917467254E-2</c:v>
                </c:pt>
                <c:pt idx="102">
                  <c:v>1.030905726522981E-2</c:v>
                </c:pt>
                <c:pt idx="103">
                  <c:v>1.0135110274681317E-2</c:v>
                </c:pt>
                <c:pt idx="104">
                  <c:v>9.9457640829760333E-3</c:v>
                </c:pt>
                <c:pt idx="105">
                  <c:v>9.7500009461841102E-3</c:v>
                </c:pt>
                <c:pt idx="106">
                  <c:v>9.6393919958193304E-3</c:v>
                </c:pt>
                <c:pt idx="107">
                  <c:v>9.5922860234511752E-3</c:v>
                </c:pt>
                <c:pt idx="108">
                  <c:v>9.5966751718302556E-3</c:v>
                </c:pt>
                <c:pt idx="109">
                  <c:v>9.7011494405809633E-3</c:v>
                </c:pt>
                <c:pt idx="110">
                  <c:v>9.7571895811376878E-3</c:v>
                </c:pt>
                <c:pt idx="111">
                  <c:v>9.8376531479525686E-3</c:v>
                </c:pt>
                <c:pt idx="112">
                  <c:v>9.9217552745475036E-3</c:v>
                </c:pt>
                <c:pt idx="113">
                  <c:v>9.9006771286325786E-3</c:v>
                </c:pt>
                <c:pt idx="114">
                  <c:v>9.827540864226849E-3</c:v>
                </c:pt>
                <c:pt idx="115">
                  <c:v>9.6877966403295691E-3</c:v>
                </c:pt>
                <c:pt idx="116">
                  <c:v>9.55368535862435E-3</c:v>
                </c:pt>
                <c:pt idx="117">
                  <c:v>9.5444520568618105E-3</c:v>
                </c:pt>
                <c:pt idx="118">
                  <c:v>9.5980060100909984E-3</c:v>
                </c:pt>
                <c:pt idx="119">
                  <c:v>9.650182383340802E-3</c:v>
                </c:pt>
                <c:pt idx="120">
                  <c:v>9.8113309231042545E-3</c:v>
                </c:pt>
                <c:pt idx="121">
                  <c:v>9.9855418171475984E-3</c:v>
                </c:pt>
                <c:pt idx="122">
                  <c:v>1.0136300786926714E-2</c:v>
                </c:pt>
                <c:pt idx="123">
                  <c:v>1.0240573049137723E-2</c:v>
                </c:pt>
                <c:pt idx="124">
                  <c:v>1.037248849066715E-2</c:v>
                </c:pt>
                <c:pt idx="125">
                  <c:v>1.0410539896301878E-2</c:v>
                </c:pt>
                <c:pt idx="126">
                  <c:v>1.0434569703587332E-2</c:v>
                </c:pt>
                <c:pt idx="127">
                  <c:v>1.0328076984775685E-2</c:v>
                </c:pt>
                <c:pt idx="128">
                  <c:v>1.0100327629220649E-2</c:v>
                </c:pt>
                <c:pt idx="129">
                  <c:v>1.0118414891794084E-2</c:v>
                </c:pt>
                <c:pt idx="130">
                  <c:v>1.0166286985623661E-2</c:v>
                </c:pt>
                <c:pt idx="131">
                  <c:v>1.0181891340899042E-2</c:v>
                </c:pt>
                <c:pt idx="132">
                  <c:v>1.0273645147642721E-2</c:v>
                </c:pt>
                <c:pt idx="133">
                  <c:v>1.0359809095520995E-2</c:v>
                </c:pt>
                <c:pt idx="134">
                  <c:v>1.0461785782249331E-2</c:v>
                </c:pt>
                <c:pt idx="135">
                  <c:v>1.0703976231806371E-2</c:v>
                </c:pt>
                <c:pt idx="136">
                  <c:v>1.0730031300116826E-2</c:v>
                </c:pt>
                <c:pt idx="137">
                  <c:v>1.0694961938738522E-2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E9-4255-8562-433D867F2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16592"/>
        <c:axId val="570520200"/>
      </c:scatterChart>
      <c:valAx>
        <c:axId val="57051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20200"/>
        <c:crosses val="autoZero"/>
        <c:crossBetween val="midCat"/>
      </c:valAx>
      <c:valAx>
        <c:axId val="57052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1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Smoothening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Y/T*S = C*I  Poly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 Trend'!$A$191:$A$334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xVal>
          <c:yVal>
            <c:numRef>
              <c:f>'De Trend'!$I$191:$I$334</c:f>
              <c:numCache>
                <c:formatCode>General</c:formatCode>
                <c:ptCount val="144"/>
                <c:pt idx="0">
                  <c:v>1.0832735446656692E-2</c:v>
                </c:pt>
                <c:pt idx="1">
                  <c:v>1.1480313715392194E-2</c:v>
                </c:pt>
                <c:pt idx="2">
                  <c:v>1.1122033087233196E-2</c:v>
                </c:pt>
                <c:pt idx="3">
                  <c:v>1.1062517688854873E-2</c:v>
                </c:pt>
                <c:pt idx="4">
                  <c:v>1.0258885699561043E-2</c:v>
                </c:pt>
                <c:pt idx="5">
                  <c:v>9.9906381562004862E-3</c:v>
                </c:pt>
                <c:pt idx="6">
                  <c:v>9.7322791581657721E-3</c:v>
                </c:pt>
                <c:pt idx="7">
                  <c:v>9.6865371798483292E-3</c:v>
                </c:pt>
                <c:pt idx="8">
                  <c:v>1.0148504894907512E-2</c:v>
                </c:pt>
                <c:pt idx="9">
                  <c:v>1.0054789938918082E-2</c:v>
                </c:pt>
                <c:pt idx="10">
                  <c:v>1.0002607586020349E-2</c:v>
                </c:pt>
                <c:pt idx="11">
                  <c:v>9.9875936655268917E-3</c:v>
                </c:pt>
                <c:pt idx="12">
                  <c:v>9.3731672336990739E-3</c:v>
                </c:pt>
                <c:pt idx="13">
                  <c:v>1.0341665685512874E-2</c:v>
                </c:pt>
                <c:pt idx="14">
                  <c:v>1.0033487367266527E-2</c:v>
                </c:pt>
                <c:pt idx="15">
                  <c:v>9.7879006465970367E-3</c:v>
                </c:pt>
                <c:pt idx="16">
                  <c:v>8.9697435015738246E-3</c:v>
                </c:pt>
                <c:pt idx="17">
                  <c:v>9.3424196209972356E-3</c:v>
                </c:pt>
                <c:pt idx="18">
                  <c:v>9.4813177551108987E-3</c:v>
                </c:pt>
                <c:pt idx="19">
                  <c:v>9.4464996151771511E-3</c:v>
                </c:pt>
                <c:pt idx="20">
                  <c:v>1.0020251160559129E-2</c:v>
                </c:pt>
                <c:pt idx="21">
                  <c:v>9.5603614709308966E-3</c:v>
                </c:pt>
                <c:pt idx="22">
                  <c:v>9.3371593927485674E-3</c:v>
                </c:pt>
                <c:pt idx="23">
                  <c:v>1.0101026691655548E-2</c:v>
                </c:pt>
                <c:pt idx="24">
                  <c:v>1.00841434239968E-2</c:v>
                </c:pt>
                <c:pt idx="25">
                  <c:v>1.0515087424954118E-2</c:v>
                </c:pt>
                <c:pt idx="26">
                  <c:v>1.0828519145678606E-2</c:v>
                </c:pt>
                <c:pt idx="27">
                  <c:v>1.0112760292811168E-2</c:v>
                </c:pt>
                <c:pt idx="28">
                  <c:v>1.0571347853786288E-2</c:v>
                </c:pt>
                <c:pt idx="29">
                  <c:v>9.5681104563491801E-3</c:v>
                </c:pt>
                <c:pt idx="30">
                  <c:v>9.5236352991183125E-3</c:v>
                </c:pt>
                <c:pt idx="31">
                  <c:v>9.4972419516604952E-3</c:v>
                </c:pt>
                <c:pt idx="32">
                  <c:v>1.0031135347459818E-2</c:v>
                </c:pt>
                <c:pt idx="33">
                  <c:v>1.0019189207016927E-2</c:v>
                </c:pt>
                <c:pt idx="34">
                  <c:v>1.0297640023174246E-2</c:v>
                </c:pt>
                <c:pt idx="35">
                  <c:v>1.0322775635098768E-2</c:v>
                </c:pt>
                <c:pt idx="36">
                  <c:v>1.0258645790947766E-2</c:v>
                </c:pt>
                <c:pt idx="37">
                  <c:v>1.0893943195821777E-2</c:v>
                </c:pt>
                <c:pt idx="38">
                  <c:v>1.0145221351252346E-2</c:v>
                </c:pt>
                <c:pt idx="39">
                  <c:v>9.7112735625251943E-3</c:v>
                </c:pt>
                <c:pt idx="40">
                  <c:v>9.7347564788782832E-3</c:v>
                </c:pt>
                <c:pt idx="41">
                  <c:v>1.0150504269533714E-2</c:v>
                </c:pt>
                <c:pt idx="42">
                  <c:v>9.5422690221091313E-3</c:v>
                </c:pt>
                <c:pt idx="43">
                  <c:v>1.002027199687929E-2</c:v>
                </c:pt>
                <c:pt idx="44">
                  <c:v>9.8932796330341907E-3</c:v>
                </c:pt>
                <c:pt idx="45">
                  <c:v>1.0264815759743773E-2</c:v>
                </c:pt>
                <c:pt idx="46">
                  <c:v>1.054990514874529E-2</c:v>
                </c:pt>
                <c:pt idx="47">
                  <c:v>1.0499219109095018E-2</c:v>
                </c:pt>
                <c:pt idx="48">
                  <c:v>1.0241064585627496E-2</c:v>
                </c:pt>
                <c:pt idx="49">
                  <c:v>1.0339241927134151E-2</c:v>
                </c:pt>
                <c:pt idx="50">
                  <c:v>1.0820762942192367E-2</c:v>
                </c:pt>
                <c:pt idx="51">
                  <c:v>1.1005899453989908E-2</c:v>
                </c:pt>
                <c:pt idx="52">
                  <c:v>1.0641056875964595E-2</c:v>
                </c:pt>
                <c:pt idx="53">
                  <c:v>9.8906480429239857E-3</c:v>
                </c:pt>
                <c:pt idx="54">
                  <c:v>9.5812917453286933E-3</c:v>
                </c:pt>
                <c:pt idx="55">
                  <c:v>9.8590546454235695E-3</c:v>
                </c:pt>
                <c:pt idx="56">
                  <c:v>9.8275997333767164E-3</c:v>
                </c:pt>
                <c:pt idx="57">
                  <c:v>9.9404323846512977E-3</c:v>
                </c:pt>
                <c:pt idx="58">
                  <c:v>9.6848883622880442E-3</c:v>
                </c:pt>
                <c:pt idx="59">
                  <c:v>9.5487695618375005E-3</c:v>
                </c:pt>
                <c:pt idx="60">
                  <c:v>9.3628164628871448E-3</c:v>
                </c:pt>
                <c:pt idx="61">
                  <c:v>8.7169827838705811E-3</c:v>
                </c:pt>
                <c:pt idx="62">
                  <c:v>9.4770915879392043E-3</c:v>
                </c:pt>
                <c:pt idx="63">
                  <c:v>9.3568087018333496E-3</c:v>
                </c:pt>
                <c:pt idx="64">
                  <c:v>9.5761188180282057E-3</c:v>
                </c:pt>
                <c:pt idx="65">
                  <c:v>9.4694398211133922E-3</c:v>
                </c:pt>
                <c:pt idx="66">
                  <c:v>9.6650439471291857E-3</c:v>
                </c:pt>
                <c:pt idx="67">
                  <c:v>9.3709367690692786E-3</c:v>
                </c:pt>
                <c:pt idx="68">
                  <c:v>9.4823852076988194E-3</c:v>
                </c:pt>
                <c:pt idx="69">
                  <c:v>9.531125428799846E-3</c:v>
                </c:pt>
                <c:pt idx="70">
                  <c:v>9.6553651188383046E-3</c:v>
                </c:pt>
                <c:pt idx="71">
                  <c:v>9.6227585381469406E-3</c:v>
                </c:pt>
                <c:pt idx="72">
                  <c:v>9.8302423841124167E-3</c:v>
                </c:pt>
                <c:pt idx="73">
                  <c:v>9.5674046480348305E-3</c:v>
                </c:pt>
                <c:pt idx="74">
                  <c:v>9.5412077725005474E-3</c:v>
                </c:pt>
                <c:pt idx="75">
                  <c:v>9.8308643465936651E-3</c:v>
                </c:pt>
                <c:pt idx="76">
                  <c:v>9.8022394341309958E-3</c:v>
                </c:pt>
                <c:pt idx="77">
                  <c:v>1.0029212946045963E-2</c:v>
                </c:pt>
                <c:pt idx="78">
                  <c:v>1.0346179851333622E-2</c:v>
                </c:pt>
                <c:pt idx="79">
                  <c:v>9.8621181748190095E-3</c:v>
                </c:pt>
                <c:pt idx="80">
                  <c:v>1.0156385132235494E-2</c:v>
                </c:pt>
                <c:pt idx="81">
                  <c:v>1.0145307940300906E-2</c:v>
                </c:pt>
                <c:pt idx="82">
                  <c:v>1.00337683612011E-2</c:v>
                </c:pt>
                <c:pt idx="83">
                  <c:v>1.0403679027465239E-2</c:v>
                </c:pt>
                <c:pt idx="84">
                  <c:v>1.0279645567405923E-2</c:v>
                </c:pt>
                <c:pt idx="85">
                  <c:v>1.0140509357298565E-2</c:v>
                </c:pt>
                <c:pt idx="86">
                  <c:v>1.0104665474255167E-2</c:v>
                </c:pt>
                <c:pt idx="87">
                  <c:v>1.0208951645606481E-2</c:v>
                </c:pt>
                <c:pt idx="88">
                  <c:v>1.0308865322325982E-2</c:v>
                </c:pt>
                <c:pt idx="89">
                  <c:v>1.0638317921742102E-2</c:v>
                </c:pt>
                <c:pt idx="90">
                  <c:v>1.0492879436070742E-2</c:v>
                </c:pt>
                <c:pt idx="91">
                  <c:v>1.0293919317066929E-2</c:v>
                </c:pt>
                <c:pt idx="92">
                  <c:v>1.0339869602067248E-2</c:v>
                </c:pt>
                <c:pt idx="93">
                  <c:v>1.0142698339367092E-2</c:v>
                </c:pt>
                <c:pt idx="94">
                  <c:v>1.0275805077121867E-2</c:v>
                </c:pt>
                <c:pt idx="95">
                  <c:v>1.0261386135389915E-2</c:v>
                </c:pt>
                <c:pt idx="96">
                  <c:v>1.0221688154974068E-2</c:v>
                </c:pt>
                <c:pt idx="97">
                  <c:v>9.883410044163812E-3</c:v>
                </c:pt>
                <c:pt idx="98">
                  <c:v>1.0183083048727261E-2</c:v>
                </c:pt>
                <c:pt idx="99">
                  <c:v>1.0190305978194168E-2</c:v>
                </c:pt>
                <c:pt idx="100">
                  <c:v>1.0336800201444585E-2</c:v>
                </c:pt>
                <c:pt idx="101">
                  <c:v>1.078670989481605E-2</c:v>
                </c:pt>
                <c:pt idx="102">
                  <c:v>1.0621167595106954E-2</c:v>
                </c:pt>
                <c:pt idx="103">
                  <c:v>1.0676161584116767E-2</c:v>
                </c:pt>
                <c:pt idx="104">
                  <c:v>1.0588557712078891E-2</c:v>
                </c:pt>
                <c:pt idx="105">
                  <c:v>1.035439894918759E-2</c:v>
                </c:pt>
                <c:pt idx="106">
                  <c:v>1.0416042748291032E-2</c:v>
                </c:pt>
                <c:pt idx="107">
                  <c:v>1.0152468878599007E-2</c:v>
                </c:pt>
                <c:pt idx="108">
                  <c:v>9.945546665961813E-3</c:v>
                </c:pt>
                <c:pt idx="109">
                  <c:v>9.4165855027109838E-3</c:v>
                </c:pt>
                <c:pt idx="110">
                  <c:v>9.342233174450815E-3</c:v>
                </c:pt>
                <c:pt idx="111">
                  <c:v>9.1978303849363022E-3</c:v>
                </c:pt>
                <c:pt idx="112">
                  <c:v>9.544351168829809E-3</c:v>
                </c:pt>
                <c:pt idx="113">
                  <c:v>1.0044543376446132E-2</c:v>
                </c:pt>
                <c:pt idx="114">
                  <c:v>1.013552205622328E-2</c:v>
                </c:pt>
                <c:pt idx="115">
                  <c:v>1.0437931755450092E-2</c:v>
                </c:pt>
                <c:pt idx="116">
                  <c:v>9.5772252966509017E-3</c:v>
                </c:pt>
                <c:pt idx="117">
                  <c:v>9.6932506293799132E-3</c:v>
                </c:pt>
                <c:pt idx="118">
                  <c:v>9.5833969209020622E-3</c:v>
                </c:pt>
                <c:pt idx="119">
                  <c:v>9.2212773171748991E-3</c:v>
                </c:pt>
                <c:pt idx="120">
                  <c:v>9.5401149433463582E-3</c:v>
                </c:pt>
                <c:pt idx="121">
                  <c:v>9.1783589349906172E-3</c:v>
                </c:pt>
                <c:pt idx="122">
                  <c:v>9.4997171168980724E-3</c:v>
                </c:pt>
                <c:pt idx="123">
                  <c:v>9.4931959969767835E-3</c:v>
                </c:pt>
                <c:pt idx="124">
                  <c:v>1.0019994706509704E-2</c:v>
                </c:pt>
                <c:pt idx="125">
                  <c:v>9.8929857875170116E-3</c:v>
                </c:pt>
                <c:pt idx="126">
                  <c:v>1.0271985492033106E-2</c:v>
                </c:pt>
                <c:pt idx="127">
                  <c:v>1.0495608012247266E-2</c:v>
                </c:pt>
                <c:pt idx="128">
                  <c:v>9.9741139043352679E-3</c:v>
                </c:pt>
                <c:pt idx="129">
                  <c:v>9.9899990391382077E-3</c:v>
                </c:pt>
                <c:pt idx="130">
                  <c:v>1.0177057679017908E-2</c:v>
                </c:pt>
                <c:pt idx="131">
                  <c:v>1.0081629445747543E-2</c:v>
                </c:pt>
                <c:pt idx="132">
                  <c:v>1.005678451227795E-2</c:v>
                </c:pt>
                <c:pt idx="133">
                  <c:v>9.5530919520089661E-3</c:v>
                </c:pt>
                <c:pt idx="134">
                  <c:v>8.928573103499397E-3</c:v>
                </c:pt>
                <c:pt idx="135">
                  <c:v>1.0068286472974555E-2</c:v>
                </c:pt>
                <c:pt idx="136">
                  <c:v>1.0262435110860181E-2</c:v>
                </c:pt>
                <c:pt idx="137">
                  <c:v>1.0223064878208231E-2</c:v>
                </c:pt>
                <c:pt idx="138">
                  <c:v>1.0633023814163782E-2</c:v>
                </c:pt>
                <c:pt idx="139">
                  <c:v>1.0380314170135296E-2</c:v>
                </c:pt>
                <c:pt idx="140">
                  <c:v>9.9872875474894922E-3</c:v>
                </c:pt>
                <c:pt idx="141">
                  <c:v>1.0330226084458969E-2</c:v>
                </c:pt>
                <c:pt idx="142">
                  <c:v>1.001295875354472E-2</c:v>
                </c:pt>
                <c:pt idx="143">
                  <c:v>9.8240111661561831E-3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1D-401A-B1DC-610AB3E4512F}"/>
            </c:ext>
          </c:extLst>
        </c:ser>
        <c:ser>
          <c:idx val="1"/>
          <c:order val="1"/>
          <c:tx>
            <c:v>MA(3)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'De Trend'!$A$191:$A$334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xVal>
          <c:yVal>
            <c:numRef>
              <c:f>'De Trend'!$K$191:$K$334</c:f>
              <c:numCache>
                <c:formatCode>General</c:formatCode>
                <c:ptCount val="144"/>
                <c:pt idx="1">
                  <c:v>1.1145027416427361E-2</c:v>
                </c:pt>
                <c:pt idx="2">
                  <c:v>1.1221621497160087E-2</c:v>
                </c:pt>
                <c:pt idx="3">
                  <c:v>1.081447882521637E-2</c:v>
                </c:pt>
                <c:pt idx="4">
                  <c:v>1.0437347181538803E-2</c:v>
                </c:pt>
                <c:pt idx="5">
                  <c:v>9.9939343379757666E-3</c:v>
                </c:pt>
                <c:pt idx="6">
                  <c:v>9.8031514980715297E-3</c:v>
                </c:pt>
                <c:pt idx="7">
                  <c:v>9.8557737443072044E-3</c:v>
                </c:pt>
                <c:pt idx="8">
                  <c:v>9.9632773378913065E-3</c:v>
                </c:pt>
                <c:pt idx="9">
                  <c:v>1.0068634139948648E-2</c:v>
                </c:pt>
                <c:pt idx="10">
                  <c:v>1.0014997063488441E-2</c:v>
                </c:pt>
                <c:pt idx="11">
                  <c:v>9.7877894950821054E-3</c:v>
                </c:pt>
                <c:pt idx="12">
                  <c:v>9.900808861579612E-3</c:v>
                </c:pt>
                <c:pt idx="13">
                  <c:v>9.916106762159491E-3</c:v>
                </c:pt>
                <c:pt idx="14">
                  <c:v>1.0054351233125479E-2</c:v>
                </c:pt>
                <c:pt idx="15">
                  <c:v>9.5970438384791312E-3</c:v>
                </c:pt>
                <c:pt idx="16">
                  <c:v>9.3666879230560329E-3</c:v>
                </c:pt>
                <c:pt idx="17">
                  <c:v>9.2644936258939863E-3</c:v>
                </c:pt>
                <c:pt idx="18">
                  <c:v>9.4234123304284285E-3</c:v>
                </c:pt>
                <c:pt idx="19">
                  <c:v>9.6493561769490591E-3</c:v>
                </c:pt>
                <c:pt idx="20">
                  <c:v>9.6757040822223906E-3</c:v>
                </c:pt>
                <c:pt idx="21">
                  <c:v>9.6392573414128633E-3</c:v>
                </c:pt>
                <c:pt idx="22">
                  <c:v>9.6661825184450028E-3</c:v>
                </c:pt>
                <c:pt idx="23">
                  <c:v>9.8407765028003056E-3</c:v>
                </c:pt>
                <c:pt idx="24">
                  <c:v>1.0233419180202154E-2</c:v>
                </c:pt>
                <c:pt idx="25">
                  <c:v>1.0475916664876508E-2</c:v>
                </c:pt>
                <c:pt idx="26">
                  <c:v>1.0485455621147964E-2</c:v>
                </c:pt>
                <c:pt idx="27">
                  <c:v>1.0504209097425353E-2</c:v>
                </c:pt>
                <c:pt idx="28">
                  <c:v>1.0084072867648878E-2</c:v>
                </c:pt>
                <c:pt idx="29">
                  <c:v>9.8876978697512597E-3</c:v>
                </c:pt>
                <c:pt idx="30">
                  <c:v>9.5296625690426632E-3</c:v>
                </c:pt>
                <c:pt idx="31">
                  <c:v>9.6840041994128746E-3</c:v>
                </c:pt>
                <c:pt idx="32">
                  <c:v>9.8491888353790802E-3</c:v>
                </c:pt>
                <c:pt idx="33">
                  <c:v>1.0115988192550329E-2</c:v>
                </c:pt>
                <c:pt idx="34">
                  <c:v>1.0213201621763314E-2</c:v>
                </c:pt>
                <c:pt idx="35">
                  <c:v>1.0293020483073593E-2</c:v>
                </c:pt>
                <c:pt idx="36">
                  <c:v>1.0491788207289438E-2</c:v>
                </c:pt>
                <c:pt idx="37">
                  <c:v>1.0432603446007294E-2</c:v>
                </c:pt>
                <c:pt idx="38">
                  <c:v>1.0250146036533105E-2</c:v>
                </c:pt>
                <c:pt idx="39">
                  <c:v>9.8637504642186073E-3</c:v>
                </c:pt>
                <c:pt idx="40">
                  <c:v>9.8655114369790645E-3</c:v>
                </c:pt>
                <c:pt idx="41">
                  <c:v>9.8091765901737096E-3</c:v>
                </c:pt>
                <c:pt idx="42">
                  <c:v>9.9043484295073796E-3</c:v>
                </c:pt>
                <c:pt idx="43">
                  <c:v>9.8186068840075361E-3</c:v>
                </c:pt>
                <c:pt idx="44">
                  <c:v>1.0059455796552418E-2</c:v>
                </c:pt>
                <c:pt idx="45">
                  <c:v>1.0236000180507751E-2</c:v>
                </c:pt>
                <c:pt idx="46">
                  <c:v>1.0437980005861361E-2</c:v>
                </c:pt>
                <c:pt idx="47">
                  <c:v>1.0430062947822602E-2</c:v>
                </c:pt>
                <c:pt idx="48">
                  <c:v>1.0359841873952223E-2</c:v>
                </c:pt>
                <c:pt idx="49">
                  <c:v>1.0467023151651336E-2</c:v>
                </c:pt>
                <c:pt idx="50">
                  <c:v>1.0721968107772142E-2</c:v>
                </c:pt>
                <c:pt idx="51">
                  <c:v>1.0822573090715623E-2</c:v>
                </c:pt>
                <c:pt idx="52">
                  <c:v>1.0512534790959496E-2</c:v>
                </c:pt>
                <c:pt idx="53">
                  <c:v>1.0037665554739091E-2</c:v>
                </c:pt>
                <c:pt idx="54">
                  <c:v>9.7769981445587489E-3</c:v>
                </c:pt>
                <c:pt idx="55">
                  <c:v>9.7559820413763258E-3</c:v>
                </c:pt>
                <c:pt idx="56">
                  <c:v>9.8756955878171945E-3</c:v>
                </c:pt>
                <c:pt idx="57">
                  <c:v>9.8176401601053533E-3</c:v>
                </c:pt>
                <c:pt idx="58">
                  <c:v>9.724696769592282E-3</c:v>
                </c:pt>
                <c:pt idx="59">
                  <c:v>9.5321581290042298E-3</c:v>
                </c:pt>
                <c:pt idx="60">
                  <c:v>9.20952293619841E-3</c:v>
                </c:pt>
                <c:pt idx="61">
                  <c:v>9.1856302782323106E-3</c:v>
                </c:pt>
                <c:pt idx="62">
                  <c:v>9.1836276912143789E-3</c:v>
                </c:pt>
                <c:pt idx="63">
                  <c:v>9.4700063692669204E-3</c:v>
                </c:pt>
                <c:pt idx="64">
                  <c:v>9.4674557803249831E-3</c:v>
                </c:pt>
                <c:pt idx="65">
                  <c:v>9.5702008620902612E-3</c:v>
                </c:pt>
                <c:pt idx="66">
                  <c:v>9.50180684577062E-3</c:v>
                </c:pt>
                <c:pt idx="67">
                  <c:v>9.5061219746324279E-3</c:v>
                </c:pt>
                <c:pt idx="68">
                  <c:v>9.4614824685226463E-3</c:v>
                </c:pt>
                <c:pt idx="69">
                  <c:v>9.5562919184456561E-3</c:v>
                </c:pt>
                <c:pt idx="70">
                  <c:v>9.6030830285950292E-3</c:v>
                </c:pt>
                <c:pt idx="71">
                  <c:v>9.7027886803658873E-3</c:v>
                </c:pt>
                <c:pt idx="72">
                  <c:v>9.6734685234313948E-3</c:v>
                </c:pt>
                <c:pt idx="73">
                  <c:v>9.6462849348825982E-3</c:v>
                </c:pt>
                <c:pt idx="74">
                  <c:v>9.6464922557096804E-3</c:v>
                </c:pt>
                <c:pt idx="75">
                  <c:v>9.7247705177417355E-3</c:v>
                </c:pt>
                <c:pt idx="76">
                  <c:v>9.8874389089235407E-3</c:v>
                </c:pt>
                <c:pt idx="77">
                  <c:v>1.0059210743836861E-2</c:v>
                </c:pt>
                <c:pt idx="78">
                  <c:v>1.0079170324066198E-2</c:v>
                </c:pt>
                <c:pt idx="79">
                  <c:v>1.0121561052796041E-2</c:v>
                </c:pt>
                <c:pt idx="80">
                  <c:v>1.0054603749118469E-2</c:v>
                </c:pt>
                <c:pt idx="81">
                  <c:v>1.01118204779125E-2</c:v>
                </c:pt>
                <c:pt idx="82">
                  <c:v>1.0194251776322416E-2</c:v>
                </c:pt>
                <c:pt idx="83">
                  <c:v>1.0239030985357422E-2</c:v>
                </c:pt>
                <c:pt idx="84">
                  <c:v>1.0274611317389909E-2</c:v>
                </c:pt>
                <c:pt idx="85">
                  <c:v>1.0174940132986553E-2</c:v>
                </c:pt>
                <c:pt idx="86">
                  <c:v>1.0151375492386738E-2</c:v>
                </c:pt>
                <c:pt idx="87">
                  <c:v>1.0207494147395876E-2</c:v>
                </c:pt>
                <c:pt idx="88">
                  <c:v>1.0385378296558188E-2</c:v>
                </c:pt>
                <c:pt idx="89">
                  <c:v>1.0480020893379608E-2</c:v>
                </c:pt>
                <c:pt idx="90">
                  <c:v>1.0475038891626591E-2</c:v>
                </c:pt>
                <c:pt idx="91">
                  <c:v>1.037555611840164E-2</c:v>
                </c:pt>
                <c:pt idx="92">
                  <c:v>1.025882908616709E-2</c:v>
                </c:pt>
                <c:pt idx="93">
                  <c:v>1.0252791006185402E-2</c:v>
                </c:pt>
                <c:pt idx="94">
                  <c:v>1.0226629850626291E-2</c:v>
                </c:pt>
                <c:pt idx="95">
                  <c:v>1.025295978916195E-2</c:v>
                </c:pt>
                <c:pt idx="96">
                  <c:v>1.0122161444842598E-2</c:v>
                </c:pt>
                <c:pt idx="97">
                  <c:v>1.0096060415955047E-2</c:v>
                </c:pt>
                <c:pt idx="98">
                  <c:v>1.0085599690361748E-2</c:v>
                </c:pt>
                <c:pt idx="99">
                  <c:v>1.0236729742788671E-2</c:v>
                </c:pt>
                <c:pt idx="100">
                  <c:v>1.0437938691484933E-2</c:v>
                </c:pt>
                <c:pt idx="101">
                  <c:v>1.0581559230455862E-2</c:v>
                </c:pt>
                <c:pt idx="102">
                  <c:v>1.069467969134659E-2</c:v>
                </c:pt>
                <c:pt idx="103">
                  <c:v>1.0628628963767539E-2</c:v>
                </c:pt>
                <c:pt idx="104">
                  <c:v>1.0539706081794416E-2</c:v>
                </c:pt>
                <c:pt idx="105">
                  <c:v>1.0452999803185837E-2</c:v>
                </c:pt>
                <c:pt idx="106">
                  <c:v>1.0307636858692544E-2</c:v>
                </c:pt>
                <c:pt idx="107">
                  <c:v>1.017135276428395E-2</c:v>
                </c:pt>
                <c:pt idx="108">
                  <c:v>9.838200349090602E-3</c:v>
                </c:pt>
                <c:pt idx="109">
                  <c:v>9.5681217810412028E-3</c:v>
                </c:pt>
                <c:pt idx="110">
                  <c:v>9.3188830206993676E-3</c:v>
                </c:pt>
                <c:pt idx="111">
                  <c:v>9.3614715760723093E-3</c:v>
                </c:pt>
                <c:pt idx="112">
                  <c:v>9.5955749767374157E-3</c:v>
                </c:pt>
                <c:pt idx="113">
                  <c:v>9.9081388671664068E-3</c:v>
                </c:pt>
                <c:pt idx="114">
                  <c:v>1.0205999062706502E-2</c:v>
                </c:pt>
                <c:pt idx="115">
                  <c:v>1.0050226369441424E-2</c:v>
                </c:pt>
                <c:pt idx="116">
                  <c:v>9.9028025604936364E-3</c:v>
                </c:pt>
                <c:pt idx="117">
                  <c:v>9.6179576156442941E-3</c:v>
                </c:pt>
                <c:pt idx="118">
                  <c:v>9.4993082891522904E-3</c:v>
                </c:pt>
                <c:pt idx="119">
                  <c:v>9.4482630604744398E-3</c:v>
                </c:pt>
                <c:pt idx="120">
                  <c:v>9.3132503985039593E-3</c:v>
                </c:pt>
                <c:pt idx="121">
                  <c:v>9.4060636650783493E-3</c:v>
                </c:pt>
                <c:pt idx="122">
                  <c:v>9.390424016288491E-3</c:v>
                </c:pt>
                <c:pt idx="123">
                  <c:v>9.6709692734615188E-3</c:v>
                </c:pt>
                <c:pt idx="124">
                  <c:v>9.8020588303344997E-3</c:v>
                </c:pt>
                <c:pt idx="125">
                  <c:v>1.0061655328686607E-2</c:v>
                </c:pt>
                <c:pt idx="126">
                  <c:v>1.0220193097265793E-2</c:v>
                </c:pt>
                <c:pt idx="127">
                  <c:v>1.024723580287188E-2</c:v>
                </c:pt>
                <c:pt idx="128">
                  <c:v>1.015324031857358E-2</c:v>
                </c:pt>
                <c:pt idx="129">
                  <c:v>1.0047056874163794E-2</c:v>
                </c:pt>
                <c:pt idx="130">
                  <c:v>1.0082895387967887E-2</c:v>
                </c:pt>
                <c:pt idx="131">
                  <c:v>1.0105157212347801E-2</c:v>
                </c:pt>
                <c:pt idx="132">
                  <c:v>9.8971686366781525E-3</c:v>
                </c:pt>
                <c:pt idx="133">
                  <c:v>9.5128165225954377E-3</c:v>
                </c:pt>
                <c:pt idx="134">
                  <c:v>9.5166505094943059E-3</c:v>
                </c:pt>
                <c:pt idx="135">
                  <c:v>9.7530982291113774E-3</c:v>
                </c:pt>
                <c:pt idx="136">
                  <c:v>1.0184595487347655E-2</c:v>
                </c:pt>
                <c:pt idx="137">
                  <c:v>1.0372841267744064E-2</c:v>
                </c:pt>
                <c:pt idx="138">
                  <c:v>1.0412134287502437E-2</c:v>
                </c:pt>
                <c:pt idx="139">
                  <c:v>1.0333541843929523E-2</c:v>
                </c:pt>
                <c:pt idx="140">
                  <c:v>1.0232609267361253E-2</c:v>
                </c:pt>
                <c:pt idx="141">
                  <c:v>1.0110157461831061E-2</c:v>
                </c:pt>
                <c:pt idx="142">
                  <c:v>1.0055732001386623E-2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1D-401A-B1DC-610AB3E4512F}"/>
            </c:ext>
          </c:extLst>
        </c:ser>
        <c:ser>
          <c:idx val="2"/>
          <c:order val="2"/>
          <c:tx>
            <c:v>MA(7)</c:v>
          </c:tx>
          <c:spPr>
            <a:ln w="19050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'De Trend'!$A$191:$A$334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xVal>
          <c:yVal>
            <c:numRef>
              <c:f>'De Trend'!$M$191:$M$334</c:f>
              <c:numCache>
                <c:formatCode>General</c:formatCode>
                <c:ptCount val="144"/>
                <c:pt idx="3">
                  <c:v>1.0639914707437751E-2</c:v>
                </c:pt>
                <c:pt idx="4">
                  <c:v>1.0476172097893699E-2</c:v>
                </c:pt>
                <c:pt idx="5">
                  <c:v>1.0285913694967315E-2</c:v>
                </c:pt>
                <c:pt idx="6">
                  <c:v>1.0133450388065155E-2</c:v>
                </c:pt>
                <c:pt idx="7">
                  <c:v>9.9820346590887964E-3</c:v>
                </c:pt>
                <c:pt idx="8">
                  <c:v>9.9432786542267733E-3</c:v>
                </c:pt>
                <c:pt idx="9">
                  <c:v>9.8550685224408595E-3</c:v>
                </c:pt>
                <c:pt idx="10">
                  <c:v>9.9421237406333018E-3</c:v>
                </c:pt>
                <c:pt idx="11">
                  <c:v>9.9916880531216168E-3</c:v>
                </c:pt>
                <c:pt idx="12">
                  <c:v>9.9401731605058361E-3</c:v>
                </c:pt>
                <c:pt idx="13">
                  <c:v>9.7851665265995102E-3</c:v>
                </c:pt>
                <c:pt idx="14">
                  <c:v>9.6908539601676374E-3</c:v>
                </c:pt>
                <c:pt idx="15">
                  <c:v>9.6185288301082091E-3</c:v>
                </c:pt>
                <c:pt idx="16">
                  <c:v>9.6290048846050785E-3</c:v>
                </c:pt>
                <c:pt idx="17">
                  <c:v>9.5830885238974012E-3</c:v>
                </c:pt>
                <c:pt idx="18">
                  <c:v>9.5154991101351668E-3</c:v>
                </c:pt>
                <c:pt idx="19">
                  <c:v>9.4511075024425288E-3</c:v>
                </c:pt>
                <c:pt idx="20">
                  <c:v>9.6127193867399183E-3</c:v>
                </c:pt>
                <c:pt idx="21">
                  <c:v>9.7186799300255696E-3</c:v>
                </c:pt>
                <c:pt idx="22">
                  <c:v>9.8663613114317438E-3</c:v>
                </c:pt>
                <c:pt idx="23">
                  <c:v>1.0063792672931952E-2</c:v>
                </c:pt>
                <c:pt idx="24">
                  <c:v>1.0077008263253671E-2</c:v>
                </c:pt>
                <c:pt idx="25">
                  <c:v>1.0221434889375871E-2</c:v>
                </c:pt>
                <c:pt idx="26">
                  <c:v>1.0254427898461673E-2</c:v>
                </c:pt>
                <c:pt idx="27">
                  <c:v>1.0171943413813497E-2</c:v>
                </c:pt>
                <c:pt idx="28">
                  <c:v>1.008810034633688E-2</c:v>
                </c:pt>
                <c:pt idx="29">
                  <c:v>1.0018964335266266E-2</c:v>
                </c:pt>
                <c:pt idx="30">
                  <c:v>9.9033457726003127E-3</c:v>
                </c:pt>
                <c:pt idx="31">
                  <c:v>9.9297571626521825E-3</c:v>
                </c:pt>
                <c:pt idx="32">
                  <c:v>9.8942468456968222E-3</c:v>
                </c:pt>
                <c:pt idx="33">
                  <c:v>9.9928947506394746E-3</c:v>
                </c:pt>
                <c:pt idx="34">
                  <c:v>1.0188653021597114E-2</c:v>
                </c:pt>
                <c:pt idx="35">
                  <c:v>1.0281221507253092E-2</c:v>
                </c:pt>
                <c:pt idx="36">
                  <c:v>1.0235526966548147E-2</c:v>
                </c:pt>
                <c:pt idx="37">
                  <c:v>1.0194893719671198E-2</c:v>
                </c:pt>
                <c:pt idx="38">
                  <c:v>1.0173874326293977E-2</c:v>
                </c:pt>
                <c:pt idx="39">
                  <c:v>1.0062373381581171E-2</c:v>
                </c:pt>
                <c:pt idx="40">
                  <c:v>1.0028319982428533E-2</c:v>
                </c:pt>
                <c:pt idx="41">
                  <c:v>9.8853680448874499E-3</c:v>
                </c:pt>
                <c:pt idx="42">
                  <c:v>9.9024529603862262E-3</c:v>
                </c:pt>
                <c:pt idx="43">
                  <c:v>1.0022257472703381E-2</c:v>
                </c:pt>
                <c:pt idx="44">
                  <c:v>1.0131466419877203E-2</c:v>
                </c:pt>
                <c:pt idx="45">
                  <c:v>1.0144403607890599E-2</c:v>
                </c:pt>
                <c:pt idx="46">
                  <c:v>1.0258256880037031E-2</c:v>
                </c:pt>
                <c:pt idx="47">
                  <c:v>1.0372612729367471E-2</c:v>
                </c:pt>
                <c:pt idx="48">
                  <c:v>1.0531558418075432E-2</c:v>
                </c:pt>
                <c:pt idx="49">
                  <c:v>1.0585307148964119E-2</c:v>
                </c:pt>
                <c:pt idx="50">
                  <c:v>1.0491127562418217E-2</c:v>
                </c:pt>
                <c:pt idx="51">
                  <c:v>1.035999508188017E-2</c:v>
                </c:pt>
                <c:pt idx="52">
                  <c:v>1.0305422233279611E-2</c:v>
                </c:pt>
                <c:pt idx="53">
                  <c:v>1.0232330491314261E-2</c:v>
                </c:pt>
                <c:pt idx="54">
                  <c:v>1.0106568983094108E-2</c:v>
                </c:pt>
                <c:pt idx="55">
                  <c:v>9.9178531128509863E-3</c:v>
                </c:pt>
                <c:pt idx="56">
                  <c:v>9.7618120679756858E-3</c:v>
                </c:pt>
                <c:pt idx="57">
                  <c:v>9.6864075565418518E-3</c:v>
                </c:pt>
                <c:pt idx="58">
                  <c:v>9.5629348477621213E-3</c:v>
                </c:pt>
                <c:pt idx="59">
                  <c:v>9.508368696692927E-3</c:v>
                </c:pt>
                <c:pt idx="60">
                  <c:v>9.4411128350438741E-3</c:v>
                </c:pt>
                <c:pt idx="61">
                  <c:v>9.3890680398120048E-3</c:v>
                </c:pt>
                <c:pt idx="62">
                  <c:v>9.358289676787054E-3</c:v>
                </c:pt>
                <c:pt idx="63">
                  <c:v>9.3749003032572963E-3</c:v>
                </c:pt>
                <c:pt idx="64">
                  <c:v>9.3760603469976011E-3</c:v>
                </c:pt>
                <c:pt idx="65">
                  <c:v>9.4854035504016321E-3</c:v>
                </c:pt>
                <c:pt idx="66">
                  <c:v>9.4931226705245834E-3</c:v>
                </c:pt>
                <c:pt idx="67">
                  <c:v>9.5357735872395755E-3</c:v>
                </c:pt>
                <c:pt idx="68">
                  <c:v>9.5424364043993955E-3</c:v>
                </c:pt>
                <c:pt idx="69">
                  <c:v>9.5939796276849707E-3</c:v>
                </c:pt>
                <c:pt idx="70">
                  <c:v>9.5800311563857769E-3</c:v>
                </c:pt>
                <c:pt idx="71">
                  <c:v>9.6043555854473852E-3</c:v>
                </c:pt>
                <c:pt idx="72">
                  <c:v>9.6541383195752218E-3</c:v>
                </c:pt>
                <c:pt idx="73">
                  <c:v>9.6928688917653858E-3</c:v>
                </c:pt>
                <c:pt idx="74">
                  <c:v>9.7462757242236225E-3</c:v>
                </c:pt>
                <c:pt idx="75">
                  <c:v>9.8496216261074344E-3</c:v>
                </c:pt>
                <c:pt idx="76">
                  <c:v>9.854175310494092E-3</c:v>
                </c:pt>
                <c:pt idx="77">
                  <c:v>9.9383153796656128E-3</c:v>
                </c:pt>
                <c:pt idx="78">
                  <c:v>1.0024615403637095E-2</c:v>
                </c:pt>
                <c:pt idx="79">
                  <c:v>1.0053601691438156E-2</c:v>
                </c:pt>
                <c:pt idx="80">
                  <c:v>1.0139521633343047E-2</c:v>
                </c:pt>
                <c:pt idx="81">
                  <c:v>1.0175297722108756E-2</c:v>
                </c:pt>
                <c:pt idx="82">
                  <c:v>1.0145916222960891E-2</c:v>
                </c:pt>
                <c:pt idx="83">
                  <c:v>1.0180565837166056E-2</c:v>
                </c:pt>
                <c:pt idx="84">
                  <c:v>1.0188075339076199E-2</c:v>
                </c:pt>
                <c:pt idx="85">
                  <c:v>1.0211440679365495E-2</c:v>
                </c:pt>
                <c:pt idx="86">
                  <c:v>1.0297804902299923E-2</c:v>
                </c:pt>
                <c:pt idx="87">
                  <c:v>1.0310547817814994E-2</c:v>
                </c:pt>
                <c:pt idx="88">
                  <c:v>1.0312586924909424E-2</c:v>
                </c:pt>
                <c:pt idx="89">
                  <c:v>1.0341066959876379E-2</c:v>
                </c:pt>
                <c:pt idx="90">
                  <c:v>1.0346500226320939E-2</c:v>
                </c:pt>
                <c:pt idx="91">
                  <c:v>1.0356050716537422E-2</c:v>
                </c:pt>
                <c:pt idx="92">
                  <c:v>1.0349267975546557E-2</c:v>
                </c:pt>
                <c:pt idx="93">
                  <c:v>1.0289749437436838E-2</c:v>
                </c:pt>
                <c:pt idx="94">
                  <c:v>1.0202682381450131E-2</c:v>
                </c:pt>
                <c:pt idx="95">
                  <c:v>1.0186848628830181E-2</c:v>
                </c:pt>
                <c:pt idx="96">
                  <c:v>1.0165482396848311E-2</c:v>
                </c:pt>
                <c:pt idx="97">
                  <c:v>1.0193211234287954E-2</c:v>
                </c:pt>
                <c:pt idx="98">
                  <c:v>1.0266197636815693E-2</c:v>
                </c:pt>
                <c:pt idx="99">
                  <c:v>1.0317594988203841E-2</c:v>
                </c:pt>
                <c:pt idx="100">
                  <c:v>1.0382519763795657E-2</c:v>
                </c:pt>
                <c:pt idx="101">
                  <c:v>1.0483255144926384E-2</c:v>
                </c:pt>
                <c:pt idx="102">
                  <c:v>1.0507728844992141E-2</c:v>
                </c:pt>
                <c:pt idx="103">
                  <c:v>1.053997695500598E-2</c:v>
                </c:pt>
                <c:pt idx="104">
                  <c:v>1.0513643908885184E-2</c:v>
                </c:pt>
                <c:pt idx="105">
                  <c:v>1.039347773333458E-2</c:v>
                </c:pt>
                <c:pt idx="106">
                  <c:v>1.0221394577278014E-2</c:v>
                </c:pt>
                <c:pt idx="107">
                  <c:v>1.0030833375897162E-2</c:v>
                </c:pt>
                <c:pt idx="108">
                  <c:v>9.8321580434482213E-3</c:v>
                </c:pt>
                <c:pt idx="109">
                  <c:v>9.7164369319685372E-3</c:v>
                </c:pt>
                <c:pt idx="110">
                  <c:v>9.6633655931335511E-3</c:v>
                </c:pt>
                <c:pt idx="111">
                  <c:v>9.660944618508447E-3</c:v>
                </c:pt>
                <c:pt idx="112">
                  <c:v>9.7312853455782007E-3</c:v>
                </c:pt>
                <c:pt idx="113">
                  <c:v>9.7542338875696195E-3</c:v>
                </c:pt>
                <c:pt idx="114">
                  <c:v>9.8043792382737759E-3</c:v>
                </c:pt>
                <c:pt idx="115">
                  <c:v>9.8594601719831695E-3</c:v>
                </c:pt>
                <c:pt idx="116">
                  <c:v>9.8133067646038984E-3</c:v>
                </c:pt>
                <c:pt idx="117">
                  <c:v>9.7412455598753587E-3</c:v>
                </c:pt>
                <c:pt idx="118">
                  <c:v>9.6045079711278326E-3</c:v>
                </c:pt>
                <c:pt idx="119">
                  <c:v>9.4704773084775453E-3</c:v>
                </c:pt>
                <c:pt idx="120">
                  <c:v>9.4584731228098146E-3</c:v>
                </c:pt>
                <c:pt idx="121">
                  <c:v>9.5051508481140707E-3</c:v>
                </c:pt>
                <c:pt idx="122">
                  <c:v>9.549377829059064E-3</c:v>
                </c:pt>
                <c:pt idx="123">
                  <c:v>9.6994789968959504E-3</c:v>
                </c:pt>
                <c:pt idx="124">
                  <c:v>9.8359780067389362E-3</c:v>
                </c:pt>
                <c:pt idx="125">
                  <c:v>9.9496572880738866E-3</c:v>
                </c:pt>
                <c:pt idx="126">
                  <c:v>1.0019697562679621E-2</c:v>
                </c:pt>
                <c:pt idx="127">
                  <c:v>1.0117392088685494E-2</c:v>
                </c:pt>
                <c:pt idx="128">
                  <c:v>1.0126197051433758E-2</c:v>
                </c:pt>
                <c:pt idx="129">
                  <c:v>1.014959686925675E-2</c:v>
                </c:pt>
                <c:pt idx="130">
                  <c:v>1.0046897792110444E-2</c:v>
                </c:pt>
                <c:pt idx="131">
                  <c:v>9.8230356622893179E-3</c:v>
                </c:pt>
                <c:pt idx="132">
                  <c:v>9.8364888863806451E-3</c:v>
                </c:pt>
                <c:pt idx="133">
                  <c:v>9.8754083251980703E-3</c:v>
                </c:pt>
                <c:pt idx="134">
                  <c:v>9.8819807822252605E-3</c:v>
                </c:pt>
                <c:pt idx="135">
                  <c:v>9.9607514062847232E-3</c:v>
                </c:pt>
                <c:pt idx="136">
                  <c:v>1.0006969928835773E-2</c:v>
                </c:pt>
                <c:pt idx="137">
                  <c:v>1.0068997871047276E-2</c:v>
                </c:pt>
                <c:pt idx="138">
                  <c:v>1.0269234011184358E-2</c:v>
                </c:pt>
                <c:pt idx="139">
                  <c:v>1.0261330051265808E-2</c:v>
                </c:pt>
                <c:pt idx="140">
                  <c:v>1.019869805916524E-2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1D-401A-B1DC-610AB3E4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16592"/>
        <c:axId val="570520200"/>
      </c:scatterChart>
      <c:valAx>
        <c:axId val="57051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20200"/>
        <c:crosses val="autoZero"/>
        <c:crossBetween val="midCat"/>
      </c:valAx>
      <c:valAx>
        <c:axId val="57052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1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using diff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flat" cmpd="sng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xVal>
            <c:multiLvlStrRef>
              <c:f>'New Y = ~TxS'!$B$6:$C$149</c:f>
              <c:multiLvlStrCache>
                <c:ptCount val="144"/>
                <c:lvl>
                  <c:pt idx="0">
                    <c:v>January</c:v>
                  </c:pt>
                  <c:pt idx="1">
                    <c:v>Feburary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Feburary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Feburary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Feburary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January</c:v>
                  </c:pt>
                  <c:pt idx="49">
                    <c:v>Feburary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May</c:v>
                  </c:pt>
                  <c:pt idx="53">
                    <c:v>June</c:v>
                  </c:pt>
                  <c:pt idx="54">
                    <c:v>July</c:v>
                  </c:pt>
                  <c:pt idx="55">
                    <c:v>August</c:v>
                  </c:pt>
                  <c:pt idx="56">
                    <c:v>September</c:v>
                  </c:pt>
                  <c:pt idx="57">
                    <c:v>October</c:v>
                  </c:pt>
                  <c:pt idx="58">
                    <c:v>November</c:v>
                  </c:pt>
                  <c:pt idx="59">
                    <c:v>December</c:v>
                  </c:pt>
                  <c:pt idx="60">
                    <c:v>January</c:v>
                  </c:pt>
                  <c:pt idx="61">
                    <c:v>Feburary</c:v>
                  </c:pt>
                  <c:pt idx="62">
                    <c:v>March</c:v>
                  </c:pt>
                  <c:pt idx="63">
                    <c:v>April</c:v>
                  </c:pt>
                  <c:pt idx="64">
                    <c:v>May</c:v>
                  </c:pt>
                  <c:pt idx="65">
                    <c:v>June</c:v>
                  </c:pt>
                  <c:pt idx="66">
                    <c:v>July</c:v>
                  </c:pt>
                  <c:pt idx="67">
                    <c:v>August</c:v>
                  </c:pt>
                  <c:pt idx="68">
                    <c:v>September</c:v>
                  </c:pt>
                  <c:pt idx="69">
                    <c:v>October</c:v>
                  </c:pt>
                  <c:pt idx="70">
                    <c:v>November</c:v>
                  </c:pt>
                  <c:pt idx="71">
                    <c:v>December</c:v>
                  </c:pt>
                  <c:pt idx="72">
                    <c:v>January</c:v>
                  </c:pt>
                  <c:pt idx="73">
                    <c:v>Feburary</c:v>
                  </c:pt>
                  <c:pt idx="74">
                    <c:v>March</c:v>
                  </c:pt>
                  <c:pt idx="75">
                    <c:v>April</c:v>
                  </c:pt>
                  <c:pt idx="76">
                    <c:v>May</c:v>
                  </c:pt>
                  <c:pt idx="77">
                    <c:v>June</c:v>
                  </c:pt>
                  <c:pt idx="78">
                    <c:v>July</c:v>
                  </c:pt>
                  <c:pt idx="79">
                    <c:v>August</c:v>
                  </c:pt>
                  <c:pt idx="80">
                    <c:v>September</c:v>
                  </c:pt>
                  <c:pt idx="81">
                    <c:v>October</c:v>
                  </c:pt>
                  <c:pt idx="82">
                    <c:v>November</c:v>
                  </c:pt>
                  <c:pt idx="83">
                    <c:v>December</c:v>
                  </c:pt>
                  <c:pt idx="84">
                    <c:v>January</c:v>
                  </c:pt>
                  <c:pt idx="85">
                    <c:v>Feburary</c:v>
                  </c:pt>
                  <c:pt idx="86">
                    <c:v>March</c:v>
                  </c:pt>
                  <c:pt idx="87">
                    <c:v>April</c:v>
                  </c:pt>
                  <c:pt idx="88">
                    <c:v>May</c:v>
                  </c:pt>
                  <c:pt idx="89">
                    <c:v>June</c:v>
                  </c:pt>
                  <c:pt idx="90">
                    <c:v>July</c:v>
                  </c:pt>
                  <c:pt idx="91">
                    <c:v>August</c:v>
                  </c:pt>
                  <c:pt idx="92">
                    <c:v>September</c:v>
                  </c:pt>
                  <c:pt idx="93">
                    <c:v>October</c:v>
                  </c:pt>
                  <c:pt idx="94">
                    <c:v>November</c:v>
                  </c:pt>
                  <c:pt idx="95">
                    <c:v>December</c:v>
                  </c:pt>
                  <c:pt idx="96">
                    <c:v>January</c:v>
                  </c:pt>
                  <c:pt idx="97">
                    <c:v>Feburary</c:v>
                  </c:pt>
                  <c:pt idx="98">
                    <c:v>March</c:v>
                  </c:pt>
                  <c:pt idx="99">
                    <c:v>April</c:v>
                  </c:pt>
                  <c:pt idx="100">
                    <c:v>May</c:v>
                  </c:pt>
                  <c:pt idx="101">
                    <c:v>June</c:v>
                  </c:pt>
                  <c:pt idx="102">
                    <c:v>July</c:v>
                  </c:pt>
                  <c:pt idx="103">
                    <c:v>August</c:v>
                  </c:pt>
                  <c:pt idx="104">
                    <c:v>September</c:v>
                  </c:pt>
                  <c:pt idx="105">
                    <c:v>October</c:v>
                  </c:pt>
                  <c:pt idx="106">
                    <c:v>November</c:v>
                  </c:pt>
                  <c:pt idx="107">
                    <c:v>December</c:v>
                  </c:pt>
                  <c:pt idx="108">
                    <c:v>January</c:v>
                  </c:pt>
                  <c:pt idx="109">
                    <c:v>Feburary</c:v>
                  </c:pt>
                  <c:pt idx="110">
                    <c:v>March</c:v>
                  </c:pt>
                  <c:pt idx="111">
                    <c:v>April</c:v>
                  </c:pt>
                  <c:pt idx="112">
                    <c:v>May</c:v>
                  </c:pt>
                  <c:pt idx="113">
                    <c:v>June</c:v>
                  </c:pt>
                  <c:pt idx="114">
                    <c:v>July</c:v>
                  </c:pt>
                  <c:pt idx="115">
                    <c:v>August</c:v>
                  </c:pt>
                  <c:pt idx="116">
                    <c:v>September</c:v>
                  </c:pt>
                  <c:pt idx="117">
                    <c:v>October</c:v>
                  </c:pt>
                  <c:pt idx="118">
                    <c:v>November</c:v>
                  </c:pt>
                  <c:pt idx="119">
                    <c:v>December</c:v>
                  </c:pt>
                  <c:pt idx="120">
                    <c:v>January</c:v>
                  </c:pt>
                  <c:pt idx="121">
                    <c:v>Feburary</c:v>
                  </c:pt>
                  <c:pt idx="122">
                    <c:v>March</c:v>
                  </c:pt>
                  <c:pt idx="123">
                    <c:v>April</c:v>
                  </c:pt>
                  <c:pt idx="124">
                    <c:v>May</c:v>
                  </c:pt>
                  <c:pt idx="125">
                    <c:v>June</c:v>
                  </c:pt>
                  <c:pt idx="126">
                    <c:v>July</c:v>
                  </c:pt>
                  <c:pt idx="127">
                    <c:v>August</c:v>
                  </c:pt>
                  <c:pt idx="128">
                    <c:v>September</c:v>
                  </c:pt>
                  <c:pt idx="129">
                    <c:v>October</c:v>
                  </c:pt>
                  <c:pt idx="130">
                    <c:v>November</c:v>
                  </c:pt>
                  <c:pt idx="131">
                    <c:v>December</c:v>
                  </c:pt>
                  <c:pt idx="132">
                    <c:v>January</c:v>
                  </c:pt>
                  <c:pt idx="133">
                    <c:v>Feburary</c:v>
                  </c:pt>
                  <c:pt idx="134">
                    <c:v>March</c:v>
                  </c:pt>
                  <c:pt idx="135">
                    <c:v>April</c:v>
                  </c:pt>
                  <c:pt idx="136">
                    <c:v>May</c:v>
                  </c:pt>
                  <c:pt idx="137">
                    <c:v>June</c:v>
                  </c:pt>
                  <c:pt idx="138">
                    <c:v>July</c:v>
                  </c:pt>
                  <c:pt idx="139">
                    <c:v>August</c:v>
                  </c:pt>
                  <c:pt idx="140">
                    <c:v>September</c:v>
                  </c:pt>
                  <c:pt idx="141">
                    <c:v>October</c:v>
                  </c:pt>
                  <c:pt idx="142">
                    <c:v>November</c:v>
                  </c:pt>
                  <c:pt idx="143">
                    <c:v>December</c:v>
                  </c:pt>
                </c:lvl>
                <c:lvl>
                  <c:pt idx="0">
                    <c:v>1949</c:v>
                  </c:pt>
                  <c:pt idx="12">
                    <c:v>1950</c:v>
                  </c:pt>
                  <c:pt idx="24">
                    <c:v>1951</c:v>
                  </c:pt>
                  <c:pt idx="36">
                    <c:v>1952</c:v>
                  </c:pt>
                  <c:pt idx="48">
                    <c:v>1953</c:v>
                  </c:pt>
                  <c:pt idx="60">
                    <c:v>1954</c:v>
                  </c:pt>
                  <c:pt idx="72">
                    <c:v>1955</c:v>
                  </c:pt>
                  <c:pt idx="84">
                    <c:v>1956</c:v>
                  </c:pt>
                  <c:pt idx="96">
                    <c:v>1957</c:v>
                  </c:pt>
                  <c:pt idx="108">
                    <c:v>1958</c:v>
                  </c:pt>
                  <c:pt idx="120">
                    <c:v>1959</c:v>
                  </c:pt>
                  <c:pt idx="132">
                    <c:v>1960</c:v>
                  </c:pt>
                </c:lvl>
              </c:multiLvlStrCache>
            </c:multiLvlStrRef>
          </c:xVal>
          <c:yVal>
            <c:numRef>
              <c:f>'New Y = ~TxS'!$D$6:$D$149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19-4787-9B08-8BA693899367}"/>
            </c:ext>
          </c:extLst>
        </c:ser>
        <c:ser>
          <c:idx val="1"/>
          <c:order val="1"/>
          <c:tx>
            <c:v>Y = ~T*S</c:v>
          </c:tx>
          <c:spPr>
            <a:ln w="19050" cap="flat" cmpd="sng" algn="ctr">
              <a:solidFill>
                <a:schemeClr val="accent2"/>
              </a:solidFill>
              <a:prstDash val="sysDot"/>
              <a:miter lim="800000"/>
            </a:ln>
            <a:effectLst/>
          </c:spPr>
          <c:marker>
            <c:symbol val="none"/>
          </c:marker>
          <c:xVal>
            <c:numRef>
              <c:f>'New Y = ~TxS'!$A$137:$A$149</c:f>
              <c:numCache>
                <c:formatCode>General</c:formatCode>
                <c:ptCount val="13"/>
                <c:pt idx="0">
                  <c:v>132</c:v>
                </c:pt>
                <c:pt idx="1">
                  <c:v>133</c:v>
                </c:pt>
                <c:pt idx="2">
                  <c:v>134</c:v>
                </c:pt>
                <c:pt idx="3">
                  <c:v>135</c:v>
                </c:pt>
                <c:pt idx="4">
                  <c:v>136</c:v>
                </c:pt>
                <c:pt idx="5">
                  <c:v>137</c:v>
                </c:pt>
                <c:pt idx="6">
                  <c:v>138</c:v>
                </c:pt>
                <c:pt idx="7">
                  <c:v>139</c:v>
                </c:pt>
                <c:pt idx="8">
                  <c:v>140</c:v>
                </c:pt>
                <c:pt idx="9">
                  <c:v>141</c:v>
                </c:pt>
                <c:pt idx="10">
                  <c:v>142</c:v>
                </c:pt>
                <c:pt idx="11">
                  <c:v>143</c:v>
                </c:pt>
                <c:pt idx="12">
                  <c:v>144</c:v>
                </c:pt>
              </c:numCache>
            </c:numRef>
          </c:xVal>
          <c:yVal>
            <c:numRef>
              <c:f>('New Y = ~TxS'!$D$137,'New Y = ~TxS'!$J$138:$J$149)</c:f>
              <c:numCache>
                <c:formatCode>General</c:formatCode>
                <c:ptCount val="13"/>
                <c:pt idx="0">
                  <c:v>405</c:v>
                </c:pt>
                <c:pt idx="1">
                  <c:v>406.62737499388135</c:v>
                </c:pt>
                <c:pt idx="2">
                  <c:v>400.67282025704941</c:v>
                </c:pt>
                <c:pt idx="3">
                  <c:v>456.9730482750673</c:v>
                </c:pt>
                <c:pt idx="4">
                  <c:v>444.16706953716391</c:v>
                </c:pt>
                <c:pt idx="5">
                  <c:v>443.87638651172716</c:v>
                </c:pt>
                <c:pt idx="6">
                  <c:v>503.28096927103968</c:v>
                </c:pt>
                <c:pt idx="7">
                  <c:v>560.86580559834442</c:v>
                </c:pt>
                <c:pt idx="8">
                  <c:v>558.10165999973754</c:v>
                </c:pt>
                <c:pt idx="9">
                  <c:v>485.08356706401497</c:v>
                </c:pt>
                <c:pt idx="10">
                  <c:v>424.32304184521064</c:v>
                </c:pt>
                <c:pt idx="11">
                  <c:v>369.27052175856704</c:v>
                </c:pt>
                <c:pt idx="12">
                  <c:v>415.86023209809605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19-4787-9B08-8BA693899367}"/>
            </c:ext>
          </c:extLst>
        </c:ser>
        <c:ser>
          <c:idx val="2"/>
          <c:order val="2"/>
          <c:tx>
            <c:v>Y = ~T*S*C*I</c:v>
          </c:tx>
          <c:spPr>
            <a:ln w="19050" cap="flat" cmpd="sng" algn="ctr">
              <a:solidFill>
                <a:schemeClr val="accent3"/>
              </a:solidFill>
              <a:prstDash val="sysDash"/>
              <a:miter lim="800000"/>
            </a:ln>
            <a:effectLst/>
          </c:spPr>
          <c:marker>
            <c:symbol val="none"/>
          </c:marker>
          <c:xVal>
            <c:numRef>
              <c:f>'New Y = ~TxS'!$A$137:$A$149</c:f>
              <c:numCache>
                <c:formatCode>General</c:formatCode>
                <c:ptCount val="13"/>
                <c:pt idx="0">
                  <c:v>132</c:v>
                </c:pt>
                <c:pt idx="1">
                  <c:v>133</c:v>
                </c:pt>
                <c:pt idx="2">
                  <c:v>134</c:v>
                </c:pt>
                <c:pt idx="3">
                  <c:v>135</c:v>
                </c:pt>
                <c:pt idx="4">
                  <c:v>136</c:v>
                </c:pt>
                <c:pt idx="5">
                  <c:v>137</c:v>
                </c:pt>
                <c:pt idx="6">
                  <c:v>138</c:v>
                </c:pt>
                <c:pt idx="7">
                  <c:v>139</c:v>
                </c:pt>
                <c:pt idx="8">
                  <c:v>140</c:v>
                </c:pt>
                <c:pt idx="9">
                  <c:v>141</c:v>
                </c:pt>
                <c:pt idx="10">
                  <c:v>142</c:v>
                </c:pt>
                <c:pt idx="11">
                  <c:v>143</c:v>
                </c:pt>
                <c:pt idx="12">
                  <c:v>144</c:v>
                </c:pt>
              </c:numCache>
            </c:numRef>
          </c:xVal>
          <c:yVal>
            <c:numRef>
              <c:f>('New Y = ~TxS'!$D$137,'New Y = ~TxS'!$S$138:$S$149)</c:f>
              <c:numCache>
                <c:formatCode>General</c:formatCode>
                <c:ptCount val="13"/>
                <c:pt idx="0">
                  <c:v>405</c:v>
                </c:pt>
                <c:pt idx="1">
                  <c:v>410.62101797229661</c:v>
                </c:pt>
                <c:pt idx="2">
                  <c:v>404.60798127587054</c:v>
                </c:pt>
                <c:pt idx="3">
                  <c:v>461.46115536720839</c:v>
                </c:pt>
                <c:pt idx="4">
                  <c:v>448.52940421403389</c:v>
                </c:pt>
                <c:pt idx="5">
                  <c:v>448.23586627942262</c:v>
                </c:pt>
                <c:pt idx="6">
                  <c:v>508.22388416733662</c:v>
                </c:pt>
                <c:pt idx="7">
                  <c:v>566.37428319750938</c:v>
                </c:pt>
                <c:pt idx="8">
                  <c:v>563.58298986773639</c:v>
                </c:pt>
                <c:pt idx="9">
                  <c:v>489.84775831301545</c:v>
                </c:pt>
                <c:pt idx="10">
                  <c:v>428.49048073608816</c:v>
                </c:pt>
                <c:pt idx="11">
                  <c:v>372.89726879294722</c:v>
                </c:pt>
                <c:pt idx="12">
                  <c:v>419.9445544975552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19-4787-9B08-8BA693899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59688"/>
        <c:axId val="603259032"/>
      </c:scatterChart>
      <c:valAx>
        <c:axId val="603259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032"/>
        <c:crosses val="autoZero"/>
        <c:crossBetween val="midCat"/>
      </c:valAx>
      <c:valAx>
        <c:axId val="6032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111</xdr:row>
      <xdr:rowOff>91440</xdr:rowOff>
    </xdr:from>
    <xdr:to>
      <xdr:col>15</xdr:col>
      <xdr:colOff>259080</xdr:colOff>
      <xdr:row>135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223</xdr:row>
      <xdr:rowOff>0</xdr:rowOff>
    </xdr:from>
    <xdr:to>
      <xdr:col>17</xdr:col>
      <xdr:colOff>403860</xdr:colOff>
      <xdr:row>244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151</xdr:row>
      <xdr:rowOff>15240</xdr:rowOff>
    </xdr:from>
    <xdr:to>
      <xdr:col>15</xdr:col>
      <xdr:colOff>411480</xdr:colOff>
      <xdr:row>183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445770</xdr:colOff>
      <xdr:row>155</xdr:row>
      <xdr:rowOff>72390</xdr:rowOff>
    </xdr:from>
    <xdr:to>
      <xdr:col>23</xdr:col>
      <xdr:colOff>342900</xdr:colOff>
      <xdr:row>188</xdr:row>
      <xdr:rowOff>102870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137160</xdr:colOff>
      <xdr:row>335</xdr:row>
      <xdr:rowOff>60960</xdr:rowOff>
    </xdr:from>
    <xdr:to>
      <xdr:col>11</xdr:col>
      <xdr:colOff>99060</xdr:colOff>
      <xdr:row>360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464820</xdr:colOff>
      <xdr:row>335</xdr:row>
      <xdr:rowOff>45720</xdr:rowOff>
    </xdr:from>
    <xdr:to>
      <xdr:col>21</xdr:col>
      <xdr:colOff>396240</xdr:colOff>
      <xdr:row>360</xdr:row>
      <xdr:rowOff>99060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</xdr:colOff>
      <xdr:row>172</xdr:row>
      <xdr:rowOff>68580</xdr:rowOff>
    </xdr:from>
    <xdr:to>
      <xdr:col>18</xdr:col>
      <xdr:colOff>403860</xdr:colOff>
      <xdr:row>191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16</xdr:col>
      <xdr:colOff>541020</xdr:colOff>
      <xdr:row>26</xdr:row>
      <xdr:rowOff>91440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12</xdr:col>
      <xdr:colOff>403860</xdr:colOff>
      <xdr:row>51</xdr:row>
      <xdr:rowOff>30480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53</xdr:row>
      <xdr:rowOff>0</xdr:rowOff>
    </xdr:from>
    <xdr:to>
      <xdr:col>14</xdr:col>
      <xdr:colOff>579120</xdr:colOff>
      <xdr:row>85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89</xdr:row>
      <xdr:rowOff>0</xdr:rowOff>
    </xdr:from>
    <xdr:to>
      <xdr:col>13</xdr:col>
      <xdr:colOff>601980</xdr:colOff>
      <xdr:row>122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128</xdr:row>
      <xdr:rowOff>15240</xdr:rowOff>
    </xdr:from>
    <xdr:to>
      <xdr:col>11</xdr:col>
      <xdr:colOff>91440</xdr:colOff>
      <xdr:row>153</xdr:row>
      <xdr:rowOff>68580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457200</xdr:colOff>
      <xdr:row>128</xdr:row>
      <xdr:rowOff>0</xdr:rowOff>
    </xdr:from>
    <xdr:to>
      <xdr:col>22</xdr:col>
      <xdr:colOff>548640</xdr:colOff>
      <xdr:row>153</xdr:row>
      <xdr:rowOff>53340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156</xdr:row>
      <xdr:rowOff>0</xdr:rowOff>
    </xdr:from>
    <xdr:to>
      <xdr:col>18</xdr:col>
      <xdr:colOff>83820</xdr:colOff>
      <xdr:row>175</xdr:row>
      <xdr:rowOff>68580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53"/>
  <sheetViews>
    <sheetView topLeftCell="A123" workbookViewId="0">
      <selection activeCell="D155" sqref="D155"/>
    </sheetView>
  </sheetViews>
  <sheetFormatPr defaultColWidth="11.5546875" defaultRowHeight="14.4" x14ac:dyDescent="0.3"/>
  <cols>
    <col min="4" max="4" width="12.44140625" customWidth="1"/>
  </cols>
  <sheetData>
    <row r="6" spans="1:4" ht="15" customHeight="1" x14ac:dyDescent="0.3"/>
    <row r="7" spans="1:4" ht="15" customHeight="1" x14ac:dyDescent="0.3"/>
    <row r="8" spans="1:4" ht="28.8" x14ac:dyDescent="0.3">
      <c r="A8" s="3" t="s">
        <v>14</v>
      </c>
      <c r="B8" s="70" t="s">
        <v>13</v>
      </c>
      <c r="C8" s="70"/>
      <c r="D8" s="3" t="s">
        <v>0</v>
      </c>
    </row>
    <row r="9" spans="1:4" x14ac:dyDescent="0.3">
      <c r="A9">
        <v>1</v>
      </c>
      <c r="B9" s="71">
        <v>1949</v>
      </c>
      <c r="C9" s="1" t="s">
        <v>1</v>
      </c>
      <c r="D9">
        <v>112</v>
      </c>
    </row>
    <row r="10" spans="1:4" x14ac:dyDescent="0.3">
      <c r="A10">
        <v>2</v>
      </c>
      <c r="B10" s="71"/>
      <c r="C10" s="1" t="s">
        <v>2</v>
      </c>
      <c r="D10">
        <v>118</v>
      </c>
    </row>
    <row r="11" spans="1:4" x14ac:dyDescent="0.3">
      <c r="A11">
        <v>3</v>
      </c>
      <c r="B11" s="71"/>
      <c r="C11" s="1" t="s">
        <v>3</v>
      </c>
      <c r="D11">
        <v>132</v>
      </c>
    </row>
    <row r="12" spans="1:4" x14ac:dyDescent="0.3">
      <c r="A12">
        <v>4</v>
      </c>
      <c r="B12" s="71"/>
      <c r="C12" s="1" t="s">
        <v>4</v>
      </c>
      <c r="D12">
        <v>129</v>
      </c>
    </row>
    <row r="13" spans="1:4" x14ac:dyDescent="0.3">
      <c r="A13">
        <v>5</v>
      </c>
      <c r="B13" s="71"/>
      <c r="C13" s="1" t="s">
        <v>5</v>
      </c>
      <c r="D13">
        <v>121</v>
      </c>
    </row>
    <row r="14" spans="1:4" x14ac:dyDescent="0.3">
      <c r="A14">
        <v>6</v>
      </c>
      <c r="B14" s="71"/>
      <c r="C14" s="1" t="s">
        <v>6</v>
      </c>
      <c r="D14">
        <v>135</v>
      </c>
    </row>
    <row r="15" spans="1:4" x14ac:dyDescent="0.3">
      <c r="A15">
        <v>7</v>
      </c>
      <c r="B15" s="71"/>
      <c r="C15" s="1" t="s">
        <v>7</v>
      </c>
      <c r="D15">
        <v>148</v>
      </c>
    </row>
    <row r="16" spans="1:4" x14ac:dyDescent="0.3">
      <c r="A16">
        <v>8</v>
      </c>
      <c r="B16" s="71"/>
      <c r="C16" s="1" t="s">
        <v>8</v>
      </c>
      <c r="D16">
        <v>148</v>
      </c>
    </row>
    <row r="17" spans="1:4" x14ac:dyDescent="0.3">
      <c r="A17">
        <v>9</v>
      </c>
      <c r="B17" s="71"/>
      <c r="C17" s="1" t="s">
        <v>9</v>
      </c>
      <c r="D17">
        <v>136</v>
      </c>
    </row>
    <row r="18" spans="1:4" x14ac:dyDescent="0.3">
      <c r="A18">
        <v>10</v>
      </c>
      <c r="B18" s="71"/>
      <c r="C18" s="1" t="s">
        <v>10</v>
      </c>
      <c r="D18">
        <v>119</v>
      </c>
    </row>
    <row r="19" spans="1:4" x14ac:dyDescent="0.3">
      <c r="A19">
        <v>11</v>
      </c>
      <c r="B19" s="71"/>
      <c r="C19" s="1" t="s">
        <v>11</v>
      </c>
      <c r="D19">
        <v>104</v>
      </c>
    </row>
    <row r="20" spans="1:4" ht="15" thickBot="1" x14ac:dyDescent="0.35">
      <c r="A20">
        <v>12</v>
      </c>
      <c r="B20" s="71"/>
      <c r="C20" s="2" t="s">
        <v>12</v>
      </c>
      <c r="D20">
        <v>118</v>
      </c>
    </row>
    <row r="21" spans="1:4" ht="15" thickTop="1" x14ac:dyDescent="0.3">
      <c r="A21">
        <v>13</v>
      </c>
      <c r="B21" s="71">
        <v>1950</v>
      </c>
      <c r="C21" s="1" t="s">
        <v>1</v>
      </c>
      <c r="D21">
        <v>115</v>
      </c>
    </row>
    <row r="22" spans="1:4" x14ac:dyDescent="0.3">
      <c r="A22">
        <v>14</v>
      </c>
      <c r="B22" s="71"/>
      <c r="C22" s="1" t="s">
        <v>2</v>
      </c>
      <c r="D22">
        <v>126</v>
      </c>
    </row>
    <row r="23" spans="1:4" x14ac:dyDescent="0.3">
      <c r="A23">
        <v>15</v>
      </c>
      <c r="B23" s="71"/>
      <c r="C23" s="1" t="s">
        <v>3</v>
      </c>
      <c r="D23">
        <v>141</v>
      </c>
    </row>
    <row r="24" spans="1:4" x14ac:dyDescent="0.3">
      <c r="A24">
        <v>16</v>
      </c>
      <c r="B24" s="71"/>
      <c r="C24" s="1" t="s">
        <v>4</v>
      </c>
      <c r="D24">
        <v>135</v>
      </c>
    </row>
    <row r="25" spans="1:4" x14ac:dyDescent="0.3">
      <c r="A25">
        <v>17</v>
      </c>
      <c r="B25" s="71"/>
      <c r="C25" s="1" t="s">
        <v>5</v>
      </c>
      <c r="D25">
        <v>125</v>
      </c>
    </row>
    <row r="26" spans="1:4" x14ac:dyDescent="0.3">
      <c r="A26">
        <v>18</v>
      </c>
      <c r="B26" s="71"/>
      <c r="C26" s="1" t="s">
        <v>6</v>
      </c>
      <c r="D26">
        <v>149</v>
      </c>
    </row>
    <row r="27" spans="1:4" x14ac:dyDescent="0.3">
      <c r="A27">
        <v>19</v>
      </c>
      <c r="B27" s="71"/>
      <c r="C27" s="1" t="s">
        <v>7</v>
      </c>
      <c r="D27">
        <v>170</v>
      </c>
    </row>
    <row r="28" spans="1:4" x14ac:dyDescent="0.3">
      <c r="A28">
        <v>20</v>
      </c>
      <c r="B28" s="71"/>
      <c r="C28" s="1" t="s">
        <v>8</v>
      </c>
      <c r="D28">
        <v>170</v>
      </c>
    </row>
    <row r="29" spans="1:4" x14ac:dyDescent="0.3">
      <c r="A29">
        <v>21</v>
      </c>
      <c r="B29" s="71"/>
      <c r="C29" s="1" t="s">
        <v>9</v>
      </c>
      <c r="D29">
        <v>158</v>
      </c>
    </row>
    <row r="30" spans="1:4" x14ac:dyDescent="0.3">
      <c r="A30">
        <v>22</v>
      </c>
      <c r="B30" s="71"/>
      <c r="C30" s="1" t="s">
        <v>10</v>
      </c>
      <c r="D30">
        <v>133</v>
      </c>
    </row>
    <row r="31" spans="1:4" x14ac:dyDescent="0.3">
      <c r="A31">
        <v>23</v>
      </c>
      <c r="B31" s="71"/>
      <c r="C31" s="1" t="s">
        <v>11</v>
      </c>
      <c r="D31">
        <v>114</v>
      </c>
    </row>
    <row r="32" spans="1:4" ht="15" thickBot="1" x14ac:dyDescent="0.35">
      <c r="A32">
        <v>24</v>
      </c>
      <c r="B32" s="71"/>
      <c r="C32" s="2" t="s">
        <v>12</v>
      </c>
      <c r="D32">
        <v>140</v>
      </c>
    </row>
    <row r="33" spans="1:4" ht="15" thickTop="1" x14ac:dyDescent="0.3">
      <c r="A33">
        <v>25</v>
      </c>
      <c r="B33" s="71">
        <v>1951</v>
      </c>
      <c r="C33" s="1" t="s">
        <v>1</v>
      </c>
      <c r="D33">
        <v>145</v>
      </c>
    </row>
    <row r="34" spans="1:4" x14ac:dyDescent="0.3">
      <c r="A34">
        <v>26</v>
      </c>
      <c r="B34" s="71"/>
      <c r="C34" s="1" t="s">
        <v>2</v>
      </c>
      <c r="D34">
        <v>150</v>
      </c>
    </row>
    <row r="35" spans="1:4" x14ac:dyDescent="0.3">
      <c r="A35">
        <v>27</v>
      </c>
      <c r="B35" s="71"/>
      <c r="C35" s="1" t="s">
        <v>3</v>
      </c>
      <c r="D35">
        <v>178</v>
      </c>
    </row>
    <row r="36" spans="1:4" x14ac:dyDescent="0.3">
      <c r="A36">
        <v>28</v>
      </c>
      <c r="B36" s="71"/>
      <c r="C36" s="1" t="s">
        <v>4</v>
      </c>
      <c r="D36">
        <v>163</v>
      </c>
    </row>
    <row r="37" spans="1:4" x14ac:dyDescent="0.3">
      <c r="A37">
        <v>29</v>
      </c>
      <c r="B37" s="71"/>
      <c r="C37" s="1" t="s">
        <v>5</v>
      </c>
      <c r="D37">
        <v>172</v>
      </c>
    </row>
    <row r="38" spans="1:4" x14ac:dyDescent="0.3">
      <c r="A38">
        <v>30</v>
      </c>
      <c r="B38" s="71"/>
      <c r="C38" s="1" t="s">
        <v>6</v>
      </c>
      <c r="D38">
        <v>178</v>
      </c>
    </row>
    <row r="39" spans="1:4" x14ac:dyDescent="0.3">
      <c r="A39">
        <v>31</v>
      </c>
      <c r="B39" s="71"/>
      <c r="C39" s="1" t="s">
        <v>7</v>
      </c>
      <c r="D39">
        <v>199</v>
      </c>
    </row>
    <row r="40" spans="1:4" x14ac:dyDescent="0.3">
      <c r="A40">
        <v>32</v>
      </c>
      <c r="B40" s="71"/>
      <c r="C40" s="1" t="s">
        <v>8</v>
      </c>
      <c r="D40">
        <v>199</v>
      </c>
    </row>
    <row r="41" spans="1:4" x14ac:dyDescent="0.3">
      <c r="A41">
        <v>33</v>
      </c>
      <c r="B41" s="71"/>
      <c r="C41" s="1" t="s">
        <v>9</v>
      </c>
      <c r="D41">
        <v>184</v>
      </c>
    </row>
    <row r="42" spans="1:4" x14ac:dyDescent="0.3">
      <c r="A42">
        <v>34</v>
      </c>
      <c r="B42" s="71"/>
      <c r="C42" s="1" t="s">
        <v>10</v>
      </c>
      <c r="D42">
        <v>162</v>
      </c>
    </row>
    <row r="43" spans="1:4" x14ac:dyDescent="0.3">
      <c r="A43">
        <v>35</v>
      </c>
      <c r="B43" s="71"/>
      <c r="C43" s="1" t="s">
        <v>11</v>
      </c>
      <c r="D43">
        <v>146</v>
      </c>
    </row>
    <row r="44" spans="1:4" ht="15" thickBot="1" x14ac:dyDescent="0.35">
      <c r="A44">
        <v>36</v>
      </c>
      <c r="B44" s="71"/>
      <c r="C44" s="2" t="s">
        <v>12</v>
      </c>
      <c r="D44">
        <v>166</v>
      </c>
    </row>
    <row r="45" spans="1:4" ht="15" thickTop="1" x14ac:dyDescent="0.3">
      <c r="A45">
        <v>37</v>
      </c>
      <c r="B45" s="71">
        <v>1952</v>
      </c>
      <c r="C45" s="1" t="s">
        <v>1</v>
      </c>
      <c r="D45">
        <v>171</v>
      </c>
    </row>
    <row r="46" spans="1:4" x14ac:dyDescent="0.3">
      <c r="A46">
        <v>38</v>
      </c>
      <c r="B46" s="71"/>
      <c r="C46" s="1" t="s">
        <v>2</v>
      </c>
      <c r="D46">
        <v>180</v>
      </c>
    </row>
    <row r="47" spans="1:4" x14ac:dyDescent="0.3">
      <c r="A47">
        <v>39</v>
      </c>
      <c r="B47" s="71"/>
      <c r="C47" s="1" t="s">
        <v>3</v>
      </c>
      <c r="D47">
        <v>193</v>
      </c>
    </row>
    <row r="48" spans="1:4" x14ac:dyDescent="0.3">
      <c r="A48">
        <v>40</v>
      </c>
      <c r="B48" s="71"/>
      <c r="C48" s="1" t="s">
        <v>4</v>
      </c>
      <c r="D48">
        <v>181</v>
      </c>
    </row>
    <row r="49" spans="1:4" x14ac:dyDescent="0.3">
      <c r="A49">
        <v>41</v>
      </c>
      <c r="B49" s="71"/>
      <c r="C49" s="1" t="s">
        <v>5</v>
      </c>
      <c r="D49">
        <v>183</v>
      </c>
    </row>
    <row r="50" spans="1:4" x14ac:dyDescent="0.3">
      <c r="A50">
        <v>42</v>
      </c>
      <c r="B50" s="71"/>
      <c r="C50" s="1" t="s">
        <v>6</v>
      </c>
      <c r="D50">
        <v>218</v>
      </c>
    </row>
    <row r="51" spans="1:4" x14ac:dyDescent="0.3">
      <c r="A51">
        <v>43</v>
      </c>
      <c r="B51" s="71"/>
      <c r="C51" s="1" t="s">
        <v>7</v>
      </c>
      <c r="D51">
        <v>230</v>
      </c>
    </row>
    <row r="52" spans="1:4" x14ac:dyDescent="0.3">
      <c r="A52">
        <v>44</v>
      </c>
      <c r="B52" s="71"/>
      <c r="C52" s="1" t="s">
        <v>8</v>
      </c>
      <c r="D52">
        <v>242</v>
      </c>
    </row>
    <row r="53" spans="1:4" x14ac:dyDescent="0.3">
      <c r="A53">
        <v>45</v>
      </c>
      <c r="B53" s="71"/>
      <c r="C53" s="1" t="s">
        <v>9</v>
      </c>
      <c r="D53">
        <v>209</v>
      </c>
    </row>
    <row r="54" spans="1:4" x14ac:dyDescent="0.3">
      <c r="A54">
        <v>46</v>
      </c>
      <c r="B54" s="71"/>
      <c r="C54" s="1" t="s">
        <v>10</v>
      </c>
      <c r="D54">
        <v>191</v>
      </c>
    </row>
    <row r="55" spans="1:4" x14ac:dyDescent="0.3">
      <c r="A55">
        <v>47</v>
      </c>
      <c r="B55" s="71"/>
      <c r="C55" s="1" t="s">
        <v>11</v>
      </c>
      <c r="D55">
        <v>172</v>
      </c>
    </row>
    <row r="56" spans="1:4" ht="15" thickBot="1" x14ac:dyDescent="0.35">
      <c r="A56">
        <v>48</v>
      </c>
      <c r="B56" s="71"/>
      <c r="C56" s="2" t="s">
        <v>12</v>
      </c>
      <c r="D56">
        <v>194</v>
      </c>
    </row>
    <row r="57" spans="1:4" ht="15" thickTop="1" x14ac:dyDescent="0.3">
      <c r="A57">
        <v>49</v>
      </c>
      <c r="B57" s="71">
        <v>1953</v>
      </c>
      <c r="C57" s="1" t="s">
        <v>1</v>
      </c>
      <c r="D57">
        <v>196</v>
      </c>
    </row>
    <row r="58" spans="1:4" x14ac:dyDescent="0.3">
      <c r="A58">
        <v>50</v>
      </c>
      <c r="B58" s="71"/>
      <c r="C58" s="1" t="s">
        <v>2</v>
      </c>
      <c r="D58">
        <v>196</v>
      </c>
    </row>
    <row r="59" spans="1:4" x14ac:dyDescent="0.3">
      <c r="A59">
        <v>51</v>
      </c>
      <c r="B59" s="71"/>
      <c r="C59" s="1" t="s">
        <v>3</v>
      </c>
      <c r="D59">
        <v>236</v>
      </c>
    </row>
    <row r="60" spans="1:4" x14ac:dyDescent="0.3">
      <c r="A60">
        <v>52</v>
      </c>
      <c r="B60" s="71"/>
      <c r="C60" s="1" t="s">
        <v>4</v>
      </c>
      <c r="D60">
        <v>235</v>
      </c>
    </row>
    <row r="61" spans="1:4" x14ac:dyDescent="0.3">
      <c r="A61">
        <v>53</v>
      </c>
      <c r="B61" s="71"/>
      <c r="C61" s="1" t="s">
        <v>5</v>
      </c>
      <c r="D61">
        <v>229</v>
      </c>
    </row>
    <row r="62" spans="1:4" x14ac:dyDescent="0.3">
      <c r="A62">
        <v>54</v>
      </c>
      <c r="B62" s="71"/>
      <c r="C62" s="1" t="s">
        <v>6</v>
      </c>
      <c r="D62">
        <v>243</v>
      </c>
    </row>
    <row r="63" spans="1:4" x14ac:dyDescent="0.3">
      <c r="A63">
        <v>55</v>
      </c>
      <c r="B63" s="71"/>
      <c r="C63" s="1" t="s">
        <v>7</v>
      </c>
      <c r="D63">
        <v>264</v>
      </c>
    </row>
    <row r="64" spans="1:4" x14ac:dyDescent="0.3">
      <c r="A64">
        <v>56</v>
      </c>
      <c r="B64" s="71"/>
      <c r="C64" s="1" t="s">
        <v>8</v>
      </c>
      <c r="D64">
        <v>272</v>
      </c>
    </row>
    <row r="65" spans="1:4" x14ac:dyDescent="0.3">
      <c r="A65">
        <v>57</v>
      </c>
      <c r="B65" s="71"/>
      <c r="C65" s="1" t="s">
        <v>9</v>
      </c>
      <c r="D65">
        <v>237</v>
      </c>
    </row>
    <row r="66" spans="1:4" x14ac:dyDescent="0.3">
      <c r="A66">
        <v>58</v>
      </c>
      <c r="B66" s="71"/>
      <c r="C66" s="1" t="s">
        <v>10</v>
      </c>
      <c r="D66">
        <v>211</v>
      </c>
    </row>
    <row r="67" spans="1:4" x14ac:dyDescent="0.3">
      <c r="A67">
        <v>59</v>
      </c>
      <c r="B67" s="71"/>
      <c r="C67" s="1" t="s">
        <v>11</v>
      </c>
      <c r="D67">
        <v>180</v>
      </c>
    </row>
    <row r="68" spans="1:4" ht="15" thickBot="1" x14ac:dyDescent="0.35">
      <c r="A68">
        <v>60</v>
      </c>
      <c r="B68" s="71"/>
      <c r="C68" s="2" t="s">
        <v>12</v>
      </c>
      <c r="D68">
        <v>201</v>
      </c>
    </row>
    <row r="69" spans="1:4" ht="15" thickTop="1" x14ac:dyDescent="0.3">
      <c r="A69">
        <v>61</v>
      </c>
      <c r="B69" s="71">
        <v>1954</v>
      </c>
      <c r="C69" s="1" t="s">
        <v>1</v>
      </c>
      <c r="D69">
        <v>204</v>
      </c>
    </row>
    <row r="70" spans="1:4" x14ac:dyDescent="0.3">
      <c r="A70">
        <v>62</v>
      </c>
      <c r="B70" s="71"/>
      <c r="C70" s="1" t="s">
        <v>2</v>
      </c>
      <c r="D70">
        <v>188</v>
      </c>
    </row>
    <row r="71" spans="1:4" x14ac:dyDescent="0.3">
      <c r="A71">
        <v>63</v>
      </c>
      <c r="B71" s="71"/>
      <c r="C71" s="1" t="s">
        <v>3</v>
      </c>
      <c r="D71">
        <v>235</v>
      </c>
    </row>
    <row r="72" spans="1:4" x14ac:dyDescent="0.3">
      <c r="A72">
        <v>64</v>
      </c>
      <c r="B72" s="71"/>
      <c r="C72" s="1" t="s">
        <v>4</v>
      </c>
      <c r="D72">
        <v>227</v>
      </c>
    </row>
    <row r="73" spans="1:4" x14ac:dyDescent="0.3">
      <c r="A73">
        <v>65</v>
      </c>
      <c r="B73" s="71"/>
      <c r="C73" s="1" t="s">
        <v>5</v>
      </c>
      <c r="D73">
        <v>234</v>
      </c>
    </row>
    <row r="74" spans="1:4" x14ac:dyDescent="0.3">
      <c r="A74">
        <v>66</v>
      </c>
      <c r="B74" s="71"/>
      <c r="C74" s="1" t="s">
        <v>6</v>
      </c>
      <c r="D74">
        <v>264</v>
      </c>
    </row>
    <row r="75" spans="1:4" x14ac:dyDescent="0.3">
      <c r="A75">
        <v>67</v>
      </c>
      <c r="B75" s="71"/>
      <c r="C75" s="1" t="s">
        <v>7</v>
      </c>
      <c r="D75">
        <v>302</v>
      </c>
    </row>
    <row r="76" spans="1:4" x14ac:dyDescent="0.3">
      <c r="A76">
        <v>68</v>
      </c>
      <c r="B76" s="71"/>
      <c r="C76" s="1" t="s">
        <v>8</v>
      </c>
      <c r="D76">
        <v>293</v>
      </c>
    </row>
    <row r="77" spans="1:4" x14ac:dyDescent="0.3">
      <c r="A77">
        <v>69</v>
      </c>
      <c r="B77" s="71"/>
      <c r="C77" s="1" t="s">
        <v>9</v>
      </c>
      <c r="D77">
        <v>259</v>
      </c>
    </row>
    <row r="78" spans="1:4" x14ac:dyDescent="0.3">
      <c r="A78">
        <v>70</v>
      </c>
      <c r="B78" s="71"/>
      <c r="C78" s="1" t="s">
        <v>10</v>
      </c>
      <c r="D78">
        <v>229</v>
      </c>
    </row>
    <row r="79" spans="1:4" x14ac:dyDescent="0.3">
      <c r="A79">
        <v>71</v>
      </c>
      <c r="B79" s="71"/>
      <c r="C79" s="1" t="s">
        <v>11</v>
      </c>
      <c r="D79">
        <v>203</v>
      </c>
    </row>
    <row r="80" spans="1:4" ht="15" thickBot="1" x14ac:dyDescent="0.35">
      <c r="A80">
        <v>72</v>
      </c>
      <c r="B80" s="71"/>
      <c r="C80" s="2" t="s">
        <v>12</v>
      </c>
      <c r="D80">
        <v>229</v>
      </c>
    </row>
    <row r="81" spans="1:4" ht="15" thickTop="1" x14ac:dyDescent="0.3">
      <c r="A81">
        <v>73</v>
      </c>
      <c r="B81" s="71">
        <v>1955</v>
      </c>
      <c r="C81" s="1" t="s">
        <v>1</v>
      </c>
      <c r="D81">
        <v>242</v>
      </c>
    </row>
    <row r="82" spans="1:4" x14ac:dyDescent="0.3">
      <c r="A82">
        <v>74</v>
      </c>
      <c r="B82" s="71"/>
      <c r="C82" s="1" t="s">
        <v>2</v>
      </c>
      <c r="D82">
        <v>233</v>
      </c>
    </row>
    <row r="83" spans="1:4" x14ac:dyDescent="0.3">
      <c r="A83">
        <v>75</v>
      </c>
      <c r="B83" s="71"/>
      <c r="C83" s="1" t="s">
        <v>3</v>
      </c>
      <c r="D83">
        <v>267</v>
      </c>
    </row>
    <row r="84" spans="1:4" x14ac:dyDescent="0.3">
      <c r="A84">
        <v>76</v>
      </c>
      <c r="B84" s="71"/>
      <c r="C84" s="1" t="s">
        <v>4</v>
      </c>
      <c r="D84">
        <v>269</v>
      </c>
    </row>
    <row r="85" spans="1:4" x14ac:dyDescent="0.3">
      <c r="A85">
        <v>77</v>
      </c>
      <c r="B85" s="71"/>
      <c r="C85" s="1" t="s">
        <v>5</v>
      </c>
      <c r="D85">
        <v>270</v>
      </c>
    </row>
    <row r="86" spans="1:4" x14ac:dyDescent="0.3">
      <c r="A86">
        <v>78</v>
      </c>
      <c r="B86" s="71"/>
      <c r="C86" s="1" t="s">
        <v>6</v>
      </c>
      <c r="D86">
        <v>315</v>
      </c>
    </row>
    <row r="87" spans="1:4" x14ac:dyDescent="0.3">
      <c r="A87">
        <v>79</v>
      </c>
      <c r="B87" s="71"/>
      <c r="C87" s="1" t="s">
        <v>7</v>
      </c>
      <c r="D87">
        <v>364</v>
      </c>
    </row>
    <row r="88" spans="1:4" x14ac:dyDescent="0.3">
      <c r="A88">
        <v>80</v>
      </c>
      <c r="B88" s="71"/>
      <c r="C88" s="1" t="s">
        <v>8</v>
      </c>
      <c r="D88">
        <v>347</v>
      </c>
    </row>
    <row r="89" spans="1:4" x14ac:dyDescent="0.3">
      <c r="A89">
        <v>81</v>
      </c>
      <c r="B89" s="71"/>
      <c r="C89" s="1" t="s">
        <v>9</v>
      </c>
      <c r="D89">
        <v>312</v>
      </c>
    </row>
    <row r="90" spans="1:4" x14ac:dyDescent="0.3">
      <c r="A90">
        <v>82</v>
      </c>
      <c r="B90" s="71"/>
      <c r="C90" s="1" t="s">
        <v>10</v>
      </c>
      <c r="D90">
        <v>274</v>
      </c>
    </row>
    <row r="91" spans="1:4" x14ac:dyDescent="0.3">
      <c r="A91">
        <v>83</v>
      </c>
      <c r="B91" s="71"/>
      <c r="C91" s="1" t="s">
        <v>11</v>
      </c>
      <c r="D91">
        <v>237</v>
      </c>
    </row>
    <row r="92" spans="1:4" ht="15" thickBot="1" x14ac:dyDescent="0.35">
      <c r="A92">
        <v>84</v>
      </c>
      <c r="B92" s="71"/>
      <c r="C92" s="2" t="s">
        <v>12</v>
      </c>
      <c r="D92">
        <v>278</v>
      </c>
    </row>
    <row r="93" spans="1:4" ht="15" thickTop="1" x14ac:dyDescent="0.3">
      <c r="A93">
        <v>85</v>
      </c>
      <c r="B93" s="71">
        <v>1956</v>
      </c>
      <c r="C93" s="1" t="s">
        <v>1</v>
      </c>
      <c r="D93">
        <v>284</v>
      </c>
    </row>
    <row r="94" spans="1:4" x14ac:dyDescent="0.3">
      <c r="A94">
        <v>86</v>
      </c>
      <c r="B94" s="71"/>
      <c r="C94" s="1" t="s">
        <v>2</v>
      </c>
      <c r="D94">
        <v>277</v>
      </c>
    </row>
    <row r="95" spans="1:4" x14ac:dyDescent="0.3">
      <c r="A95">
        <v>87</v>
      </c>
      <c r="B95" s="71"/>
      <c r="C95" s="1" t="s">
        <v>3</v>
      </c>
      <c r="D95">
        <v>317</v>
      </c>
    </row>
    <row r="96" spans="1:4" x14ac:dyDescent="0.3">
      <c r="A96">
        <v>88</v>
      </c>
      <c r="B96" s="71"/>
      <c r="C96" s="1" t="s">
        <v>4</v>
      </c>
      <c r="D96">
        <v>313</v>
      </c>
    </row>
    <row r="97" spans="1:4" x14ac:dyDescent="0.3">
      <c r="A97">
        <v>89</v>
      </c>
      <c r="B97" s="71"/>
      <c r="C97" s="1" t="s">
        <v>5</v>
      </c>
      <c r="D97">
        <v>318</v>
      </c>
    </row>
    <row r="98" spans="1:4" x14ac:dyDescent="0.3">
      <c r="A98">
        <v>90</v>
      </c>
      <c r="B98" s="71"/>
      <c r="C98" s="1" t="s">
        <v>6</v>
      </c>
      <c r="D98">
        <v>374</v>
      </c>
    </row>
    <row r="99" spans="1:4" x14ac:dyDescent="0.3">
      <c r="A99">
        <v>91</v>
      </c>
      <c r="B99" s="71"/>
      <c r="C99" s="1" t="s">
        <v>7</v>
      </c>
      <c r="D99">
        <v>413</v>
      </c>
    </row>
    <row r="100" spans="1:4" x14ac:dyDescent="0.3">
      <c r="A100">
        <v>92</v>
      </c>
      <c r="B100" s="71"/>
      <c r="C100" s="1" t="s">
        <v>8</v>
      </c>
      <c r="D100">
        <v>405</v>
      </c>
    </row>
    <row r="101" spans="1:4" x14ac:dyDescent="0.3">
      <c r="A101">
        <v>93</v>
      </c>
      <c r="B101" s="71"/>
      <c r="C101" s="1" t="s">
        <v>9</v>
      </c>
      <c r="D101">
        <v>355</v>
      </c>
    </row>
    <row r="102" spans="1:4" x14ac:dyDescent="0.3">
      <c r="A102">
        <v>94</v>
      </c>
      <c r="B102" s="71"/>
      <c r="C102" s="1" t="s">
        <v>10</v>
      </c>
      <c r="D102">
        <v>306</v>
      </c>
    </row>
    <row r="103" spans="1:4" x14ac:dyDescent="0.3">
      <c r="A103">
        <v>95</v>
      </c>
      <c r="B103" s="71"/>
      <c r="C103" s="1" t="s">
        <v>11</v>
      </c>
      <c r="D103">
        <v>271</v>
      </c>
    </row>
    <row r="104" spans="1:4" ht="15" thickBot="1" x14ac:dyDescent="0.35">
      <c r="A104">
        <v>96</v>
      </c>
      <c r="B104" s="71"/>
      <c r="C104" s="2" t="s">
        <v>12</v>
      </c>
      <c r="D104">
        <v>306</v>
      </c>
    </row>
    <row r="105" spans="1:4" ht="15" thickTop="1" x14ac:dyDescent="0.3">
      <c r="A105">
        <v>97</v>
      </c>
      <c r="B105" s="71">
        <v>1957</v>
      </c>
      <c r="C105" s="1" t="s">
        <v>1</v>
      </c>
      <c r="D105">
        <v>315</v>
      </c>
    </row>
    <row r="106" spans="1:4" x14ac:dyDescent="0.3">
      <c r="A106">
        <v>98</v>
      </c>
      <c r="B106" s="71"/>
      <c r="C106" s="1" t="s">
        <v>2</v>
      </c>
      <c r="D106">
        <v>301</v>
      </c>
    </row>
    <row r="107" spans="1:4" x14ac:dyDescent="0.3">
      <c r="A107">
        <v>99</v>
      </c>
      <c r="B107" s="71"/>
      <c r="C107" s="1" t="s">
        <v>3</v>
      </c>
      <c r="D107">
        <v>356</v>
      </c>
    </row>
    <row r="108" spans="1:4" x14ac:dyDescent="0.3">
      <c r="A108">
        <v>100</v>
      </c>
      <c r="B108" s="71"/>
      <c r="C108" s="1" t="s">
        <v>4</v>
      </c>
      <c r="D108">
        <v>348</v>
      </c>
    </row>
    <row r="109" spans="1:4" x14ac:dyDescent="0.3">
      <c r="A109">
        <v>101</v>
      </c>
      <c r="B109" s="71"/>
      <c r="C109" s="1" t="s">
        <v>5</v>
      </c>
      <c r="D109">
        <v>355</v>
      </c>
    </row>
    <row r="110" spans="1:4" x14ac:dyDescent="0.3">
      <c r="A110">
        <v>102</v>
      </c>
      <c r="B110" s="71"/>
      <c r="C110" s="1" t="s">
        <v>6</v>
      </c>
      <c r="D110">
        <v>422</v>
      </c>
    </row>
    <row r="111" spans="1:4" x14ac:dyDescent="0.3">
      <c r="A111">
        <v>103</v>
      </c>
      <c r="B111" s="71"/>
      <c r="C111" s="1" t="s">
        <v>7</v>
      </c>
      <c r="D111">
        <v>465</v>
      </c>
    </row>
    <row r="112" spans="1:4" x14ac:dyDescent="0.3">
      <c r="A112">
        <v>104</v>
      </c>
      <c r="B112" s="71"/>
      <c r="C112" s="1" t="s">
        <v>8</v>
      </c>
      <c r="D112">
        <v>467</v>
      </c>
    </row>
    <row r="113" spans="1:4" x14ac:dyDescent="0.3">
      <c r="A113">
        <v>105</v>
      </c>
      <c r="B113" s="71"/>
      <c r="C113" s="1" t="s">
        <v>9</v>
      </c>
      <c r="D113">
        <v>404</v>
      </c>
    </row>
    <row r="114" spans="1:4" x14ac:dyDescent="0.3">
      <c r="A114">
        <v>106</v>
      </c>
      <c r="B114" s="71"/>
      <c r="C114" s="1" t="s">
        <v>10</v>
      </c>
      <c r="D114">
        <v>347</v>
      </c>
    </row>
    <row r="115" spans="1:4" x14ac:dyDescent="0.3">
      <c r="A115">
        <v>107</v>
      </c>
      <c r="B115" s="71"/>
      <c r="C115" s="1" t="s">
        <v>11</v>
      </c>
      <c r="D115">
        <v>305</v>
      </c>
    </row>
    <row r="116" spans="1:4" ht="15" thickBot="1" x14ac:dyDescent="0.35">
      <c r="A116">
        <v>108</v>
      </c>
      <c r="B116" s="71"/>
      <c r="C116" s="2" t="s">
        <v>12</v>
      </c>
      <c r="D116">
        <v>336</v>
      </c>
    </row>
    <row r="117" spans="1:4" ht="15" thickTop="1" x14ac:dyDescent="0.3">
      <c r="A117">
        <v>109</v>
      </c>
      <c r="B117" s="71">
        <v>1958</v>
      </c>
      <c r="C117" s="1" t="s">
        <v>1</v>
      </c>
      <c r="D117">
        <v>340</v>
      </c>
    </row>
    <row r="118" spans="1:4" x14ac:dyDescent="0.3">
      <c r="A118">
        <v>110</v>
      </c>
      <c r="B118" s="71"/>
      <c r="C118" s="1" t="s">
        <v>2</v>
      </c>
      <c r="D118">
        <v>318</v>
      </c>
    </row>
    <row r="119" spans="1:4" x14ac:dyDescent="0.3">
      <c r="A119">
        <v>111</v>
      </c>
      <c r="B119" s="71"/>
      <c r="C119" s="1" t="s">
        <v>3</v>
      </c>
      <c r="D119">
        <v>362</v>
      </c>
    </row>
    <row r="120" spans="1:4" x14ac:dyDescent="0.3">
      <c r="A120">
        <v>112</v>
      </c>
      <c r="B120" s="71"/>
      <c r="C120" s="1" t="s">
        <v>4</v>
      </c>
      <c r="D120">
        <v>348</v>
      </c>
    </row>
    <row r="121" spans="1:4" x14ac:dyDescent="0.3">
      <c r="A121">
        <v>113</v>
      </c>
      <c r="B121" s="71"/>
      <c r="C121" s="1" t="s">
        <v>5</v>
      </c>
      <c r="D121">
        <v>363</v>
      </c>
    </row>
    <row r="122" spans="1:4" x14ac:dyDescent="0.3">
      <c r="A122">
        <v>114</v>
      </c>
      <c r="B122" s="71"/>
      <c r="C122" s="1" t="s">
        <v>6</v>
      </c>
      <c r="D122">
        <v>435</v>
      </c>
    </row>
    <row r="123" spans="1:4" x14ac:dyDescent="0.3">
      <c r="A123">
        <v>115</v>
      </c>
      <c r="B123" s="71"/>
      <c r="C123" s="1" t="s">
        <v>7</v>
      </c>
      <c r="D123">
        <v>491</v>
      </c>
    </row>
    <row r="124" spans="1:4" x14ac:dyDescent="0.3">
      <c r="A124">
        <v>116</v>
      </c>
      <c r="B124" s="71"/>
      <c r="C124" s="1" t="s">
        <v>8</v>
      </c>
      <c r="D124">
        <v>505</v>
      </c>
    </row>
    <row r="125" spans="1:4" x14ac:dyDescent="0.3">
      <c r="A125">
        <v>117</v>
      </c>
      <c r="B125" s="71"/>
      <c r="C125" s="1" t="s">
        <v>9</v>
      </c>
      <c r="D125">
        <v>404</v>
      </c>
    </row>
    <row r="126" spans="1:4" x14ac:dyDescent="0.3">
      <c r="A126">
        <v>118</v>
      </c>
      <c r="B126" s="71"/>
      <c r="C126" s="1" t="s">
        <v>10</v>
      </c>
      <c r="D126">
        <v>359</v>
      </c>
    </row>
    <row r="127" spans="1:4" x14ac:dyDescent="0.3">
      <c r="A127">
        <v>119</v>
      </c>
      <c r="B127" s="71"/>
      <c r="C127" s="1" t="s">
        <v>11</v>
      </c>
      <c r="D127">
        <v>310</v>
      </c>
    </row>
    <row r="128" spans="1:4" ht="15" thickBot="1" x14ac:dyDescent="0.35">
      <c r="A128">
        <v>120</v>
      </c>
      <c r="B128" s="71"/>
      <c r="C128" s="2" t="s">
        <v>12</v>
      </c>
      <c r="D128">
        <v>337</v>
      </c>
    </row>
    <row r="129" spans="1:4" ht="15" thickTop="1" x14ac:dyDescent="0.3">
      <c r="A129">
        <v>121</v>
      </c>
      <c r="B129" s="71">
        <v>1959</v>
      </c>
      <c r="C129" s="1" t="s">
        <v>1</v>
      </c>
      <c r="D129">
        <v>360</v>
      </c>
    </row>
    <row r="130" spans="1:4" x14ac:dyDescent="0.3">
      <c r="A130">
        <v>122</v>
      </c>
      <c r="B130" s="71"/>
      <c r="C130" s="1" t="s">
        <v>2</v>
      </c>
      <c r="D130">
        <v>342</v>
      </c>
    </row>
    <row r="131" spans="1:4" x14ac:dyDescent="0.3">
      <c r="A131">
        <v>123</v>
      </c>
      <c r="B131" s="71"/>
      <c r="C131" s="1" t="s">
        <v>3</v>
      </c>
      <c r="D131">
        <v>406</v>
      </c>
    </row>
    <row r="132" spans="1:4" x14ac:dyDescent="0.3">
      <c r="A132">
        <v>124</v>
      </c>
      <c r="B132" s="71"/>
      <c r="C132" s="1" t="s">
        <v>4</v>
      </c>
      <c r="D132">
        <v>396</v>
      </c>
    </row>
    <row r="133" spans="1:4" x14ac:dyDescent="0.3">
      <c r="A133">
        <v>125</v>
      </c>
      <c r="B133" s="71"/>
      <c r="C133" s="1" t="s">
        <v>5</v>
      </c>
      <c r="D133">
        <v>420</v>
      </c>
    </row>
    <row r="134" spans="1:4" x14ac:dyDescent="0.3">
      <c r="A134">
        <v>126</v>
      </c>
      <c r="B134" s="71"/>
      <c r="C134" s="1" t="s">
        <v>6</v>
      </c>
      <c r="D134">
        <v>472</v>
      </c>
    </row>
    <row r="135" spans="1:4" x14ac:dyDescent="0.3">
      <c r="A135">
        <v>127</v>
      </c>
      <c r="B135" s="71"/>
      <c r="C135" s="1" t="s">
        <v>7</v>
      </c>
      <c r="D135">
        <v>548</v>
      </c>
    </row>
    <row r="136" spans="1:4" x14ac:dyDescent="0.3">
      <c r="A136">
        <v>128</v>
      </c>
      <c r="B136" s="71"/>
      <c r="C136" s="1" t="s">
        <v>8</v>
      </c>
      <c r="D136">
        <v>559</v>
      </c>
    </row>
    <row r="137" spans="1:4" x14ac:dyDescent="0.3">
      <c r="A137">
        <v>129</v>
      </c>
      <c r="B137" s="71"/>
      <c r="C137" s="1" t="s">
        <v>9</v>
      </c>
      <c r="D137">
        <v>463</v>
      </c>
    </row>
    <row r="138" spans="1:4" x14ac:dyDescent="0.3">
      <c r="A138">
        <v>130</v>
      </c>
      <c r="B138" s="71"/>
      <c r="C138" s="1" t="s">
        <v>10</v>
      </c>
      <c r="D138">
        <v>407</v>
      </c>
    </row>
    <row r="139" spans="1:4" x14ac:dyDescent="0.3">
      <c r="A139">
        <v>131</v>
      </c>
      <c r="B139" s="71"/>
      <c r="C139" s="1" t="s">
        <v>11</v>
      </c>
      <c r="D139">
        <v>362</v>
      </c>
    </row>
    <row r="140" spans="1:4" ht="15" thickBot="1" x14ac:dyDescent="0.35">
      <c r="A140">
        <v>132</v>
      </c>
      <c r="B140" s="71"/>
      <c r="C140" s="2" t="s">
        <v>12</v>
      </c>
      <c r="D140">
        <v>405</v>
      </c>
    </row>
    <row r="141" spans="1:4" ht="15" thickTop="1" x14ac:dyDescent="0.3">
      <c r="A141">
        <v>133</v>
      </c>
      <c r="B141" s="71">
        <v>1960</v>
      </c>
      <c r="C141" s="1" t="s">
        <v>1</v>
      </c>
      <c r="D141">
        <v>417</v>
      </c>
    </row>
    <row r="142" spans="1:4" x14ac:dyDescent="0.3">
      <c r="A142">
        <v>134</v>
      </c>
      <c r="B142" s="71"/>
      <c r="C142" s="1" t="s">
        <v>2</v>
      </c>
      <c r="D142">
        <v>391</v>
      </c>
    </row>
    <row r="143" spans="1:4" x14ac:dyDescent="0.3">
      <c r="A143">
        <v>135</v>
      </c>
      <c r="B143" s="71"/>
      <c r="C143" s="1" t="s">
        <v>3</v>
      </c>
      <c r="D143">
        <v>419</v>
      </c>
    </row>
    <row r="144" spans="1:4" x14ac:dyDescent="0.3">
      <c r="A144">
        <v>136</v>
      </c>
      <c r="B144" s="71"/>
      <c r="C144" s="1" t="s">
        <v>4</v>
      </c>
      <c r="D144">
        <v>461</v>
      </c>
    </row>
    <row r="145" spans="1:4" x14ac:dyDescent="0.3">
      <c r="A145">
        <v>137</v>
      </c>
      <c r="B145" s="71"/>
      <c r="C145" s="1" t="s">
        <v>5</v>
      </c>
      <c r="D145">
        <v>472</v>
      </c>
    </row>
    <row r="146" spans="1:4" x14ac:dyDescent="0.3">
      <c r="A146">
        <v>138</v>
      </c>
      <c r="B146" s="71"/>
      <c r="C146" s="1" t="s">
        <v>6</v>
      </c>
      <c r="D146">
        <v>535</v>
      </c>
    </row>
    <row r="147" spans="1:4" x14ac:dyDescent="0.3">
      <c r="A147">
        <v>139</v>
      </c>
      <c r="B147" s="71"/>
      <c r="C147" s="1" t="s">
        <v>7</v>
      </c>
      <c r="D147">
        <v>622</v>
      </c>
    </row>
    <row r="148" spans="1:4" x14ac:dyDescent="0.3">
      <c r="A148">
        <v>140</v>
      </c>
      <c r="B148" s="71"/>
      <c r="C148" s="1" t="s">
        <v>8</v>
      </c>
      <c r="D148">
        <v>606</v>
      </c>
    </row>
    <row r="149" spans="1:4" x14ac:dyDescent="0.3">
      <c r="A149">
        <v>141</v>
      </c>
      <c r="B149" s="71"/>
      <c r="C149" s="1" t="s">
        <v>9</v>
      </c>
      <c r="D149">
        <v>508</v>
      </c>
    </row>
    <row r="150" spans="1:4" x14ac:dyDescent="0.3">
      <c r="A150">
        <v>142</v>
      </c>
      <c r="B150" s="71"/>
      <c r="C150" s="1" t="s">
        <v>10</v>
      </c>
      <c r="D150">
        <v>461</v>
      </c>
    </row>
    <row r="151" spans="1:4" x14ac:dyDescent="0.3">
      <c r="A151">
        <v>143</v>
      </c>
      <c r="B151" s="71"/>
      <c r="C151" s="1" t="s">
        <v>11</v>
      </c>
      <c r="D151">
        <v>390</v>
      </c>
    </row>
    <row r="152" spans="1:4" ht="15" thickBot="1" x14ac:dyDescent="0.35">
      <c r="A152">
        <v>144</v>
      </c>
      <c r="B152" s="71"/>
      <c r="C152" s="2" t="s">
        <v>12</v>
      </c>
      <c r="D152">
        <v>432</v>
      </c>
    </row>
    <row r="153" spans="1:4" ht="15" thickTop="1" x14ac:dyDescent="0.3"/>
  </sheetData>
  <mergeCells count="13">
    <mergeCell ref="B129:B140"/>
    <mergeCell ref="B141:B152"/>
    <mergeCell ref="B9:B20"/>
    <mergeCell ref="B21:B32"/>
    <mergeCell ref="B33:B44"/>
    <mergeCell ref="B45:B56"/>
    <mergeCell ref="B57:B68"/>
    <mergeCell ref="B69:B80"/>
    <mergeCell ref="B8:C8"/>
    <mergeCell ref="B81:B92"/>
    <mergeCell ref="B93:B104"/>
    <mergeCell ref="B105:B116"/>
    <mergeCell ref="B117:B1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7"/>
  <sheetViews>
    <sheetView topLeftCell="A229" workbookViewId="0">
      <selection activeCell="T240" sqref="T240"/>
    </sheetView>
  </sheetViews>
  <sheetFormatPr defaultRowHeight="14.4" x14ac:dyDescent="0.3"/>
  <cols>
    <col min="1" max="1" width="10.5546875" customWidth="1"/>
    <col min="2" max="2" width="9.44140625" customWidth="1"/>
  </cols>
  <sheetData>
    <row r="1" spans="1:14" ht="15" thickBot="1" x14ac:dyDescent="0.35">
      <c r="A1" t="s">
        <v>15</v>
      </c>
    </row>
    <row r="2" spans="1:14" ht="15" thickBot="1" x14ac:dyDescent="0.35">
      <c r="A2" s="4"/>
      <c r="B2" s="5">
        <v>1949</v>
      </c>
      <c r="C2" s="5">
        <v>1950</v>
      </c>
      <c r="D2" s="5">
        <v>1951</v>
      </c>
      <c r="E2" s="5">
        <v>1952</v>
      </c>
      <c r="F2" s="5">
        <v>1953</v>
      </c>
      <c r="G2" s="5">
        <v>1954</v>
      </c>
      <c r="H2" s="5">
        <v>1955</v>
      </c>
      <c r="I2" s="5">
        <v>1956</v>
      </c>
      <c r="J2" s="5">
        <v>1957</v>
      </c>
      <c r="K2" s="5">
        <v>1958</v>
      </c>
      <c r="L2" s="5">
        <v>1959</v>
      </c>
      <c r="M2" s="6">
        <v>1960</v>
      </c>
      <c r="N2" s="14"/>
    </row>
    <row r="3" spans="1:14" x14ac:dyDescent="0.3">
      <c r="A3" s="7" t="s">
        <v>1</v>
      </c>
      <c r="B3" s="15">
        <v>112</v>
      </c>
      <c r="C3" s="16">
        <v>115</v>
      </c>
      <c r="D3" s="16">
        <v>145</v>
      </c>
      <c r="E3" s="16">
        <v>171</v>
      </c>
      <c r="F3" s="16">
        <v>196</v>
      </c>
      <c r="G3" s="16">
        <v>204</v>
      </c>
      <c r="H3" s="16">
        <v>242</v>
      </c>
      <c r="I3" s="16">
        <v>284</v>
      </c>
      <c r="J3" s="16">
        <v>315</v>
      </c>
      <c r="K3" s="16">
        <v>340</v>
      </c>
      <c r="L3" s="16">
        <v>360</v>
      </c>
      <c r="M3" s="17">
        <v>417</v>
      </c>
    </row>
    <row r="4" spans="1:14" x14ac:dyDescent="0.3">
      <c r="A4" s="7" t="s">
        <v>2</v>
      </c>
      <c r="B4" s="18">
        <v>118</v>
      </c>
      <c r="C4" s="1">
        <v>126</v>
      </c>
      <c r="D4" s="1">
        <v>150</v>
      </c>
      <c r="E4" s="1">
        <v>180</v>
      </c>
      <c r="F4" s="1">
        <v>196</v>
      </c>
      <c r="G4" s="1">
        <v>188</v>
      </c>
      <c r="H4" s="1">
        <v>233</v>
      </c>
      <c r="I4" s="1">
        <v>277</v>
      </c>
      <c r="J4" s="1">
        <v>301</v>
      </c>
      <c r="K4" s="1">
        <v>318</v>
      </c>
      <c r="L4" s="1">
        <v>342</v>
      </c>
      <c r="M4" s="8">
        <v>391</v>
      </c>
    </row>
    <row r="5" spans="1:14" x14ac:dyDescent="0.3">
      <c r="A5" s="7" t="s">
        <v>3</v>
      </c>
      <c r="B5" s="18">
        <v>132</v>
      </c>
      <c r="C5" s="1">
        <v>141</v>
      </c>
      <c r="D5" s="1">
        <v>178</v>
      </c>
      <c r="E5" s="1">
        <v>193</v>
      </c>
      <c r="F5" s="1">
        <v>236</v>
      </c>
      <c r="G5" s="1">
        <v>235</v>
      </c>
      <c r="H5" s="1">
        <v>267</v>
      </c>
      <c r="I5" s="1">
        <v>317</v>
      </c>
      <c r="J5" s="1">
        <v>356</v>
      </c>
      <c r="K5" s="1">
        <v>362</v>
      </c>
      <c r="L5" s="1">
        <v>406</v>
      </c>
      <c r="M5" s="8">
        <v>419</v>
      </c>
    </row>
    <row r="6" spans="1:14" x14ac:dyDescent="0.3">
      <c r="A6" s="7" t="s">
        <v>4</v>
      </c>
      <c r="B6" s="18">
        <v>129</v>
      </c>
      <c r="C6" s="1">
        <v>135</v>
      </c>
      <c r="D6" s="1">
        <v>163</v>
      </c>
      <c r="E6" s="1">
        <v>181</v>
      </c>
      <c r="F6" s="1">
        <v>235</v>
      </c>
      <c r="G6" s="1">
        <v>227</v>
      </c>
      <c r="H6" s="1">
        <v>269</v>
      </c>
      <c r="I6" s="1">
        <v>313</v>
      </c>
      <c r="J6" s="1">
        <v>348</v>
      </c>
      <c r="K6" s="1">
        <v>348</v>
      </c>
      <c r="L6" s="1">
        <v>396</v>
      </c>
      <c r="M6" s="8">
        <v>461</v>
      </c>
    </row>
    <row r="7" spans="1:14" x14ac:dyDescent="0.3">
      <c r="A7" s="7" t="s">
        <v>5</v>
      </c>
      <c r="B7" s="18">
        <v>121</v>
      </c>
      <c r="C7" s="1">
        <v>125</v>
      </c>
      <c r="D7" s="1">
        <v>172</v>
      </c>
      <c r="E7" s="1">
        <v>183</v>
      </c>
      <c r="F7" s="1">
        <v>229</v>
      </c>
      <c r="G7" s="1">
        <v>234</v>
      </c>
      <c r="H7" s="1">
        <v>270</v>
      </c>
      <c r="I7" s="1">
        <v>318</v>
      </c>
      <c r="J7" s="1">
        <v>355</v>
      </c>
      <c r="K7" s="1">
        <v>363</v>
      </c>
      <c r="L7" s="1">
        <v>420</v>
      </c>
      <c r="M7" s="8">
        <v>472</v>
      </c>
    </row>
    <row r="8" spans="1:14" x14ac:dyDescent="0.3">
      <c r="A8" s="7" t="s">
        <v>6</v>
      </c>
      <c r="B8" s="18">
        <v>135</v>
      </c>
      <c r="C8" s="1">
        <v>149</v>
      </c>
      <c r="D8" s="1">
        <v>178</v>
      </c>
      <c r="E8" s="1">
        <v>218</v>
      </c>
      <c r="F8" s="1">
        <v>243</v>
      </c>
      <c r="G8" s="1">
        <v>264</v>
      </c>
      <c r="H8" s="1">
        <v>315</v>
      </c>
      <c r="I8" s="1">
        <v>374</v>
      </c>
      <c r="J8" s="1">
        <v>422</v>
      </c>
      <c r="K8" s="1">
        <v>435</v>
      </c>
      <c r="L8" s="1">
        <v>472</v>
      </c>
      <c r="M8" s="8">
        <v>535</v>
      </c>
    </row>
    <row r="9" spans="1:14" x14ac:dyDescent="0.3">
      <c r="A9" s="7" t="s">
        <v>7</v>
      </c>
      <c r="B9" s="18">
        <v>148</v>
      </c>
      <c r="C9" s="1">
        <v>170</v>
      </c>
      <c r="D9" s="1">
        <v>199</v>
      </c>
      <c r="E9" s="1">
        <v>230</v>
      </c>
      <c r="F9" s="1">
        <v>264</v>
      </c>
      <c r="G9" s="1">
        <v>302</v>
      </c>
      <c r="H9" s="1">
        <v>364</v>
      </c>
      <c r="I9" s="1">
        <v>413</v>
      </c>
      <c r="J9" s="1">
        <v>465</v>
      </c>
      <c r="K9" s="1">
        <v>491</v>
      </c>
      <c r="L9" s="1">
        <v>548</v>
      </c>
      <c r="M9" s="8">
        <v>622</v>
      </c>
    </row>
    <row r="10" spans="1:14" x14ac:dyDescent="0.3">
      <c r="A10" s="7" t="s">
        <v>8</v>
      </c>
      <c r="B10" s="18">
        <v>148</v>
      </c>
      <c r="C10" s="1">
        <v>170</v>
      </c>
      <c r="D10" s="1">
        <v>199</v>
      </c>
      <c r="E10" s="1">
        <v>242</v>
      </c>
      <c r="F10" s="1">
        <v>272</v>
      </c>
      <c r="G10" s="1">
        <v>293</v>
      </c>
      <c r="H10" s="1">
        <v>347</v>
      </c>
      <c r="I10" s="1">
        <v>405</v>
      </c>
      <c r="J10" s="1">
        <v>467</v>
      </c>
      <c r="K10" s="1">
        <v>505</v>
      </c>
      <c r="L10" s="1">
        <v>559</v>
      </c>
      <c r="M10" s="8">
        <v>606</v>
      </c>
    </row>
    <row r="11" spans="1:14" x14ac:dyDescent="0.3">
      <c r="A11" s="7" t="s">
        <v>9</v>
      </c>
      <c r="B11" s="18">
        <v>136</v>
      </c>
      <c r="C11" s="1">
        <v>158</v>
      </c>
      <c r="D11" s="1">
        <v>184</v>
      </c>
      <c r="E11" s="1">
        <v>209</v>
      </c>
      <c r="F11" s="1">
        <v>237</v>
      </c>
      <c r="G11" s="1">
        <v>259</v>
      </c>
      <c r="H11" s="1">
        <v>312</v>
      </c>
      <c r="I11" s="1">
        <v>355</v>
      </c>
      <c r="J11" s="1">
        <v>404</v>
      </c>
      <c r="K11" s="1">
        <v>404</v>
      </c>
      <c r="L11" s="1">
        <v>463</v>
      </c>
      <c r="M11" s="8">
        <v>508</v>
      </c>
    </row>
    <row r="12" spans="1:14" x14ac:dyDescent="0.3">
      <c r="A12" s="7" t="s">
        <v>10</v>
      </c>
      <c r="B12" s="18">
        <v>119</v>
      </c>
      <c r="C12" s="1">
        <v>133</v>
      </c>
      <c r="D12" s="1">
        <v>162</v>
      </c>
      <c r="E12" s="1">
        <v>191</v>
      </c>
      <c r="F12" s="1">
        <v>211</v>
      </c>
      <c r="G12" s="1">
        <v>229</v>
      </c>
      <c r="H12" s="1">
        <v>274</v>
      </c>
      <c r="I12" s="1">
        <v>306</v>
      </c>
      <c r="J12" s="1">
        <v>347</v>
      </c>
      <c r="K12" s="1">
        <v>359</v>
      </c>
      <c r="L12" s="1">
        <v>407</v>
      </c>
      <c r="M12" s="8">
        <v>461</v>
      </c>
    </row>
    <row r="13" spans="1:14" x14ac:dyDescent="0.3">
      <c r="A13" s="7" t="s">
        <v>11</v>
      </c>
      <c r="B13" s="18">
        <v>104</v>
      </c>
      <c r="C13" s="1">
        <v>114</v>
      </c>
      <c r="D13" s="1">
        <v>146</v>
      </c>
      <c r="E13" s="1">
        <v>172</v>
      </c>
      <c r="F13" s="1">
        <v>180</v>
      </c>
      <c r="G13" s="1">
        <v>203</v>
      </c>
      <c r="H13" s="1">
        <v>237</v>
      </c>
      <c r="I13" s="1">
        <v>271</v>
      </c>
      <c r="J13" s="1">
        <v>305</v>
      </c>
      <c r="K13" s="1">
        <v>310</v>
      </c>
      <c r="L13" s="1">
        <v>362</v>
      </c>
      <c r="M13" s="8">
        <v>390</v>
      </c>
    </row>
    <row r="14" spans="1:14" ht="15" thickBot="1" x14ac:dyDescent="0.35">
      <c r="A14" s="9" t="s">
        <v>12</v>
      </c>
      <c r="B14" s="19">
        <v>118</v>
      </c>
      <c r="C14" s="10">
        <v>140</v>
      </c>
      <c r="D14" s="10">
        <v>166</v>
      </c>
      <c r="E14" s="10">
        <v>194</v>
      </c>
      <c r="F14" s="10">
        <v>201</v>
      </c>
      <c r="G14" s="10">
        <v>229</v>
      </c>
      <c r="H14" s="10">
        <v>278</v>
      </c>
      <c r="I14" s="10">
        <v>306</v>
      </c>
      <c r="J14" s="10">
        <v>336</v>
      </c>
      <c r="K14" s="10">
        <v>337</v>
      </c>
      <c r="L14" s="10">
        <v>405</v>
      </c>
      <c r="M14" s="11">
        <v>432</v>
      </c>
    </row>
    <row r="15" spans="1:14" x14ac:dyDescent="0.3">
      <c r="A15" s="24" t="s">
        <v>21</v>
      </c>
      <c r="B15" s="25">
        <f>AVERAGE(B3:B14)</f>
        <v>126.66666666666667</v>
      </c>
      <c r="C15" s="25">
        <f t="shared" ref="C15:M15" si="0">AVERAGE(C3:C14)</f>
        <v>139.66666666666666</v>
      </c>
      <c r="D15" s="25">
        <f t="shared" si="0"/>
        <v>170.16666666666666</v>
      </c>
      <c r="E15" s="25">
        <f t="shared" si="0"/>
        <v>197</v>
      </c>
      <c r="F15" s="25">
        <f t="shared" si="0"/>
        <v>225</v>
      </c>
      <c r="G15" s="25">
        <f t="shared" si="0"/>
        <v>238.91666666666666</v>
      </c>
      <c r="H15" s="25">
        <f t="shared" si="0"/>
        <v>284</v>
      </c>
      <c r="I15" s="25">
        <f t="shared" si="0"/>
        <v>328.25</v>
      </c>
      <c r="J15" s="25">
        <f t="shared" si="0"/>
        <v>368.41666666666669</v>
      </c>
      <c r="K15" s="25">
        <f t="shared" si="0"/>
        <v>381</v>
      </c>
      <c r="L15" s="25">
        <f t="shared" si="0"/>
        <v>428.33333333333331</v>
      </c>
      <c r="M15" s="26">
        <f t="shared" si="0"/>
        <v>476.16666666666669</v>
      </c>
    </row>
    <row r="16" spans="1:14" ht="15" thickBot="1" x14ac:dyDescent="0.35">
      <c r="A16" s="27" t="s">
        <v>20</v>
      </c>
      <c r="B16" s="28">
        <f>MEDIAN(B3:B14)</f>
        <v>125</v>
      </c>
      <c r="C16" s="28">
        <f t="shared" ref="C16:M16" si="1">MEDIAN(C3:C14)</f>
        <v>137.5</v>
      </c>
      <c r="D16" s="28">
        <f t="shared" si="1"/>
        <v>169</v>
      </c>
      <c r="E16" s="28">
        <f t="shared" si="1"/>
        <v>192</v>
      </c>
      <c r="F16" s="28">
        <f t="shared" si="1"/>
        <v>232</v>
      </c>
      <c r="G16" s="28">
        <f t="shared" si="1"/>
        <v>231.5</v>
      </c>
      <c r="H16" s="28">
        <f t="shared" si="1"/>
        <v>272</v>
      </c>
      <c r="I16" s="28">
        <f t="shared" si="1"/>
        <v>315</v>
      </c>
      <c r="J16" s="28">
        <f t="shared" si="1"/>
        <v>351.5</v>
      </c>
      <c r="K16" s="28">
        <f t="shared" si="1"/>
        <v>360.5</v>
      </c>
      <c r="L16" s="28">
        <f t="shared" si="1"/>
        <v>406.5</v>
      </c>
      <c r="M16" s="29">
        <f t="shared" si="1"/>
        <v>461</v>
      </c>
    </row>
    <row r="17" spans="1:18" x14ac:dyDescent="0.3">
      <c r="A17" s="2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8" ht="28.8" x14ac:dyDescent="0.55000000000000004">
      <c r="A18" s="74" t="s">
        <v>16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</row>
    <row r="19" spans="1:18" ht="28.8" x14ac:dyDescent="0.55000000000000004">
      <c r="A19" s="74" t="s">
        <v>17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</row>
    <row r="20" spans="1:18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30"/>
      <c r="B21" s="13">
        <f t="shared" ref="B21:M21" si="2">B2</f>
        <v>1949</v>
      </c>
      <c r="C21" s="13">
        <f t="shared" si="2"/>
        <v>1950</v>
      </c>
      <c r="D21" s="13">
        <f t="shared" si="2"/>
        <v>1951</v>
      </c>
      <c r="E21" s="13">
        <f t="shared" si="2"/>
        <v>1952</v>
      </c>
      <c r="F21" s="13">
        <f t="shared" si="2"/>
        <v>1953</v>
      </c>
      <c r="G21" s="13">
        <f t="shared" si="2"/>
        <v>1954</v>
      </c>
      <c r="H21" s="16">
        <f t="shared" si="2"/>
        <v>1955</v>
      </c>
      <c r="I21" s="13">
        <f t="shared" si="2"/>
        <v>1956</v>
      </c>
      <c r="J21" s="13">
        <f t="shared" si="2"/>
        <v>1957</v>
      </c>
      <c r="K21" s="13">
        <f t="shared" si="2"/>
        <v>1958</v>
      </c>
      <c r="L21" s="13">
        <f t="shared" si="2"/>
        <v>1959</v>
      </c>
      <c r="M21" s="31">
        <f t="shared" si="2"/>
        <v>1960</v>
      </c>
      <c r="N21" s="14" t="s">
        <v>14</v>
      </c>
      <c r="O21" s="14" t="s">
        <v>18</v>
      </c>
      <c r="P21" s="14"/>
      <c r="Q21" s="1"/>
      <c r="R21" s="1"/>
    </row>
    <row r="22" spans="1:18" x14ac:dyDescent="0.3">
      <c r="A22" s="32" t="str">
        <f t="shared" ref="A22" si="3">A3</f>
        <v>January</v>
      </c>
      <c r="B22" s="1">
        <f>B3/B$15</f>
        <v>0.88421052631578945</v>
      </c>
      <c r="C22" s="1">
        <f t="shared" ref="C22:M22" si="4">C3/C$15</f>
        <v>0.82338902147971371</v>
      </c>
      <c r="D22" s="1">
        <f t="shared" si="4"/>
        <v>0.85210577864838399</v>
      </c>
      <c r="E22" s="1">
        <f t="shared" si="4"/>
        <v>0.86802030456852797</v>
      </c>
      <c r="F22" s="1">
        <f t="shared" si="4"/>
        <v>0.87111111111111106</v>
      </c>
      <c r="G22" s="1">
        <f t="shared" si="4"/>
        <v>0.8538542029996512</v>
      </c>
      <c r="H22" s="1">
        <f t="shared" si="4"/>
        <v>0.852112676056338</v>
      </c>
      <c r="I22" s="1">
        <f t="shared" si="4"/>
        <v>0.86519421172886524</v>
      </c>
      <c r="J22" s="1">
        <f t="shared" si="4"/>
        <v>0.85501017869260343</v>
      </c>
      <c r="K22" s="1">
        <f t="shared" si="4"/>
        <v>0.8923884514435696</v>
      </c>
      <c r="L22" s="1">
        <f t="shared" si="4"/>
        <v>0.84046692607003892</v>
      </c>
      <c r="M22" s="8">
        <f t="shared" si="4"/>
        <v>0.87574378718935941</v>
      </c>
      <c r="N22" s="22">
        <f>AVERAGE(B22:M22)</f>
        <v>0.86113393135866267</v>
      </c>
      <c r="O22" s="21">
        <f>N22*100</f>
        <v>86.113393135866261</v>
      </c>
      <c r="P22" s="21"/>
      <c r="Q22" s="22"/>
      <c r="R22" s="1"/>
    </row>
    <row r="23" spans="1:18" x14ac:dyDescent="0.3">
      <c r="A23" s="32" t="str">
        <f t="shared" ref="A23" si="5">A4</f>
        <v>Feburary</v>
      </c>
      <c r="B23" s="1">
        <f t="shared" ref="B23:M33" si="6">B4/B$15</f>
        <v>0.93157894736842106</v>
      </c>
      <c r="C23" s="1">
        <f t="shared" si="6"/>
        <v>0.90214797136038194</v>
      </c>
      <c r="D23" s="1">
        <f t="shared" si="6"/>
        <v>0.88148873653281101</v>
      </c>
      <c r="E23" s="1">
        <f t="shared" si="6"/>
        <v>0.91370558375634514</v>
      </c>
      <c r="F23" s="1">
        <f t="shared" si="6"/>
        <v>0.87111111111111106</v>
      </c>
      <c r="G23" s="1">
        <f t="shared" si="6"/>
        <v>0.78688524590163933</v>
      </c>
      <c r="H23" s="1">
        <f t="shared" si="6"/>
        <v>0.82042253521126762</v>
      </c>
      <c r="I23" s="1">
        <f t="shared" si="6"/>
        <v>0.84386900228484385</v>
      </c>
      <c r="J23" s="1">
        <f t="shared" si="6"/>
        <v>0.81700972630626556</v>
      </c>
      <c r="K23" s="1">
        <f t="shared" si="6"/>
        <v>0.83464566929133854</v>
      </c>
      <c r="L23" s="1">
        <f t="shared" si="6"/>
        <v>0.79844357976653701</v>
      </c>
      <c r="M23" s="8">
        <f t="shared" si="6"/>
        <v>0.82114105705285256</v>
      </c>
      <c r="N23" s="22">
        <f t="shared" ref="N23:N33" si="7">AVERAGE(B23:M23)</f>
        <v>0.85187076382865135</v>
      </c>
      <c r="O23" s="21">
        <f t="shared" ref="O23:O33" si="8">N23*100</f>
        <v>85.187076382865129</v>
      </c>
      <c r="P23" s="21"/>
      <c r="Q23" s="22"/>
      <c r="R23" s="1"/>
    </row>
    <row r="24" spans="1:18" x14ac:dyDescent="0.3">
      <c r="A24" s="32" t="str">
        <f t="shared" ref="A24" si="9">A5</f>
        <v>March</v>
      </c>
      <c r="B24" s="1">
        <f t="shared" si="6"/>
        <v>1.0421052631578946</v>
      </c>
      <c r="C24" s="1">
        <f t="shared" si="6"/>
        <v>1.0095465393794749</v>
      </c>
      <c r="D24" s="1">
        <f t="shared" si="6"/>
        <v>1.0460333006856024</v>
      </c>
      <c r="E24" s="1">
        <f t="shared" si="6"/>
        <v>0.97969543147208127</v>
      </c>
      <c r="F24" s="1">
        <f t="shared" si="6"/>
        <v>1.048888888888889</v>
      </c>
      <c r="G24" s="1">
        <f t="shared" si="6"/>
        <v>0.98360655737704927</v>
      </c>
      <c r="H24" s="1">
        <f t="shared" si="6"/>
        <v>0.9401408450704225</v>
      </c>
      <c r="I24" s="1">
        <f t="shared" si="6"/>
        <v>0.96572734196496568</v>
      </c>
      <c r="J24" s="1">
        <f t="shared" si="6"/>
        <v>0.96629721782402167</v>
      </c>
      <c r="K24" s="1">
        <f t="shared" si="6"/>
        <v>0.95013123359580054</v>
      </c>
      <c r="L24" s="1">
        <f t="shared" si="6"/>
        <v>0.9478599221789884</v>
      </c>
      <c r="M24" s="8">
        <f t="shared" si="6"/>
        <v>0.87994399719985994</v>
      </c>
      <c r="N24" s="22">
        <f t="shared" si="7"/>
        <v>0.97999804489958742</v>
      </c>
      <c r="O24" s="21">
        <f t="shared" si="8"/>
        <v>97.999804489958748</v>
      </c>
      <c r="P24" s="21"/>
      <c r="Q24" s="22"/>
      <c r="R24" s="1"/>
    </row>
    <row r="25" spans="1:18" x14ac:dyDescent="0.3">
      <c r="A25" s="32" t="str">
        <f t="shared" ref="A25" si="10">A6</f>
        <v>April</v>
      </c>
      <c r="B25" s="1">
        <f t="shared" si="6"/>
        <v>1.0184210526315789</v>
      </c>
      <c r="C25" s="1">
        <f t="shared" si="6"/>
        <v>0.96658711217183779</v>
      </c>
      <c r="D25" s="1">
        <f t="shared" si="6"/>
        <v>0.95788442703232135</v>
      </c>
      <c r="E25" s="1">
        <f t="shared" si="6"/>
        <v>0.91878172588832485</v>
      </c>
      <c r="F25" s="1">
        <f t="shared" si="6"/>
        <v>1.0444444444444445</v>
      </c>
      <c r="G25" s="1">
        <f t="shared" si="6"/>
        <v>0.95012207882804334</v>
      </c>
      <c r="H25" s="1">
        <f t="shared" si="6"/>
        <v>0.94718309859154926</v>
      </c>
      <c r="I25" s="1">
        <f t="shared" si="6"/>
        <v>0.95354150799695359</v>
      </c>
      <c r="J25" s="1">
        <f t="shared" si="6"/>
        <v>0.94458267360325709</v>
      </c>
      <c r="K25" s="1">
        <f t="shared" si="6"/>
        <v>0.91338582677165359</v>
      </c>
      <c r="L25" s="1">
        <f t="shared" si="6"/>
        <v>0.92451361867704285</v>
      </c>
      <c r="M25" s="8">
        <f t="shared" si="6"/>
        <v>0.968148407420371</v>
      </c>
      <c r="N25" s="22">
        <f t="shared" si="7"/>
        <v>0.95896633117144814</v>
      </c>
      <c r="O25" s="21">
        <f t="shared" si="8"/>
        <v>95.896633117144816</v>
      </c>
      <c r="P25" s="21"/>
      <c r="Q25" s="22"/>
      <c r="R25" s="1"/>
    </row>
    <row r="26" spans="1:18" x14ac:dyDescent="0.3">
      <c r="A26" s="32" t="str">
        <f t="shared" ref="A26" si="11">A7</f>
        <v>May</v>
      </c>
      <c r="B26" s="1">
        <f t="shared" si="6"/>
        <v>0.95526315789473681</v>
      </c>
      <c r="C26" s="1">
        <f t="shared" si="6"/>
        <v>0.8949880668257757</v>
      </c>
      <c r="D26" s="1">
        <f t="shared" si="6"/>
        <v>1.01077375122429</v>
      </c>
      <c r="E26" s="1">
        <f t="shared" si="6"/>
        <v>0.92893401015228427</v>
      </c>
      <c r="F26" s="1">
        <f t="shared" si="6"/>
        <v>1.0177777777777777</v>
      </c>
      <c r="G26" s="1">
        <f t="shared" si="6"/>
        <v>0.97942099755842349</v>
      </c>
      <c r="H26" s="1">
        <f t="shared" si="6"/>
        <v>0.95070422535211263</v>
      </c>
      <c r="I26" s="1">
        <f t="shared" si="6"/>
        <v>0.96877380045696881</v>
      </c>
      <c r="J26" s="1">
        <f t="shared" si="6"/>
        <v>0.96358289979642608</v>
      </c>
      <c r="K26" s="1">
        <f t="shared" si="6"/>
        <v>0.952755905511811</v>
      </c>
      <c r="L26" s="1">
        <f t="shared" si="6"/>
        <v>0.98054474708171213</v>
      </c>
      <c r="M26" s="8">
        <f t="shared" si="6"/>
        <v>0.9912495624781239</v>
      </c>
      <c r="N26" s="22">
        <f t="shared" si="7"/>
        <v>0.96623074184253699</v>
      </c>
      <c r="O26" s="21">
        <f t="shared" si="8"/>
        <v>96.623074184253696</v>
      </c>
      <c r="P26" s="21"/>
      <c r="Q26" s="22"/>
      <c r="R26" s="1"/>
    </row>
    <row r="27" spans="1:18" x14ac:dyDescent="0.3">
      <c r="A27" s="32" t="str">
        <f t="shared" ref="A27" si="12">A8</f>
        <v>June</v>
      </c>
      <c r="B27" s="1">
        <f t="shared" si="6"/>
        <v>1.0657894736842104</v>
      </c>
      <c r="C27" s="1">
        <f t="shared" si="6"/>
        <v>1.0668257756563246</v>
      </c>
      <c r="D27" s="1">
        <f t="shared" si="6"/>
        <v>1.0460333006856024</v>
      </c>
      <c r="E27" s="1">
        <f t="shared" si="6"/>
        <v>1.1065989847715736</v>
      </c>
      <c r="F27" s="1">
        <f t="shared" si="6"/>
        <v>1.08</v>
      </c>
      <c r="G27" s="1">
        <f t="shared" si="6"/>
        <v>1.1049877921171958</v>
      </c>
      <c r="H27" s="1">
        <f t="shared" si="6"/>
        <v>1.1091549295774648</v>
      </c>
      <c r="I27" s="1">
        <f t="shared" si="6"/>
        <v>1.1393754760091395</v>
      </c>
      <c r="J27" s="1">
        <f t="shared" si="6"/>
        <v>1.145442207645329</v>
      </c>
      <c r="K27" s="1">
        <f t="shared" si="6"/>
        <v>1.1417322834645669</v>
      </c>
      <c r="L27" s="1">
        <f t="shared" si="6"/>
        <v>1.1019455252918289</v>
      </c>
      <c r="M27" s="8">
        <f t="shared" si="6"/>
        <v>1.1235561778088905</v>
      </c>
      <c r="N27" s="22">
        <f t="shared" si="7"/>
        <v>1.1026201605593438</v>
      </c>
      <c r="O27" s="21">
        <f t="shared" si="8"/>
        <v>110.26201605593438</v>
      </c>
      <c r="P27" s="21"/>
      <c r="Q27" s="22"/>
      <c r="R27" s="1"/>
    </row>
    <row r="28" spans="1:18" x14ac:dyDescent="0.3">
      <c r="A28" s="32" t="str">
        <f t="shared" ref="A28" si="13">A9</f>
        <v>July</v>
      </c>
      <c r="B28" s="1">
        <f t="shared" si="6"/>
        <v>1.1684210526315788</v>
      </c>
      <c r="C28" s="1">
        <f t="shared" si="6"/>
        <v>1.2171837708830551</v>
      </c>
      <c r="D28" s="1">
        <f t="shared" si="6"/>
        <v>1.169441723800196</v>
      </c>
      <c r="E28" s="1">
        <f t="shared" si="6"/>
        <v>1.1675126903553299</v>
      </c>
      <c r="F28" s="1">
        <f t="shared" si="6"/>
        <v>1.1733333333333333</v>
      </c>
      <c r="G28" s="1">
        <f t="shared" si="6"/>
        <v>1.264039065224974</v>
      </c>
      <c r="H28" s="1">
        <f t="shared" si="6"/>
        <v>1.2816901408450705</v>
      </c>
      <c r="I28" s="1">
        <f t="shared" si="6"/>
        <v>1.2581873571972582</v>
      </c>
      <c r="J28" s="1">
        <f t="shared" si="6"/>
        <v>1.2621578828319384</v>
      </c>
      <c r="K28" s="1">
        <f t="shared" si="6"/>
        <v>1.2887139107611549</v>
      </c>
      <c r="L28" s="1">
        <f t="shared" si="6"/>
        <v>1.2793774319066149</v>
      </c>
      <c r="M28" s="8">
        <f t="shared" si="6"/>
        <v>1.3062653132656632</v>
      </c>
      <c r="N28" s="22">
        <f t="shared" si="7"/>
        <v>1.2363603060863473</v>
      </c>
      <c r="O28" s="21">
        <f t="shared" si="8"/>
        <v>123.63603060863473</v>
      </c>
      <c r="P28" s="21"/>
      <c r="Q28" s="22"/>
      <c r="R28" s="1"/>
    </row>
    <row r="29" spans="1:18" x14ac:dyDescent="0.3">
      <c r="A29" s="32" t="str">
        <f t="shared" ref="A29" si="14">A10</f>
        <v>August</v>
      </c>
      <c r="B29" s="1">
        <f t="shared" si="6"/>
        <v>1.1684210526315788</v>
      </c>
      <c r="C29" s="1">
        <f t="shared" si="6"/>
        <v>1.2171837708830551</v>
      </c>
      <c r="D29" s="1">
        <f t="shared" si="6"/>
        <v>1.169441723800196</v>
      </c>
      <c r="E29" s="1">
        <f t="shared" si="6"/>
        <v>1.2284263959390862</v>
      </c>
      <c r="F29" s="1">
        <f t="shared" si="6"/>
        <v>1.2088888888888889</v>
      </c>
      <c r="G29" s="1">
        <f t="shared" si="6"/>
        <v>1.2263690268573422</v>
      </c>
      <c r="H29" s="1">
        <f t="shared" si="6"/>
        <v>1.221830985915493</v>
      </c>
      <c r="I29" s="1">
        <f t="shared" si="6"/>
        <v>1.2338156892612338</v>
      </c>
      <c r="J29" s="1">
        <f t="shared" si="6"/>
        <v>1.2675865188871296</v>
      </c>
      <c r="K29" s="1">
        <f t="shared" si="6"/>
        <v>1.3254593175853018</v>
      </c>
      <c r="L29" s="1">
        <f t="shared" si="6"/>
        <v>1.3050583657587549</v>
      </c>
      <c r="M29" s="8">
        <f t="shared" si="6"/>
        <v>1.272663633181659</v>
      </c>
      <c r="N29" s="22">
        <f t="shared" si="7"/>
        <v>1.23709544746581</v>
      </c>
      <c r="O29" s="21">
        <f t="shared" si="8"/>
        <v>123.709544746581</v>
      </c>
      <c r="P29" s="21"/>
      <c r="Q29" s="22"/>
      <c r="R29" s="1"/>
    </row>
    <row r="30" spans="1:18" x14ac:dyDescent="0.3">
      <c r="A30" s="32" t="str">
        <f t="shared" ref="A30" si="15">A11</f>
        <v>September</v>
      </c>
      <c r="B30" s="1">
        <f t="shared" si="6"/>
        <v>1.0736842105263158</v>
      </c>
      <c r="C30" s="1">
        <f t="shared" si="6"/>
        <v>1.1312649164677806</v>
      </c>
      <c r="D30" s="1">
        <f t="shared" si="6"/>
        <v>1.0812928501469148</v>
      </c>
      <c r="E30" s="1">
        <f t="shared" si="6"/>
        <v>1.0609137055837563</v>
      </c>
      <c r="F30" s="1">
        <f t="shared" si="6"/>
        <v>1.0533333333333332</v>
      </c>
      <c r="G30" s="1">
        <f t="shared" si="6"/>
        <v>1.0840599930240671</v>
      </c>
      <c r="H30" s="1">
        <f t="shared" si="6"/>
        <v>1.0985915492957747</v>
      </c>
      <c r="I30" s="1">
        <f t="shared" si="6"/>
        <v>1.0814927646610815</v>
      </c>
      <c r="J30" s="1">
        <f t="shared" si="6"/>
        <v>1.0965844831486089</v>
      </c>
      <c r="K30" s="1">
        <f t="shared" si="6"/>
        <v>1.0603674540682415</v>
      </c>
      <c r="L30" s="1">
        <f t="shared" si="6"/>
        <v>1.080933852140078</v>
      </c>
      <c r="M30" s="8">
        <f t="shared" si="6"/>
        <v>1.0668533426671334</v>
      </c>
      <c r="N30" s="22">
        <f t="shared" si="7"/>
        <v>1.080781037921924</v>
      </c>
      <c r="O30" s="21">
        <f t="shared" si="8"/>
        <v>108.07810379219241</v>
      </c>
      <c r="P30" s="21"/>
      <c r="Q30" s="22"/>
      <c r="R30" s="1"/>
    </row>
    <row r="31" spans="1:18" x14ac:dyDescent="0.3">
      <c r="A31" s="32" t="str">
        <f t="shared" ref="A31" si="16">A12</f>
        <v>October</v>
      </c>
      <c r="B31" s="1">
        <f t="shared" si="6"/>
        <v>0.93947368421052624</v>
      </c>
      <c r="C31" s="1">
        <f t="shared" si="6"/>
        <v>0.95226730310262542</v>
      </c>
      <c r="D31" s="1">
        <f t="shared" si="6"/>
        <v>0.95200783545543588</v>
      </c>
      <c r="E31" s="1">
        <f t="shared" si="6"/>
        <v>0.96954314720812185</v>
      </c>
      <c r="F31" s="1">
        <f t="shared" si="6"/>
        <v>0.93777777777777782</v>
      </c>
      <c r="G31" s="1">
        <f t="shared" si="6"/>
        <v>0.95849319846529479</v>
      </c>
      <c r="H31" s="1">
        <f t="shared" si="6"/>
        <v>0.96478873239436624</v>
      </c>
      <c r="I31" s="1">
        <f t="shared" si="6"/>
        <v>0.9322162985529322</v>
      </c>
      <c r="J31" s="1">
        <f t="shared" si="6"/>
        <v>0.94186835557566162</v>
      </c>
      <c r="K31" s="1">
        <f t="shared" si="6"/>
        <v>0.94225721784776906</v>
      </c>
      <c r="L31" s="1">
        <f t="shared" si="6"/>
        <v>0.95019455252918295</v>
      </c>
      <c r="M31" s="8">
        <f t="shared" si="6"/>
        <v>0.968148407420371</v>
      </c>
      <c r="N31" s="22">
        <f t="shared" si="7"/>
        <v>0.95075304254500537</v>
      </c>
      <c r="O31" s="21">
        <f t="shared" si="8"/>
        <v>95.075304254500537</v>
      </c>
      <c r="P31" s="21"/>
      <c r="Q31" s="22"/>
      <c r="R31" s="1"/>
    </row>
    <row r="32" spans="1:18" x14ac:dyDescent="0.3">
      <c r="A32" s="32" t="str">
        <f t="shared" ref="A32" si="17">A13</f>
        <v>November</v>
      </c>
      <c r="B32" s="1">
        <f t="shared" si="6"/>
        <v>0.82105263157894737</v>
      </c>
      <c r="C32" s="1">
        <f t="shared" si="6"/>
        <v>0.81622911694510747</v>
      </c>
      <c r="D32" s="1">
        <f t="shared" si="6"/>
        <v>0.85798237022526935</v>
      </c>
      <c r="E32" s="1">
        <f t="shared" si="6"/>
        <v>0.87309644670050757</v>
      </c>
      <c r="F32" s="1">
        <f t="shared" si="6"/>
        <v>0.8</v>
      </c>
      <c r="G32" s="1">
        <f t="shared" si="6"/>
        <v>0.84966864318102553</v>
      </c>
      <c r="H32" s="1">
        <f t="shared" si="6"/>
        <v>0.83450704225352113</v>
      </c>
      <c r="I32" s="1">
        <f t="shared" si="6"/>
        <v>0.8255902513328256</v>
      </c>
      <c r="J32" s="1">
        <f t="shared" si="6"/>
        <v>0.82786699841664779</v>
      </c>
      <c r="K32" s="1">
        <f t="shared" si="6"/>
        <v>0.81364829396325455</v>
      </c>
      <c r="L32" s="1">
        <f t="shared" si="6"/>
        <v>0.84513618677042801</v>
      </c>
      <c r="M32" s="8">
        <f t="shared" si="6"/>
        <v>0.8190409520476023</v>
      </c>
      <c r="N32" s="22">
        <f t="shared" si="7"/>
        <v>0.83198491111792805</v>
      </c>
      <c r="O32" s="21">
        <f t="shared" si="8"/>
        <v>83.198491111792805</v>
      </c>
      <c r="P32" s="21"/>
      <c r="Q32" s="22"/>
      <c r="R32" s="1"/>
    </row>
    <row r="33" spans="1:19" ht="15" thickBot="1" x14ac:dyDescent="0.35">
      <c r="A33" s="33" t="str">
        <f t="shared" ref="A33" si="18">A14</f>
        <v>December</v>
      </c>
      <c r="B33" s="10">
        <f t="shared" si="6"/>
        <v>0.93157894736842106</v>
      </c>
      <c r="C33" s="10">
        <f t="shared" si="6"/>
        <v>1.0023866348448689</v>
      </c>
      <c r="D33" s="10">
        <f t="shared" si="6"/>
        <v>0.97551420176297754</v>
      </c>
      <c r="E33" s="10">
        <f t="shared" si="6"/>
        <v>0.98477157360406087</v>
      </c>
      <c r="F33" s="10">
        <f t="shared" si="6"/>
        <v>0.89333333333333331</v>
      </c>
      <c r="G33" s="10">
        <f t="shared" si="6"/>
        <v>0.95849319846529479</v>
      </c>
      <c r="H33" s="10">
        <f t="shared" si="6"/>
        <v>0.97887323943661975</v>
      </c>
      <c r="I33" s="10">
        <f t="shared" si="6"/>
        <v>0.9322162985529322</v>
      </c>
      <c r="J33" s="10">
        <f t="shared" si="6"/>
        <v>0.91201085727211029</v>
      </c>
      <c r="K33" s="10">
        <f t="shared" si="6"/>
        <v>0.884514435695538</v>
      </c>
      <c r="L33" s="10">
        <f t="shared" si="6"/>
        <v>0.94552529182879386</v>
      </c>
      <c r="M33" s="11">
        <f t="shared" si="6"/>
        <v>0.90724536226811336</v>
      </c>
      <c r="N33" s="22">
        <f t="shared" si="7"/>
        <v>0.94220528120275537</v>
      </c>
      <c r="O33" s="21">
        <f t="shared" si="8"/>
        <v>94.220528120275532</v>
      </c>
      <c r="P33" s="21"/>
      <c r="Q33" s="22"/>
      <c r="R33" s="1"/>
    </row>
    <row r="34" spans="1:19" x14ac:dyDescent="0.3">
      <c r="A34" s="21"/>
      <c r="B34" s="14"/>
      <c r="C34" s="14"/>
      <c r="D34" s="14"/>
      <c r="E34" s="14"/>
      <c r="F34" s="14"/>
      <c r="G34" s="14"/>
      <c r="H34" s="1"/>
      <c r="I34" s="1"/>
      <c r="J34" s="1"/>
      <c r="K34" s="1"/>
      <c r="L34" s="1"/>
      <c r="M34" s="1"/>
      <c r="N34" s="22">
        <f>AVERAGE(N22:N33)</f>
        <v>0.99999999999999989</v>
      </c>
      <c r="O34" s="1"/>
      <c r="P34" s="22"/>
      <c r="Q34" s="1"/>
      <c r="R34" s="1"/>
    </row>
    <row r="37" spans="1:19" ht="28.8" x14ac:dyDescent="0.55000000000000004">
      <c r="A37" s="74" t="s">
        <v>19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</row>
    <row r="38" spans="1:19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30"/>
      <c r="B39" s="13">
        <f t="shared" ref="B39:M39" si="19">B2</f>
        <v>1949</v>
      </c>
      <c r="C39" s="13">
        <f t="shared" si="19"/>
        <v>1950</v>
      </c>
      <c r="D39" s="13">
        <f t="shared" si="19"/>
        <v>1951</v>
      </c>
      <c r="E39" s="13">
        <f t="shared" si="19"/>
        <v>1952</v>
      </c>
      <c r="F39" s="13">
        <f t="shared" si="19"/>
        <v>1953</v>
      </c>
      <c r="G39" s="13">
        <f t="shared" si="19"/>
        <v>1954</v>
      </c>
      <c r="H39" s="16">
        <f t="shared" si="19"/>
        <v>1955</v>
      </c>
      <c r="I39" s="13">
        <f t="shared" si="19"/>
        <v>1956</v>
      </c>
      <c r="J39" s="13">
        <f t="shared" si="19"/>
        <v>1957</v>
      </c>
      <c r="K39" s="13">
        <f t="shared" si="19"/>
        <v>1958</v>
      </c>
      <c r="L39" s="13">
        <f t="shared" si="19"/>
        <v>1959</v>
      </c>
      <c r="M39" s="31">
        <f t="shared" si="19"/>
        <v>1960</v>
      </c>
      <c r="N39" s="14"/>
      <c r="O39" s="14" t="s">
        <v>22</v>
      </c>
      <c r="P39" s="14" t="s">
        <v>18</v>
      </c>
      <c r="Q39" s="14"/>
      <c r="R39" s="1"/>
      <c r="S39" s="1"/>
    </row>
    <row r="40" spans="1:19" x14ac:dyDescent="0.3">
      <c r="A40" s="32" t="str">
        <f t="shared" ref="A40" si="20">A3</f>
        <v>January</v>
      </c>
      <c r="B40" s="1">
        <f>B3/B$16</f>
        <v>0.89600000000000002</v>
      </c>
      <c r="C40" s="1">
        <f t="shared" ref="C40:M40" si="21">C3/C$16</f>
        <v>0.83636363636363631</v>
      </c>
      <c r="D40" s="1">
        <f t="shared" si="21"/>
        <v>0.85798816568047342</v>
      </c>
      <c r="E40" s="1">
        <f t="shared" si="21"/>
        <v>0.890625</v>
      </c>
      <c r="F40" s="1">
        <f t="shared" si="21"/>
        <v>0.84482758620689657</v>
      </c>
      <c r="G40" s="1">
        <f t="shared" si="21"/>
        <v>0.88120950323974079</v>
      </c>
      <c r="H40" s="1">
        <f t="shared" si="21"/>
        <v>0.88970588235294112</v>
      </c>
      <c r="I40" s="1">
        <f t="shared" si="21"/>
        <v>0.9015873015873016</v>
      </c>
      <c r="J40" s="1">
        <f t="shared" si="21"/>
        <v>0.89615931721194875</v>
      </c>
      <c r="K40" s="1">
        <f t="shared" si="21"/>
        <v>0.9431345353675451</v>
      </c>
      <c r="L40" s="1">
        <f t="shared" si="21"/>
        <v>0.88560885608856088</v>
      </c>
      <c r="M40" s="8">
        <f t="shared" si="21"/>
        <v>0.90455531453362259</v>
      </c>
      <c r="N40" s="22">
        <f>AVERAGE(B40:M40)</f>
        <v>0.88564709155272237</v>
      </c>
      <c r="O40" s="21">
        <f>N40/N$52</f>
        <v>0.86112758431257719</v>
      </c>
      <c r="P40" s="23">
        <f>O40*100</f>
        <v>86.112758431257717</v>
      </c>
      <c r="Q40" s="21"/>
      <c r="R40" s="1"/>
      <c r="S40" s="1"/>
    </row>
    <row r="41" spans="1:19" x14ac:dyDescent="0.3">
      <c r="A41" s="32" t="str">
        <f t="shared" ref="A41" si="22">A4</f>
        <v>Feburary</v>
      </c>
      <c r="B41" s="1">
        <f t="shared" ref="B41:M51" si="23">B4/B$16</f>
        <v>0.94399999999999995</v>
      </c>
      <c r="C41" s="1">
        <f t="shared" si="23"/>
        <v>0.91636363636363638</v>
      </c>
      <c r="D41" s="1">
        <f t="shared" si="23"/>
        <v>0.8875739644970414</v>
      </c>
      <c r="E41" s="1">
        <f t="shared" si="23"/>
        <v>0.9375</v>
      </c>
      <c r="F41" s="1">
        <f t="shared" si="23"/>
        <v>0.84482758620689657</v>
      </c>
      <c r="G41" s="1">
        <f t="shared" si="23"/>
        <v>0.81209503239740821</v>
      </c>
      <c r="H41" s="1">
        <f t="shared" si="23"/>
        <v>0.85661764705882348</v>
      </c>
      <c r="I41" s="1">
        <f t="shared" si="23"/>
        <v>0.87936507936507935</v>
      </c>
      <c r="J41" s="1">
        <f t="shared" si="23"/>
        <v>0.85633001422475108</v>
      </c>
      <c r="K41" s="1">
        <f t="shared" si="23"/>
        <v>0.88210818307905692</v>
      </c>
      <c r="L41" s="1">
        <f t="shared" si="23"/>
        <v>0.84132841328413288</v>
      </c>
      <c r="M41" s="8">
        <f t="shared" si="23"/>
        <v>0.84815618221258138</v>
      </c>
      <c r="N41" s="22">
        <f t="shared" ref="N41:N51" si="24">AVERAGE(B41:M41)</f>
        <v>0.87552214489078395</v>
      </c>
      <c r="O41" s="21">
        <f t="shared" ref="O41:O51" si="25">N41/N$52</f>
        <v>0.85128295100044971</v>
      </c>
      <c r="P41" s="23">
        <f t="shared" ref="P41:P51" si="26">O41*100</f>
        <v>85.128295100044966</v>
      </c>
      <c r="Q41" s="21"/>
      <c r="R41" s="1"/>
      <c r="S41" s="1"/>
    </row>
    <row r="42" spans="1:19" x14ac:dyDescent="0.3">
      <c r="A42" s="32" t="str">
        <f t="shared" ref="A42" si="27">A5</f>
        <v>March</v>
      </c>
      <c r="B42" s="1">
        <f t="shared" si="23"/>
        <v>1.056</v>
      </c>
      <c r="C42" s="1">
        <f t="shared" si="23"/>
        <v>1.0254545454545454</v>
      </c>
      <c r="D42" s="1">
        <f t="shared" si="23"/>
        <v>1.0532544378698225</v>
      </c>
      <c r="E42" s="1">
        <f t="shared" si="23"/>
        <v>1.0052083333333333</v>
      </c>
      <c r="F42" s="1">
        <f t="shared" si="23"/>
        <v>1.0172413793103448</v>
      </c>
      <c r="G42" s="1">
        <f t="shared" si="23"/>
        <v>1.0151187904967602</v>
      </c>
      <c r="H42" s="1">
        <f t="shared" si="23"/>
        <v>0.98161764705882348</v>
      </c>
      <c r="I42" s="1">
        <f t="shared" si="23"/>
        <v>1.0063492063492063</v>
      </c>
      <c r="J42" s="1">
        <f t="shared" si="23"/>
        <v>1.0128022759601707</v>
      </c>
      <c r="K42" s="1">
        <f t="shared" si="23"/>
        <v>1.0041608876560333</v>
      </c>
      <c r="L42" s="1">
        <f t="shared" si="23"/>
        <v>0.99876998769987702</v>
      </c>
      <c r="M42" s="8">
        <f t="shared" si="23"/>
        <v>0.90889370932754876</v>
      </c>
      <c r="N42" s="22">
        <f t="shared" si="24"/>
        <v>1.0070726000430388</v>
      </c>
      <c r="O42" s="21">
        <f t="shared" si="25"/>
        <v>0.97919137721328231</v>
      </c>
      <c r="P42" s="23">
        <f t="shared" si="26"/>
        <v>97.919137721328227</v>
      </c>
      <c r="Q42" s="21"/>
      <c r="R42" s="1"/>
      <c r="S42" s="1"/>
    </row>
    <row r="43" spans="1:19" x14ac:dyDescent="0.3">
      <c r="A43" s="32" t="str">
        <f t="shared" ref="A43" si="28">A6</f>
        <v>April</v>
      </c>
      <c r="B43" s="1">
        <f t="shared" si="23"/>
        <v>1.032</v>
      </c>
      <c r="C43" s="1">
        <f t="shared" si="23"/>
        <v>0.98181818181818181</v>
      </c>
      <c r="D43" s="1">
        <f t="shared" si="23"/>
        <v>0.96449704142011838</v>
      </c>
      <c r="E43" s="1">
        <f t="shared" si="23"/>
        <v>0.94270833333333337</v>
      </c>
      <c r="F43" s="1">
        <f t="shared" si="23"/>
        <v>1.0129310344827587</v>
      </c>
      <c r="G43" s="1">
        <f t="shared" si="23"/>
        <v>0.98056155507559395</v>
      </c>
      <c r="H43" s="1">
        <f t="shared" si="23"/>
        <v>0.98897058823529416</v>
      </c>
      <c r="I43" s="1">
        <f t="shared" si="23"/>
        <v>0.99365079365079367</v>
      </c>
      <c r="J43" s="1">
        <f t="shared" si="23"/>
        <v>0.99004267425320058</v>
      </c>
      <c r="K43" s="1">
        <f t="shared" si="23"/>
        <v>0.96532593619972262</v>
      </c>
      <c r="L43" s="1">
        <f t="shared" si="23"/>
        <v>0.97416974169741699</v>
      </c>
      <c r="M43" s="8">
        <f t="shared" si="23"/>
        <v>1</v>
      </c>
      <c r="N43" s="22">
        <f t="shared" si="24"/>
        <v>0.985556323347201</v>
      </c>
      <c r="O43" s="21">
        <f t="shared" si="25"/>
        <v>0.95827078756622108</v>
      </c>
      <c r="P43" s="23">
        <f t="shared" si="26"/>
        <v>95.827078756622114</v>
      </c>
      <c r="Q43" s="21"/>
      <c r="R43" s="1"/>
      <c r="S43" s="1"/>
    </row>
    <row r="44" spans="1:19" x14ac:dyDescent="0.3">
      <c r="A44" s="32" t="str">
        <f t="shared" ref="A44" si="29">A7</f>
        <v>May</v>
      </c>
      <c r="B44" s="1">
        <f t="shared" si="23"/>
        <v>0.96799999999999997</v>
      </c>
      <c r="C44" s="1">
        <f t="shared" si="23"/>
        <v>0.90909090909090906</v>
      </c>
      <c r="D44" s="1">
        <f t="shared" si="23"/>
        <v>1.0177514792899409</v>
      </c>
      <c r="E44" s="1">
        <f t="shared" si="23"/>
        <v>0.953125</v>
      </c>
      <c r="F44" s="1">
        <f t="shared" si="23"/>
        <v>0.98706896551724133</v>
      </c>
      <c r="G44" s="1">
        <f t="shared" si="23"/>
        <v>1.0107991360691144</v>
      </c>
      <c r="H44" s="1">
        <f t="shared" si="23"/>
        <v>0.99264705882352944</v>
      </c>
      <c r="I44" s="1">
        <f t="shared" si="23"/>
        <v>1.0095238095238095</v>
      </c>
      <c r="J44" s="1">
        <f t="shared" si="23"/>
        <v>1.0099573257467995</v>
      </c>
      <c r="K44" s="1">
        <f t="shared" si="23"/>
        <v>1.0069348127600555</v>
      </c>
      <c r="L44" s="1">
        <f t="shared" si="23"/>
        <v>1.033210332103321</v>
      </c>
      <c r="M44" s="8">
        <f t="shared" si="23"/>
        <v>1.0238611713665944</v>
      </c>
      <c r="N44" s="22">
        <f t="shared" si="24"/>
        <v>0.99349750002427628</v>
      </c>
      <c r="O44" s="21">
        <f t="shared" si="25"/>
        <v>0.96599210947169944</v>
      </c>
      <c r="P44" s="23">
        <f t="shared" si="26"/>
        <v>96.599210947169951</v>
      </c>
      <c r="Q44" s="21"/>
      <c r="R44" s="1"/>
      <c r="S44" s="1"/>
    </row>
    <row r="45" spans="1:19" x14ac:dyDescent="0.3">
      <c r="A45" s="32" t="str">
        <f t="shared" ref="A45" si="30">A8</f>
        <v>June</v>
      </c>
      <c r="B45" s="1">
        <f t="shared" si="23"/>
        <v>1.08</v>
      </c>
      <c r="C45" s="1">
        <f t="shared" si="23"/>
        <v>1.0836363636363637</v>
      </c>
      <c r="D45" s="1">
        <f t="shared" si="23"/>
        <v>1.0532544378698225</v>
      </c>
      <c r="E45" s="1">
        <f t="shared" si="23"/>
        <v>1.1354166666666667</v>
      </c>
      <c r="F45" s="1">
        <f t="shared" si="23"/>
        <v>1.0474137931034482</v>
      </c>
      <c r="G45" s="1">
        <f t="shared" si="23"/>
        <v>1.1403887688984882</v>
      </c>
      <c r="H45" s="1">
        <f t="shared" si="23"/>
        <v>1.1580882352941178</v>
      </c>
      <c r="I45" s="1">
        <f t="shared" si="23"/>
        <v>1.1873015873015873</v>
      </c>
      <c r="J45" s="1">
        <f t="shared" si="23"/>
        <v>1.2005689900426741</v>
      </c>
      <c r="K45" s="1">
        <f t="shared" si="23"/>
        <v>1.2066574202496532</v>
      </c>
      <c r="L45" s="1">
        <f t="shared" si="23"/>
        <v>1.1611316113161132</v>
      </c>
      <c r="M45" s="8">
        <f t="shared" si="23"/>
        <v>1.1605206073752712</v>
      </c>
      <c r="N45" s="22">
        <f t="shared" si="24"/>
        <v>1.134531540146184</v>
      </c>
      <c r="O45" s="21">
        <f t="shared" si="25"/>
        <v>1.103121563668966</v>
      </c>
      <c r="P45" s="23">
        <f t="shared" si="26"/>
        <v>110.3121563668966</v>
      </c>
      <c r="Q45" s="21"/>
      <c r="R45" s="1"/>
      <c r="S45" s="1"/>
    </row>
    <row r="46" spans="1:19" x14ac:dyDescent="0.3">
      <c r="A46" s="32" t="str">
        <f t="shared" ref="A46" si="31">A9</f>
        <v>July</v>
      </c>
      <c r="B46" s="1">
        <f t="shared" si="23"/>
        <v>1.1839999999999999</v>
      </c>
      <c r="C46" s="1">
        <f t="shared" si="23"/>
        <v>1.2363636363636363</v>
      </c>
      <c r="D46" s="1">
        <f t="shared" si="23"/>
        <v>1.1775147928994083</v>
      </c>
      <c r="E46" s="1">
        <f t="shared" si="23"/>
        <v>1.1979166666666667</v>
      </c>
      <c r="F46" s="1">
        <f t="shared" si="23"/>
        <v>1.1379310344827587</v>
      </c>
      <c r="G46" s="1">
        <f t="shared" si="23"/>
        <v>1.304535637149028</v>
      </c>
      <c r="H46" s="1">
        <f t="shared" si="23"/>
        <v>1.338235294117647</v>
      </c>
      <c r="I46" s="1">
        <f t="shared" si="23"/>
        <v>1.3111111111111111</v>
      </c>
      <c r="J46" s="1">
        <f t="shared" si="23"/>
        <v>1.3229018492176388</v>
      </c>
      <c r="K46" s="1">
        <f t="shared" si="23"/>
        <v>1.361997226074896</v>
      </c>
      <c r="L46" s="1">
        <f t="shared" si="23"/>
        <v>1.3480934809348093</v>
      </c>
      <c r="M46" s="8">
        <f t="shared" si="23"/>
        <v>1.3492407809110629</v>
      </c>
      <c r="N46" s="22">
        <f t="shared" si="24"/>
        <v>1.2724867924940553</v>
      </c>
      <c r="O46" s="21">
        <f t="shared" si="25"/>
        <v>1.2372574676093027</v>
      </c>
      <c r="P46" s="23">
        <f t="shared" si="26"/>
        <v>123.72574676093026</v>
      </c>
      <c r="Q46" s="21"/>
      <c r="R46" s="1"/>
      <c r="S46" s="1"/>
    </row>
    <row r="47" spans="1:19" x14ac:dyDescent="0.3">
      <c r="A47" s="32" t="str">
        <f t="shared" ref="A47" si="32">A10</f>
        <v>August</v>
      </c>
      <c r="B47" s="1">
        <f t="shared" si="23"/>
        <v>1.1839999999999999</v>
      </c>
      <c r="C47" s="1">
        <f t="shared" si="23"/>
        <v>1.2363636363636363</v>
      </c>
      <c r="D47" s="1">
        <f t="shared" si="23"/>
        <v>1.1775147928994083</v>
      </c>
      <c r="E47" s="1">
        <f t="shared" si="23"/>
        <v>1.2604166666666667</v>
      </c>
      <c r="F47" s="1">
        <f t="shared" si="23"/>
        <v>1.1724137931034482</v>
      </c>
      <c r="G47" s="1">
        <f t="shared" si="23"/>
        <v>1.2656587473002159</v>
      </c>
      <c r="H47" s="1">
        <f t="shared" si="23"/>
        <v>1.275735294117647</v>
      </c>
      <c r="I47" s="1">
        <f t="shared" si="23"/>
        <v>1.2857142857142858</v>
      </c>
      <c r="J47" s="1">
        <f t="shared" si="23"/>
        <v>1.3285917496443813</v>
      </c>
      <c r="K47" s="1">
        <f t="shared" si="23"/>
        <v>1.4008321775312067</v>
      </c>
      <c r="L47" s="1">
        <f t="shared" si="23"/>
        <v>1.3751537515375154</v>
      </c>
      <c r="M47" s="8">
        <f t="shared" si="23"/>
        <v>1.3145336225596529</v>
      </c>
      <c r="N47" s="22">
        <f t="shared" si="24"/>
        <v>1.2730773764531722</v>
      </c>
      <c r="O47" s="21">
        <f t="shared" si="25"/>
        <v>1.237831701006441</v>
      </c>
      <c r="P47" s="23">
        <f t="shared" si="26"/>
        <v>123.7831701006441</v>
      </c>
      <c r="Q47" s="21"/>
      <c r="R47" s="1"/>
      <c r="S47" s="1"/>
    </row>
    <row r="48" spans="1:19" x14ac:dyDescent="0.3">
      <c r="A48" s="32" t="str">
        <f t="shared" ref="A48" si="33">A11</f>
        <v>September</v>
      </c>
      <c r="B48" s="1">
        <f t="shared" si="23"/>
        <v>1.0880000000000001</v>
      </c>
      <c r="C48" s="1">
        <f t="shared" si="23"/>
        <v>1.1490909090909092</v>
      </c>
      <c r="D48" s="1">
        <f t="shared" si="23"/>
        <v>1.0887573964497042</v>
      </c>
      <c r="E48" s="1">
        <f t="shared" si="23"/>
        <v>1.0885416666666667</v>
      </c>
      <c r="F48" s="1">
        <f t="shared" si="23"/>
        <v>1.021551724137931</v>
      </c>
      <c r="G48" s="1">
        <f t="shared" si="23"/>
        <v>1.1187904967602591</v>
      </c>
      <c r="H48" s="1">
        <f t="shared" si="23"/>
        <v>1.1470588235294117</v>
      </c>
      <c r="I48" s="1">
        <f t="shared" si="23"/>
        <v>1.126984126984127</v>
      </c>
      <c r="J48" s="1">
        <f t="shared" si="23"/>
        <v>1.1493598862019914</v>
      </c>
      <c r="K48" s="1">
        <f t="shared" si="23"/>
        <v>1.1206657420249653</v>
      </c>
      <c r="L48" s="1">
        <f t="shared" si="23"/>
        <v>1.138991389913899</v>
      </c>
      <c r="M48" s="8">
        <f t="shared" si="23"/>
        <v>1.1019522776572668</v>
      </c>
      <c r="N48" s="22">
        <f t="shared" si="24"/>
        <v>1.1116453699514277</v>
      </c>
      <c r="O48" s="21">
        <f t="shared" si="25"/>
        <v>1.0808690065929587</v>
      </c>
      <c r="P48" s="23">
        <f t="shared" si="26"/>
        <v>108.08690065929586</v>
      </c>
      <c r="Q48" s="21"/>
      <c r="R48" s="1"/>
      <c r="S48" s="1"/>
    </row>
    <row r="49" spans="1:19" x14ac:dyDescent="0.3">
      <c r="A49" s="32" t="str">
        <f t="shared" ref="A49" si="34">A12</f>
        <v>October</v>
      </c>
      <c r="B49" s="1">
        <f t="shared" si="23"/>
        <v>0.95199999999999996</v>
      </c>
      <c r="C49" s="1">
        <f t="shared" si="23"/>
        <v>0.96727272727272728</v>
      </c>
      <c r="D49" s="1">
        <f t="shared" si="23"/>
        <v>0.95857988165680474</v>
      </c>
      <c r="E49" s="1">
        <f t="shared" si="23"/>
        <v>0.99479166666666663</v>
      </c>
      <c r="F49" s="1">
        <f t="shared" si="23"/>
        <v>0.90948275862068961</v>
      </c>
      <c r="G49" s="1">
        <f t="shared" si="23"/>
        <v>0.98920086393088558</v>
      </c>
      <c r="H49" s="1">
        <f t="shared" si="23"/>
        <v>1.0073529411764706</v>
      </c>
      <c r="I49" s="1">
        <f t="shared" si="23"/>
        <v>0.97142857142857142</v>
      </c>
      <c r="J49" s="1">
        <f t="shared" si="23"/>
        <v>0.98719772403982931</v>
      </c>
      <c r="K49" s="1">
        <f t="shared" si="23"/>
        <v>0.99583911234396671</v>
      </c>
      <c r="L49" s="1">
        <f t="shared" si="23"/>
        <v>1.001230012300123</v>
      </c>
      <c r="M49" s="8">
        <f t="shared" si="23"/>
        <v>1</v>
      </c>
      <c r="N49" s="22">
        <f t="shared" si="24"/>
        <v>0.9778646882863945</v>
      </c>
      <c r="O49" s="21">
        <f t="shared" si="25"/>
        <v>0.95079209861381464</v>
      </c>
      <c r="P49" s="23">
        <f t="shared" si="26"/>
        <v>95.079209861381457</v>
      </c>
      <c r="Q49" s="21"/>
      <c r="R49" s="1"/>
      <c r="S49" s="1"/>
    </row>
    <row r="50" spans="1:19" x14ac:dyDescent="0.3">
      <c r="A50" s="32" t="str">
        <f t="shared" ref="A50" si="35">A13</f>
        <v>November</v>
      </c>
      <c r="B50" s="1">
        <f t="shared" si="23"/>
        <v>0.83199999999999996</v>
      </c>
      <c r="C50" s="1">
        <f t="shared" si="23"/>
        <v>0.8290909090909091</v>
      </c>
      <c r="D50" s="1">
        <f t="shared" si="23"/>
        <v>0.86390532544378695</v>
      </c>
      <c r="E50" s="1">
        <f t="shared" si="23"/>
        <v>0.89583333333333337</v>
      </c>
      <c r="F50" s="1">
        <f t="shared" si="23"/>
        <v>0.77586206896551724</v>
      </c>
      <c r="G50" s="1">
        <f t="shared" si="23"/>
        <v>0.87688984881209509</v>
      </c>
      <c r="H50" s="1">
        <f t="shared" si="23"/>
        <v>0.87132352941176472</v>
      </c>
      <c r="I50" s="1">
        <f t="shared" si="23"/>
        <v>0.86031746031746037</v>
      </c>
      <c r="J50" s="1">
        <f t="shared" si="23"/>
        <v>0.86770981507823608</v>
      </c>
      <c r="K50" s="1">
        <f t="shared" si="23"/>
        <v>0.85991678224687929</v>
      </c>
      <c r="L50" s="1">
        <f t="shared" si="23"/>
        <v>0.89052890528905293</v>
      </c>
      <c r="M50" s="8">
        <f t="shared" si="23"/>
        <v>0.84598698481561818</v>
      </c>
      <c r="N50" s="22">
        <f t="shared" si="24"/>
        <v>0.85578041356705425</v>
      </c>
      <c r="O50" s="21">
        <f t="shared" si="25"/>
        <v>0.83208777770049958</v>
      </c>
      <c r="P50" s="23">
        <f t="shared" si="26"/>
        <v>83.208777770049963</v>
      </c>
      <c r="Q50" s="21"/>
      <c r="R50" s="1"/>
      <c r="S50" s="1"/>
    </row>
    <row r="51" spans="1:19" ht="15" thickBot="1" x14ac:dyDescent="0.35">
      <c r="A51" s="33" t="str">
        <f t="shared" ref="A51" si="36">A14</f>
        <v>December</v>
      </c>
      <c r="B51" s="10">
        <f t="shared" si="23"/>
        <v>0.94399999999999995</v>
      </c>
      <c r="C51" s="10">
        <f t="shared" si="23"/>
        <v>1.0181818181818181</v>
      </c>
      <c r="D51" s="10">
        <f t="shared" si="23"/>
        <v>0.98224852071005919</v>
      </c>
      <c r="E51" s="10">
        <f t="shared" si="23"/>
        <v>1.0104166666666667</v>
      </c>
      <c r="F51" s="10">
        <f t="shared" si="23"/>
        <v>0.86637931034482762</v>
      </c>
      <c r="G51" s="10">
        <f t="shared" si="23"/>
        <v>0.98920086393088558</v>
      </c>
      <c r="H51" s="10">
        <f t="shared" si="23"/>
        <v>1.0220588235294117</v>
      </c>
      <c r="I51" s="10">
        <f t="shared" si="23"/>
        <v>0.97142857142857142</v>
      </c>
      <c r="J51" s="10">
        <f t="shared" si="23"/>
        <v>0.95590327169274536</v>
      </c>
      <c r="K51" s="10">
        <f t="shared" si="23"/>
        <v>0.93481276005547853</v>
      </c>
      <c r="L51" s="10">
        <f t="shared" si="23"/>
        <v>0.99630996309963105</v>
      </c>
      <c r="M51" s="11">
        <f t="shared" si="23"/>
        <v>0.93709327548806942</v>
      </c>
      <c r="N51" s="22">
        <f t="shared" si="24"/>
        <v>0.96900282042734698</v>
      </c>
      <c r="O51" s="21">
        <f t="shared" si="25"/>
        <v>0.94217557524378948</v>
      </c>
      <c r="P51" s="23">
        <f t="shared" si="26"/>
        <v>94.217557524378947</v>
      </c>
      <c r="Q51" s="21"/>
      <c r="R51" s="1"/>
      <c r="S51" s="1"/>
    </row>
    <row r="52" spans="1:19" x14ac:dyDescent="0.3">
      <c r="A52" s="21"/>
      <c r="B52" s="14"/>
      <c r="C52" s="14"/>
      <c r="D52" s="14"/>
      <c r="E52" s="14"/>
      <c r="F52" s="14"/>
      <c r="G52" s="14"/>
      <c r="H52" s="1"/>
      <c r="I52" s="1"/>
      <c r="J52" s="1"/>
      <c r="K52" s="1"/>
      <c r="L52" s="1"/>
      <c r="M52" s="1"/>
      <c r="N52" s="22">
        <f>AVERAGE(N40:N51)</f>
        <v>1.0284737217653046</v>
      </c>
      <c r="O52" s="1"/>
      <c r="P52" s="23"/>
      <c r="Q52" s="22"/>
      <c r="R52" s="1"/>
      <c r="S52" s="1"/>
    </row>
    <row r="53" spans="1:1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8.8" x14ac:dyDescent="0.55000000000000004">
      <c r="A54" s="74" t="s">
        <v>23</v>
      </c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</row>
    <row r="55" spans="1:19" ht="28.8" x14ac:dyDescent="0.55000000000000004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</row>
    <row r="56" spans="1:19" x14ac:dyDescent="0.3">
      <c r="A56" t="s">
        <v>24</v>
      </c>
      <c r="B56" s="35" t="s">
        <v>25</v>
      </c>
      <c r="C56" s="35" t="s">
        <v>35</v>
      </c>
      <c r="D56" s="35"/>
      <c r="E56" s="35" t="s">
        <v>26</v>
      </c>
      <c r="F56" s="35">
        <f>COUNT(A57:A68)</f>
        <v>12</v>
      </c>
      <c r="G56" s="35"/>
      <c r="H56" s="35"/>
      <c r="I56" s="35"/>
      <c r="J56" s="35"/>
      <c r="K56" s="35"/>
      <c r="L56" s="35"/>
      <c r="M56" s="35"/>
      <c r="N56" s="35"/>
      <c r="O56" s="35"/>
      <c r="P56" s="35" t="s">
        <v>27</v>
      </c>
      <c r="Q56" s="35"/>
      <c r="R56" s="35"/>
    </row>
    <row r="57" spans="1:19" x14ac:dyDescent="0.3">
      <c r="A57">
        <f>AVERAGE(1,12)</f>
        <v>6.5</v>
      </c>
      <c r="B57" s="35">
        <v>1949</v>
      </c>
      <c r="C57" s="35">
        <f t="array" ref="C57:C68">TRANSPOSE(B15:M15)</f>
        <v>126.66666666666667</v>
      </c>
      <c r="D57" s="35"/>
      <c r="E57" s="35" t="s">
        <v>28</v>
      </c>
      <c r="F57" s="35">
        <f>AVERAGE(A57:A68)</f>
        <v>72.5</v>
      </c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</row>
    <row r="58" spans="1:19" x14ac:dyDescent="0.3">
      <c r="A58">
        <f>AVERAGE(13,24)</f>
        <v>18.5</v>
      </c>
      <c r="B58" s="35">
        <v>1950</v>
      </c>
      <c r="C58" s="35">
        <v>139.66666666666666</v>
      </c>
      <c r="D58" s="35"/>
      <c r="E58" s="35" t="s">
        <v>29</v>
      </c>
      <c r="F58" s="35">
        <f>AVERAGE(C57:C68)</f>
        <v>280.29861111111114</v>
      </c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</row>
    <row r="59" spans="1:19" x14ac:dyDescent="0.3">
      <c r="A59">
        <f>AVERAGE(25,36)</f>
        <v>30.5</v>
      </c>
      <c r="B59" s="35">
        <v>1951</v>
      </c>
      <c r="C59" s="35">
        <v>170.16666666666666</v>
      </c>
      <c r="D59" s="35"/>
      <c r="E59" s="35" t="s">
        <v>30</v>
      </c>
      <c r="F59" s="35">
        <f>SUMPRODUCT(A57:A68,A57:A68)-(F56*F57*F57)</f>
        <v>20592</v>
      </c>
      <c r="G59" s="36" t="s">
        <v>31</v>
      </c>
      <c r="H59" s="35">
        <f>F61/F59</f>
        <v>2.6603292540792514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</row>
    <row r="60" spans="1:19" x14ac:dyDescent="0.3">
      <c r="A60">
        <f>AVERAGE(37,48)</f>
        <v>42.5</v>
      </c>
      <c r="B60" s="35">
        <v>1952</v>
      </c>
      <c r="C60" s="35">
        <v>197</v>
      </c>
      <c r="D60" s="35"/>
      <c r="E60" s="35" t="s">
        <v>32</v>
      </c>
      <c r="F60" s="35">
        <f>SUMPRODUCT(C57:C68,C57:C68)-(F56*F58*F58)</f>
        <v>147715.39525462943</v>
      </c>
      <c r="G60" s="36" t="s">
        <v>33</v>
      </c>
      <c r="H60" s="35">
        <f>F58-(H59*F57)</f>
        <v>87.424740190365412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</row>
    <row r="61" spans="1:19" x14ac:dyDescent="0.3">
      <c r="A61">
        <f>AVERAGE(49,60)</f>
        <v>54.5</v>
      </c>
      <c r="B61" s="35">
        <v>1953</v>
      </c>
      <c r="C61" s="35">
        <v>225</v>
      </c>
      <c r="D61" s="35"/>
      <c r="E61" s="35" t="s">
        <v>34</v>
      </c>
      <c r="F61" s="35">
        <f>SUMPRODUCT(A57:A68,C57:C68)-(F56*F57*F58)</f>
        <v>54781.499999999942</v>
      </c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</row>
    <row r="62" spans="1:19" x14ac:dyDescent="0.3">
      <c r="A62">
        <f>AVERAGE(61,72)</f>
        <v>66.5</v>
      </c>
      <c r="B62" s="35">
        <v>1954</v>
      </c>
      <c r="C62" s="35">
        <v>238.91666666666666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</row>
    <row r="63" spans="1:19" x14ac:dyDescent="0.3">
      <c r="A63">
        <f>AVERAGE(73,84)</f>
        <v>78.5</v>
      </c>
      <c r="B63" s="35">
        <v>1955</v>
      </c>
      <c r="C63" s="35">
        <v>284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</row>
    <row r="64" spans="1:19" x14ac:dyDescent="0.3">
      <c r="A64">
        <f>AVERAGE(85,96)</f>
        <v>90.5</v>
      </c>
      <c r="B64" s="35">
        <v>1956</v>
      </c>
      <c r="C64" s="35">
        <v>328.25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</row>
    <row r="65" spans="1:13" x14ac:dyDescent="0.3">
      <c r="A65">
        <f>AVERAGE(97,108)</f>
        <v>102.5</v>
      </c>
      <c r="B65" s="35">
        <v>1957</v>
      </c>
      <c r="C65">
        <v>368.41666666666669</v>
      </c>
    </row>
    <row r="66" spans="1:13" x14ac:dyDescent="0.3">
      <c r="A66">
        <f>AVERAGE(109,120)</f>
        <v>114.5</v>
      </c>
      <c r="B66" s="35">
        <v>1958</v>
      </c>
      <c r="C66">
        <v>381</v>
      </c>
    </row>
    <row r="67" spans="1:13" x14ac:dyDescent="0.3">
      <c r="A67">
        <f>AVERAGE(121,132)</f>
        <v>126.5</v>
      </c>
      <c r="B67" s="35">
        <v>1959</v>
      </c>
      <c r="C67">
        <v>428.33333333333331</v>
      </c>
    </row>
    <row r="68" spans="1:13" x14ac:dyDescent="0.3">
      <c r="A68">
        <f>AVERAGE(133,144)</f>
        <v>138.5</v>
      </c>
      <c r="B68" s="35">
        <v>1960</v>
      </c>
      <c r="C68">
        <v>476.16666666666669</v>
      </c>
    </row>
    <row r="69" spans="1:13" ht="15" thickBot="1" x14ac:dyDescent="0.35">
      <c r="B69" s="35"/>
    </row>
    <row r="70" spans="1:13" x14ac:dyDescent="0.3">
      <c r="A70" s="30" t="s">
        <v>36</v>
      </c>
      <c r="B70" s="69">
        <f t="shared" ref="B70:M70" si="37">B2</f>
        <v>1949</v>
      </c>
      <c r="C70" s="13">
        <f t="shared" si="37"/>
        <v>1950</v>
      </c>
      <c r="D70" s="13">
        <f t="shared" si="37"/>
        <v>1951</v>
      </c>
      <c r="E70" s="13">
        <f t="shared" si="37"/>
        <v>1952</v>
      </c>
      <c r="F70" s="13">
        <f t="shared" si="37"/>
        <v>1953</v>
      </c>
      <c r="G70" s="13">
        <f t="shared" si="37"/>
        <v>1954</v>
      </c>
      <c r="H70" s="13">
        <f t="shared" si="37"/>
        <v>1955</v>
      </c>
      <c r="I70" s="13">
        <f t="shared" si="37"/>
        <v>1956</v>
      </c>
      <c r="J70" s="13">
        <f t="shared" si="37"/>
        <v>1957</v>
      </c>
      <c r="K70" s="13">
        <f t="shared" si="37"/>
        <v>1958</v>
      </c>
      <c r="L70" s="13">
        <f t="shared" si="37"/>
        <v>1959</v>
      </c>
      <c r="M70" s="31">
        <f t="shared" si="37"/>
        <v>1960</v>
      </c>
    </row>
    <row r="71" spans="1:13" x14ac:dyDescent="0.3">
      <c r="A71" s="32" t="str">
        <f t="shared" ref="A71" si="38">A3</f>
        <v>January</v>
      </c>
      <c r="B71" s="1">
        <f>$H$60+$H$59*'Airpass Data '!A9</f>
        <v>90.08506944444467</v>
      </c>
      <c r="C71" s="1">
        <f>$H$60+$H$59*'Airpass Data '!A21</f>
        <v>122.00902049339568</v>
      </c>
      <c r="D71" s="1">
        <f>$H$60+$H$59*'Airpass Data '!A33</f>
        <v>153.93297154234671</v>
      </c>
      <c r="E71" s="1">
        <f>$H$60+$H$59*'Airpass Data '!A45</f>
        <v>185.85692259129772</v>
      </c>
      <c r="F71" s="1">
        <f>$H$60+$H$59*'Airpass Data '!A57</f>
        <v>217.78087364024873</v>
      </c>
      <c r="G71" s="1">
        <f>$H$60+$H$59*'Airpass Data '!A69</f>
        <v>249.70482468919974</v>
      </c>
      <c r="H71" s="1">
        <f>$H$60+$H$59*'Airpass Data '!A81</f>
        <v>281.62877573815075</v>
      </c>
      <c r="I71" s="1">
        <f>$H$60+$H$59*'Airpass Data '!A93</f>
        <v>313.55272678710179</v>
      </c>
      <c r="J71" s="1">
        <f>$H$60+$H$59*'Airpass Data '!A105</f>
        <v>345.47667783605277</v>
      </c>
      <c r="K71" s="1">
        <f>$H$60+$H$59*'Airpass Data '!A117</f>
        <v>377.40062888500381</v>
      </c>
      <c r="L71" s="1">
        <f>$H$60+$H$59*'Airpass Data '!A129</f>
        <v>409.32457993395485</v>
      </c>
      <c r="M71" s="8">
        <f>$H$60+$H$59*'Airpass Data '!A141</f>
        <v>441.24853098290583</v>
      </c>
    </row>
    <row r="72" spans="1:13" x14ac:dyDescent="0.3">
      <c r="A72" s="32" t="str">
        <f t="shared" ref="A72" si="39">A4</f>
        <v>Feburary</v>
      </c>
      <c r="B72" s="1">
        <f>$H$60+$H$59*'Airpass Data '!A10</f>
        <v>92.745398698523914</v>
      </c>
      <c r="C72" s="1">
        <f>$H$60+$H$59*'Airpass Data '!A22</f>
        <v>124.66934974747494</v>
      </c>
      <c r="D72" s="1">
        <f>$H$60+$H$59*'Airpass Data '!A34</f>
        <v>156.59330079642595</v>
      </c>
      <c r="E72" s="1">
        <f>$H$60+$H$59*'Airpass Data '!A46</f>
        <v>188.51725184537696</v>
      </c>
      <c r="F72" s="1">
        <f>$H$60+$H$59*'Airpass Data '!A58</f>
        <v>220.44120289432797</v>
      </c>
      <c r="G72" s="1">
        <f>$H$60+$H$59*'Airpass Data '!A70</f>
        <v>252.36515394327898</v>
      </c>
      <c r="H72" s="1">
        <f>$H$60+$H$59*'Airpass Data '!A82</f>
        <v>284.28910499223002</v>
      </c>
      <c r="I72" s="1">
        <f>$H$60+$H$59*'Airpass Data '!A94</f>
        <v>316.21305604118106</v>
      </c>
      <c r="J72" s="1">
        <f>$H$60+$H$59*'Airpass Data '!A106</f>
        <v>348.13700709013204</v>
      </c>
      <c r="K72" s="1">
        <f>$H$60+$H$59*'Airpass Data '!A118</f>
        <v>380.06095813908308</v>
      </c>
      <c r="L72" s="1">
        <f>$H$60+$H$59*'Airpass Data '!A130</f>
        <v>411.98490918803407</v>
      </c>
      <c r="M72" s="8">
        <f>$H$60+$H$59*'Airpass Data '!A142</f>
        <v>443.90886023698511</v>
      </c>
    </row>
    <row r="73" spans="1:13" x14ac:dyDescent="0.3">
      <c r="A73" s="32" t="str">
        <f t="shared" ref="A73" si="40">A5</f>
        <v>March</v>
      </c>
      <c r="B73" s="1">
        <f>$H$60+$H$59*'Airpass Data '!A11</f>
        <v>95.405727952603172</v>
      </c>
      <c r="C73" s="1">
        <f>$H$60+$H$59*'Airpass Data '!A23</f>
        <v>127.32967900155418</v>
      </c>
      <c r="D73" s="1">
        <f>$H$60+$H$59*'Airpass Data '!A35</f>
        <v>159.25363005050519</v>
      </c>
      <c r="E73" s="1">
        <f>$H$60+$H$59*'Airpass Data '!A47</f>
        <v>191.17758109945623</v>
      </c>
      <c r="F73" s="1">
        <f>$H$60+$H$59*'Airpass Data '!A59</f>
        <v>223.10153214840724</v>
      </c>
      <c r="G73" s="1">
        <f>$H$60+$H$59*'Airpass Data '!A71</f>
        <v>255.02548319735826</v>
      </c>
      <c r="H73" s="1">
        <f>$H$60+$H$59*'Airpass Data '!A83</f>
        <v>286.94943424630924</v>
      </c>
      <c r="I73" s="1">
        <f>$H$60+$H$59*'Airpass Data '!A95</f>
        <v>318.87338529526028</v>
      </c>
      <c r="J73" s="1">
        <f>$H$60+$H$59*'Airpass Data '!A107</f>
        <v>350.79733634421132</v>
      </c>
      <c r="K73" s="1">
        <f>$H$60+$H$59*'Airpass Data '!A119</f>
        <v>382.7212873931623</v>
      </c>
      <c r="L73" s="1">
        <f>$H$60+$H$59*'Airpass Data '!A131</f>
        <v>414.64523844211334</v>
      </c>
      <c r="M73" s="8">
        <f>$H$60+$H$59*'Airpass Data '!A143</f>
        <v>446.56918949106432</v>
      </c>
    </row>
    <row r="74" spans="1:13" x14ac:dyDescent="0.3">
      <c r="A74" s="32" t="str">
        <f t="shared" ref="A74" si="41">A6</f>
        <v>April</v>
      </c>
      <c r="B74" s="1">
        <f>$H$60+$H$59*'Airpass Data '!A12</f>
        <v>98.066057206682416</v>
      </c>
      <c r="C74" s="1">
        <f>$H$60+$H$59*'Airpass Data '!A24</f>
        <v>129.99000825563343</v>
      </c>
      <c r="D74" s="1">
        <f>$H$60+$H$59*'Airpass Data '!A36</f>
        <v>161.91395930458447</v>
      </c>
      <c r="E74" s="1">
        <f>$H$60+$H$59*'Airpass Data '!A48</f>
        <v>193.83791035353545</v>
      </c>
      <c r="F74" s="1">
        <f>$H$60+$H$59*'Airpass Data '!A60</f>
        <v>225.76186140248649</v>
      </c>
      <c r="G74" s="1">
        <f>$H$60+$H$59*'Airpass Data '!A72</f>
        <v>257.68581245143753</v>
      </c>
      <c r="H74" s="1">
        <f>$H$60+$H$59*'Airpass Data '!A84</f>
        <v>289.60976350038851</v>
      </c>
      <c r="I74" s="1">
        <f>$H$60+$H$59*'Airpass Data '!A96</f>
        <v>321.53371454933949</v>
      </c>
      <c r="J74" s="1">
        <f>$H$60+$H$59*'Airpass Data '!A108</f>
        <v>353.45766559829053</v>
      </c>
      <c r="K74" s="1">
        <f>$H$60+$H$59*'Airpass Data '!A120</f>
        <v>385.38161664724157</v>
      </c>
      <c r="L74" s="1">
        <f>$H$60+$H$59*'Airpass Data '!A132</f>
        <v>417.30556769619255</v>
      </c>
      <c r="M74" s="8">
        <f>$H$60+$H$59*'Airpass Data '!A144</f>
        <v>449.22951874514359</v>
      </c>
    </row>
    <row r="75" spans="1:13" x14ac:dyDescent="0.3">
      <c r="A75" s="32" t="str">
        <f t="shared" ref="A75" si="42">A7</f>
        <v>May</v>
      </c>
      <c r="B75" s="1">
        <f>$H$60+$H$59*'Airpass Data '!A13</f>
        <v>100.72638646076167</v>
      </c>
      <c r="C75" s="1">
        <f>$H$60+$H$59*'Airpass Data '!A25</f>
        <v>132.6503375097127</v>
      </c>
      <c r="D75" s="1">
        <f>$H$60+$H$59*'Airpass Data '!A37</f>
        <v>164.57428855866368</v>
      </c>
      <c r="E75" s="1">
        <f>$H$60+$H$59*'Airpass Data '!A49</f>
        <v>196.49823960761472</v>
      </c>
      <c r="F75" s="1">
        <f>$H$60+$H$59*'Airpass Data '!A61</f>
        <v>228.42219065656573</v>
      </c>
      <c r="G75" s="1">
        <f>$H$60+$H$59*'Airpass Data '!A73</f>
        <v>260.34614170551674</v>
      </c>
      <c r="H75" s="1">
        <f>$H$60+$H$59*'Airpass Data '!A85</f>
        <v>292.27009275446778</v>
      </c>
      <c r="I75" s="1">
        <f>$H$60+$H$59*'Airpass Data '!A97</f>
        <v>324.19404380341882</v>
      </c>
      <c r="J75" s="1">
        <f>$H$60+$H$59*'Airpass Data '!A109</f>
        <v>356.1179948523698</v>
      </c>
      <c r="K75" s="1">
        <f>$H$60+$H$59*'Airpass Data '!A121</f>
        <v>388.04194590132084</v>
      </c>
      <c r="L75" s="1">
        <f>$H$60+$H$59*'Airpass Data '!A133</f>
        <v>419.96589695027183</v>
      </c>
      <c r="M75" s="8">
        <f>$H$60+$H$59*'Airpass Data '!A145</f>
        <v>451.88984799922287</v>
      </c>
    </row>
    <row r="76" spans="1:13" x14ac:dyDescent="0.3">
      <c r="A76" s="32" t="str">
        <f t="shared" ref="A76" si="43">A8</f>
        <v>June</v>
      </c>
      <c r="B76" s="1">
        <f>$H$60+$H$59*'Airpass Data '!A14</f>
        <v>103.38671571484092</v>
      </c>
      <c r="C76" s="1">
        <f>$H$60+$H$59*'Airpass Data '!A26</f>
        <v>135.31066676379194</v>
      </c>
      <c r="D76" s="1">
        <f>$H$60+$H$59*'Airpass Data '!A38</f>
        <v>167.23461781274295</v>
      </c>
      <c r="E76" s="1">
        <f>$H$60+$H$59*'Airpass Data '!A50</f>
        <v>199.15856886169396</v>
      </c>
      <c r="F76" s="1">
        <f>$H$60+$H$59*'Airpass Data '!A62</f>
        <v>231.08251991064498</v>
      </c>
      <c r="G76" s="1">
        <f>$H$60+$H$59*'Airpass Data '!A74</f>
        <v>263.00647095959602</v>
      </c>
      <c r="H76" s="1">
        <f>$H$60+$H$59*'Airpass Data '!A86</f>
        <v>294.930422008547</v>
      </c>
      <c r="I76" s="1">
        <f>$H$60+$H$59*'Airpass Data '!A98</f>
        <v>326.85437305749804</v>
      </c>
      <c r="J76" s="1">
        <f>$H$60+$H$59*'Airpass Data '!A110</f>
        <v>358.77832410644908</v>
      </c>
      <c r="K76" s="1">
        <f>$H$60+$H$59*'Airpass Data '!A122</f>
        <v>390.70227515540006</v>
      </c>
      <c r="L76" s="1">
        <f>$H$60+$H$59*'Airpass Data '!A134</f>
        <v>422.6262262043511</v>
      </c>
      <c r="M76" s="8">
        <f>$H$60+$H$59*'Airpass Data '!A146</f>
        <v>454.55017725330208</v>
      </c>
    </row>
    <row r="77" spans="1:13" x14ac:dyDescent="0.3">
      <c r="A77" s="32" t="str">
        <f t="shared" ref="A77" si="44">A9</f>
        <v>July</v>
      </c>
      <c r="B77" s="1">
        <f>$H$60+$H$59*'Airpass Data '!A15</f>
        <v>106.04704496892018</v>
      </c>
      <c r="C77" s="1">
        <f>$H$60+$H$59*'Airpass Data '!A27</f>
        <v>137.97099601787119</v>
      </c>
      <c r="D77" s="1">
        <f>$H$60+$H$59*'Airpass Data '!A39</f>
        <v>169.8949470668222</v>
      </c>
      <c r="E77" s="1">
        <f>$H$60+$H$59*'Airpass Data '!A51</f>
        <v>201.81889811577321</v>
      </c>
      <c r="F77" s="1">
        <f>$H$60+$H$59*'Airpass Data '!A63</f>
        <v>233.74284916472425</v>
      </c>
      <c r="G77" s="1">
        <f>$H$60+$H$59*'Airpass Data '!A75</f>
        <v>265.66680021367529</v>
      </c>
      <c r="H77" s="1">
        <f>$H$60+$H$59*'Airpass Data '!A87</f>
        <v>297.59075126262627</v>
      </c>
      <c r="I77" s="1">
        <f>$H$60+$H$59*'Airpass Data '!A99</f>
        <v>329.51470231157725</v>
      </c>
      <c r="J77" s="1">
        <f>$H$60+$H$59*'Airpass Data '!A111</f>
        <v>361.43865336052829</v>
      </c>
      <c r="K77" s="1">
        <f>$H$60+$H$59*'Airpass Data '!A123</f>
        <v>393.36260440947933</v>
      </c>
      <c r="L77" s="1">
        <f>$H$60+$H$59*'Airpass Data '!A135</f>
        <v>425.28655545843031</v>
      </c>
      <c r="M77" s="8">
        <f>$H$60+$H$59*'Airpass Data '!A147</f>
        <v>457.21050650738135</v>
      </c>
    </row>
    <row r="78" spans="1:13" x14ac:dyDescent="0.3">
      <c r="A78" s="32" t="str">
        <f t="shared" ref="A78" si="45">A10</f>
        <v>August</v>
      </c>
      <c r="B78" s="1">
        <f>$H$60+$H$59*'Airpass Data '!A16</f>
        <v>108.70737422299942</v>
      </c>
      <c r="C78" s="1">
        <f>$H$60+$H$59*'Airpass Data '!A28</f>
        <v>140.63132527195043</v>
      </c>
      <c r="D78" s="1">
        <f>$H$60+$H$59*'Airpass Data '!A40</f>
        <v>172.55527632090144</v>
      </c>
      <c r="E78" s="1">
        <f>$H$60+$H$59*'Airpass Data '!A52</f>
        <v>204.47922736985248</v>
      </c>
      <c r="F78" s="1">
        <f>$H$60+$H$59*'Airpass Data '!A64</f>
        <v>236.40317841880349</v>
      </c>
      <c r="G78" s="1">
        <f>$H$60+$H$59*'Airpass Data '!A76</f>
        <v>268.3271294677545</v>
      </c>
      <c r="H78" s="1">
        <f>$H$60+$H$59*'Airpass Data '!A88</f>
        <v>300.25108051670554</v>
      </c>
      <c r="I78" s="1">
        <f>$H$60+$H$59*'Airpass Data '!A100</f>
        <v>332.17503156565652</v>
      </c>
      <c r="J78" s="1">
        <f>$H$60+$H$59*'Airpass Data '!A112</f>
        <v>364.09898261460756</v>
      </c>
      <c r="K78" s="1">
        <f>$H$60+$H$59*'Airpass Data '!A124</f>
        <v>396.02293366355855</v>
      </c>
      <c r="L78" s="1">
        <f>$H$60+$H$59*'Airpass Data '!A136</f>
        <v>427.94688471250959</v>
      </c>
      <c r="M78" s="8">
        <f>$H$60+$H$59*'Airpass Data '!A148</f>
        <v>459.87083576146063</v>
      </c>
    </row>
    <row r="79" spans="1:13" x14ac:dyDescent="0.3">
      <c r="A79" s="32" t="str">
        <f t="shared" ref="A79" si="46">A11</f>
        <v>September</v>
      </c>
      <c r="B79" s="1">
        <f>$H$60+$H$59*'Airpass Data '!A17</f>
        <v>111.36770347707868</v>
      </c>
      <c r="C79" s="1">
        <f>$H$60+$H$59*'Airpass Data '!A29</f>
        <v>143.29165452602967</v>
      </c>
      <c r="D79" s="1">
        <f>$H$60+$H$59*'Airpass Data '!A41</f>
        <v>175.21560557498071</v>
      </c>
      <c r="E79" s="1">
        <f>$H$60+$H$59*'Airpass Data '!A53</f>
        <v>207.13955662393172</v>
      </c>
      <c r="F79" s="1">
        <f>$H$60+$H$59*'Airpass Data '!A65</f>
        <v>239.06350767288274</v>
      </c>
      <c r="G79" s="1">
        <f>$H$60+$H$59*'Airpass Data '!A77</f>
        <v>270.98745872183372</v>
      </c>
      <c r="H79" s="1">
        <f>$H$60+$H$59*'Airpass Data '!A89</f>
        <v>302.91140977078476</v>
      </c>
      <c r="I79" s="1">
        <f>$H$60+$H$59*'Airpass Data '!A101</f>
        <v>334.8353608197358</v>
      </c>
      <c r="J79" s="1">
        <f>$H$60+$H$59*'Airpass Data '!A113</f>
        <v>366.75931186868678</v>
      </c>
      <c r="K79" s="1">
        <f>$H$60+$H$59*'Airpass Data '!A125</f>
        <v>398.68326291763782</v>
      </c>
      <c r="L79" s="1">
        <f>$H$60+$H$59*'Airpass Data '!A137</f>
        <v>430.60721396658886</v>
      </c>
      <c r="M79" s="8">
        <f>$H$60+$H$59*'Airpass Data '!A149</f>
        <v>462.53116501553984</v>
      </c>
    </row>
    <row r="80" spans="1:13" x14ac:dyDescent="0.3">
      <c r="A80" s="32" t="str">
        <f t="shared" ref="A80" si="47">A12</f>
        <v>October</v>
      </c>
      <c r="B80" s="1">
        <f>$H$60+$H$59*'Airpass Data '!A18</f>
        <v>114.02803273115792</v>
      </c>
      <c r="C80" s="1">
        <f>$H$60+$H$59*'Airpass Data '!A30</f>
        <v>145.95198378010895</v>
      </c>
      <c r="D80" s="1">
        <f>$H$60+$H$59*'Airpass Data '!A42</f>
        <v>177.87593482905996</v>
      </c>
      <c r="E80" s="1">
        <f>$H$60+$H$59*'Airpass Data '!A54</f>
        <v>209.79988587801097</v>
      </c>
      <c r="F80" s="1">
        <f>$H$60+$H$59*'Airpass Data '!A66</f>
        <v>241.72383692696198</v>
      </c>
      <c r="G80" s="1">
        <f>$H$60+$H$59*'Airpass Data '!A78</f>
        <v>273.64778797591305</v>
      </c>
      <c r="H80" s="1">
        <f>$H$60+$H$59*'Airpass Data '!A90</f>
        <v>305.57173902486403</v>
      </c>
      <c r="I80" s="1">
        <f>$H$60+$H$59*'Airpass Data '!A102</f>
        <v>337.49569007381501</v>
      </c>
      <c r="J80" s="1">
        <f>$H$60+$H$59*'Airpass Data '!A114</f>
        <v>369.41964112276605</v>
      </c>
      <c r="K80" s="1">
        <f>$H$60+$H$59*'Airpass Data '!A126</f>
        <v>401.34359217171709</v>
      </c>
      <c r="L80" s="1">
        <f>$H$60+$H$59*'Airpass Data '!A138</f>
        <v>433.26754322066807</v>
      </c>
      <c r="M80" s="8">
        <f>$H$60+$H$59*'Airpass Data '!A150</f>
        <v>465.19149426961911</v>
      </c>
    </row>
    <row r="81" spans="1:20" x14ac:dyDescent="0.3">
      <c r="A81" s="32" t="str">
        <f t="shared" ref="A81" si="48">A13</f>
        <v>November</v>
      </c>
      <c r="B81" s="1">
        <f>$H$60+$H$59*'Airpass Data '!A19</f>
        <v>116.68836198523718</v>
      </c>
      <c r="C81" s="1">
        <f>$H$60+$H$59*'Airpass Data '!A31</f>
        <v>148.61231303418819</v>
      </c>
      <c r="D81" s="1">
        <f>$H$60+$H$59*'Airpass Data '!A43</f>
        <v>180.5362640831392</v>
      </c>
      <c r="E81" s="1">
        <f>$H$60+$H$59*'Airpass Data '!A55</f>
        <v>212.46021513209024</v>
      </c>
      <c r="F81" s="1">
        <f>$H$60+$H$59*'Airpass Data '!A67</f>
        <v>244.38416618104125</v>
      </c>
      <c r="G81" s="1">
        <f>$H$60+$H$59*'Airpass Data '!A79</f>
        <v>276.30811722999226</v>
      </c>
      <c r="H81" s="1">
        <f>$H$60+$H$59*'Airpass Data '!A91</f>
        <v>308.2320682789433</v>
      </c>
      <c r="I81" s="1">
        <f>$H$60+$H$59*'Airpass Data '!A103</f>
        <v>340.15601932789428</v>
      </c>
      <c r="J81" s="1">
        <f>$H$60+$H$59*'Airpass Data '!A115</f>
        <v>372.07997037684532</v>
      </c>
      <c r="K81" s="1">
        <f>$H$60+$H$59*'Airpass Data '!A127</f>
        <v>404.00392142579631</v>
      </c>
      <c r="L81" s="1">
        <f>$H$60+$H$59*'Airpass Data '!A139</f>
        <v>435.92787247474735</v>
      </c>
      <c r="M81" s="8">
        <f>$H$60+$H$59*'Airpass Data '!A151</f>
        <v>467.85182352369833</v>
      </c>
    </row>
    <row r="82" spans="1:20" ht="15" thickBot="1" x14ac:dyDescent="0.35">
      <c r="A82" s="19" t="str">
        <f t="shared" ref="A82" si="49">A14</f>
        <v>December</v>
      </c>
      <c r="B82" s="10">
        <f>$H$60+$H$59*'Airpass Data '!A20</f>
        <v>119.34869123931642</v>
      </c>
      <c r="C82" s="10">
        <f>$H$60+$H$59*'Airpass Data '!A32</f>
        <v>151.27264228826743</v>
      </c>
      <c r="D82" s="10">
        <f>$H$60+$H$59*'Airpass Data '!A44</f>
        <v>183.19659333721847</v>
      </c>
      <c r="E82" s="10">
        <f>$H$60+$H$59*'Airpass Data '!A56</f>
        <v>215.12054438616948</v>
      </c>
      <c r="F82" s="10">
        <f>$H$60+$H$59*'Airpass Data '!A68</f>
        <v>247.0444954351205</v>
      </c>
      <c r="G82" s="10">
        <f>$H$60+$H$59*'Airpass Data '!A80</f>
        <v>278.96844648407148</v>
      </c>
      <c r="H82" s="10">
        <f>$H$60+$H$59*'Airpass Data '!A92</f>
        <v>310.89239753302252</v>
      </c>
      <c r="I82" s="10">
        <f>$H$60+$H$59*'Airpass Data '!A104</f>
        <v>342.81634858197356</v>
      </c>
      <c r="J82" s="10">
        <f>$H$60+$H$59*'Airpass Data '!A116</f>
        <v>374.74029963092454</v>
      </c>
      <c r="K82" s="10">
        <f>$H$60+$H$59*'Airpass Data '!A128</f>
        <v>406.66425067987558</v>
      </c>
      <c r="L82" s="10">
        <f>$H$60+$H$59*'Airpass Data '!A140</f>
        <v>438.58820172882662</v>
      </c>
      <c r="M82" s="11">
        <f>$H$60+$H$59*'Airpass Data '!A152</f>
        <v>470.5121527777776</v>
      </c>
    </row>
    <row r="84" spans="1:20" ht="15" thickBot="1" x14ac:dyDescent="0.35">
      <c r="A84" t="s">
        <v>37</v>
      </c>
    </row>
    <row r="85" spans="1:20" ht="15" thickBot="1" x14ac:dyDescent="0.35">
      <c r="A85" s="30"/>
      <c r="B85" s="13">
        <f t="shared" ref="B85:M85" si="50">B2</f>
        <v>1949</v>
      </c>
      <c r="C85" s="13">
        <f t="shared" si="50"/>
        <v>1950</v>
      </c>
      <c r="D85" s="13">
        <f t="shared" si="50"/>
        <v>1951</v>
      </c>
      <c r="E85" s="13">
        <f t="shared" si="50"/>
        <v>1952</v>
      </c>
      <c r="F85" s="13">
        <f t="shared" si="50"/>
        <v>1953</v>
      </c>
      <c r="G85" s="13">
        <f t="shared" si="50"/>
        <v>1954</v>
      </c>
      <c r="H85" s="13">
        <f t="shared" si="50"/>
        <v>1955</v>
      </c>
      <c r="I85" s="13">
        <f t="shared" si="50"/>
        <v>1956</v>
      </c>
      <c r="J85" s="13">
        <f t="shared" si="50"/>
        <v>1957</v>
      </c>
      <c r="K85" s="13">
        <f t="shared" si="50"/>
        <v>1958</v>
      </c>
      <c r="L85" s="13">
        <f t="shared" si="50"/>
        <v>1959</v>
      </c>
      <c r="M85" s="31">
        <f t="shared" si="50"/>
        <v>1960</v>
      </c>
      <c r="N85" s="78" t="s">
        <v>38</v>
      </c>
      <c r="O85" s="79"/>
      <c r="P85" s="79"/>
      <c r="R85" s="80" t="s">
        <v>39</v>
      </c>
      <c r="S85" s="80"/>
      <c r="T85" s="80"/>
    </row>
    <row r="86" spans="1:20" x14ac:dyDescent="0.3">
      <c r="A86" s="32" t="str">
        <f t="shared" ref="A86" si="51">A3</f>
        <v>January</v>
      </c>
      <c r="B86" s="15">
        <f>B3/B71</f>
        <v>1.243269286361268</v>
      </c>
      <c r="C86" s="16">
        <f t="shared" ref="C86:M86" si="52">C3/C71</f>
        <v>0.9425532598733134</v>
      </c>
      <c r="D86" s="16">
        <f t="shared" si="52"/>
        <v>0.94196843305990974</v>
      </c>
      <c r="E86" s="16">
        <f t="shared" si="52"/>
        <v>0.92006258155921194</v>
      </c>
      <c r="F86" s="16">
        <f t="shared" si="52"/>
        <v>0.89998720605635707</v>
      </c>
      <c r="G86" s="16">
        <f t="shared" si="52"/>
        <v>0.81696459110837294</v>
      </c>
      <c r="H86" s="16">
        <f t="shared" si="52"/>
        <v>0.85928719238904661</v>
      </c>
      <c r="I86" s="16">
        <f t="shared" si="52"/>
        <v>0.9057487807874568</v>
      </c>
      <c r="J86" s="16">
        <f t="shared" si="52"/>
        <v>0.91178368963442569</v>
      </c>
      <c r="K86" s="16">
        <f t="shared" si="52"/>
        <v>0.90089939967641119</v>
      </c>
      <c r="L86" s="16">
        <f t="shared" si="52"/>
        <v>0.87949763500175471</v>
      </c>
      <c r="M86" s="17">
        <f t="shared" si="52"/>
        <v>0.9450456391800538</v>
      </c>
      <c r="N86">
        <f>AVERAGE(B86:M86)</f>
        <v>0.93058897455729861</v>
      </c>
      <c r="O86" s="20">
        <f>N86/N$98</f>
        <v>0.92153819546570748</v>
      </c>
      <c r="P86">
        <f>O86*100</f>
        <v>92.153819546570745</v>
      </c>
      <c r="R86">
        <f>MEDIAN(B86:M86)</f>
        <v>0.90876623521094124</v>
      </c>
      <c r="S86" s="20">
        <f>R86/R$98</f>
        <v>0.90982489467783045</v>
      </c>
      <c r="T86">
        <f>S86*100</f>
        <v>90.98248946778304</v>
      </c>
    </row>
    <row r="87" spans="1:20" x14ac:dyDescent="0.3">
      <c r="A87" s="32" t="str">
        <f t="shared" ref="A87" si="53">A4</f>
        <v>Feburary</v>
      </c>
      <c r="B87" s="18">
        <f t="shared" ref="B87:M97" si="54">B4/B72</f>
        <v>1.2723003152271535</v>
      </c>
      <c r="C87" s="1">
        <f t="shared" si="54"/>
        <v>1.0106734354131177</v>
      </c>
      <c r="D87" s="1">
        <f t="shared" si="54"/>
        <v>0.95789538401136742</v>
      </c>
      <c r="E87" s="1">
        <f t="shared" si="54"/>
        <v>0.95481977504975057</v>
      </c>
      <c r="F87" s="1">
        <f t="shared" si="54"/>
        <v>0.88912597747870092</v>
      </c>
      <c r="G87" s="1">
        <f t="shared" si="54"/>
        <v>0.74495229259049944</v>
      </c>
      <c r="H87" s="1">
        <f t="shared" si="54"/>
        <v>0.81958821463231302</v>
      </c>
      <c r="I87" s="1">
        <f t="shared" si="54"/>
        <v>0.87599166039471099</v>
      </c>
      <c r="J87" s="1">
        <f t="shared" si="54"/>
        <v>0.86460213614139458</v>
      </c>
      <c r="K87" s="1">
        <f t="shared" si="54"/>
        <v>0.83670788380117722</v>
      </c>
      <c r="L87" s="1">
        <f t="shared" si="54"/>
        <v>0.83012749344153225</v>
      </c>
      <c r="M87" s="8">
        <f t="shared" si="54"/>
        <v>0.88081143456172695</v>
      </c>
      <c r="N87">
        <f t="shared" ref="N87:N97" si="55">AVERAGE(B87:M87)</f>
        <v>0.9114663335619535</v>
      </c>
      <c r="O87" s="20">
        <f t="shared" ref="O87:O97" si="56">N87/N$98</f>
        <v>0.90260153862021653</v>
      </c>
      <c r="P87">
        <f t="shared" ref="P87:P97" si="57">O87*100</f>
        <v>90.260153862021653</v>
      </c>
      <c r="R87">
        <f t="shared" ref="R87:R97" si="58">MEDIAN(B87:M87)</f>
        <v>0.87840154747821897</v>
      </c>
      <c r="S87" s="20">
        <f t="shared" ref="S87:S97" si="59">R87/R$98</f>
        <v>0.87942483386138004</v>
      </c>
      <c r="T87">
        <f t="shared" ref="T87:T97" si="60">S87*100</f>
        <v>87.942483386138008</v>
      </c>
    </row>
    <row r="88" spans="1:20" x14ac:dyDescent="0.3">
      <c r="A88" s="32" t="str">
        <f t="shared" ref="A88" si="61">A5</f>
        <v>March</v>
      </c>
      <c r="B88" s="18">
        <f t="shared" si="54"/>
        <v>1.3835647275347722</v>
      </c>
      <c r="C88" s="1">
        <f t="shared" si="54"/>
        <v>1.1073616230374614</v>
      </c>
      <c r="D88" s="1">
        <f t="shared" si="54"/>
        <v>1.1177139255384612</v>
      </c>
      <c r="E88" s="1">
        <f t="shared" si="54"/>
        <v>1.009532597337319</v>
      </c>
      <c r="F88" s="1">
        <f t="shared" si="54"/>
        <v>1.0578143400781879</v>
      </c>
      <c r="G88" s="1">
        <f t="shared" si="54"/>
        <v>0.92147654051551786</v>
      </c>
      <c r="H88" s="1">
        <f t="shared" si="54"/>
        <v>0.93047752716882792</v>
      </c>
      <c r="I88" s="1">
        <f t="shared" si="54"/>
        <v>0.99412498696457341</v>
      </c>
      <c r="J88" s="1">
        <f t="shared" si="54"/>
        <v>1.0148309668197815</v>
      </c>
      <c r="K88" s="1">
        <f t="shared" si="54"/>
        <v>0.94585802233708594</v>
      </c>
      <c r="L88" s="1">
        <f t="shared" si="54"/>
        <v>0.97915027681351208</v>
      </c>
      <c r="M88" s="8">
        <f t="shared" si="54"/>
        <v>0.93826446127534291</v>
      </c>
      <c r="N88">
        <f t="shared" si="55"/>
        <v>1.0333474996184038</v>
      </c>
      <c r="O88" s="20">
        <f t="shared" si="56"/>
        <v>1.0232973053870102</v>
      </c>
      <c r="P88">
        <f t="shared" si="57"/>
        <v>102.32973053870103</v>
      </c>
      <c r="R88">
        <f t="shared" si="58"/>
        <v>1.0018287921509463</v>
      </c>
      <c r="S88" s="20">
        <f t="shared" si="59"/>
        <v>1.0029958640489978</v>
      </c>
      <c r="T88">
        <f t="shared" si="60"/>
        <v>100.29958640489977</v>
      </c>
    </row>
    <row r="89" spans="1:20" x14ac:dyDescent="0.3">
      <c r="A89" s="32" t="str">
        <f t="shared" ref="A89" si="62">A6</f>
        <v>April</v>
      </c>
      <c r="B89" s="18">
        <f t="shared" si="54"/>
        <v>1.3154398542619259</v>
      </c>
      <c r="C89" s="1">
        <f t="shared" si="54"/>
        <v>1.0385413603060485</v>
      </c>
      <c r="D89" s="1">
        <f t="shared" si="54"/>
        <v>1.006707517375772</v>
      </c>
      <c r="E89" s="1">
        <f t="shared" si="54"/>
        <v>0.93376986818460461</v>
      </c>
      <c r="F89" s="1">
        <f t="shared" si="54"/>
        <v>1.0409198371244992</v>
      </c>
      <c r="G89" s="1">
        <f t="shared" si="54"/>
        <v>0.88091772628258125</v>
      </c>
      <c r="H89" s="1">
        <f t="shared" si="54"/>
        <v>0.92883608877239787</v>
      </c>
      <c r="I89" s="1">
        <f t="shared" si="54"/>
        <v>0.97345934761055986</v>
      </c>
      <c r="J89" s="1">
        <f t="shared" si="54"/>
        <v>0.98455920997199919</v>
      </c>
      <c r="K89" s="1">
        <f t="shared" si="54"/>
        <v>0.9030010383669681</v>
      </c>
      <c r="L89" s="1">
        <f t="shared" si="54"/>
        <v>0.94894492346743986</v>
      </c>
      <c r="M89" s="8">
        <f t="shared" si="54"/>
        <v>1.0262014866871072</v>
      </c>
      <c r="N89">
        <f t="shared" si="55"/>
        <v>0.9984415215343253</v>
      </c>
      <c r="O89" s="20">
        <f t="shared" si="56"/>
        <v>0.98873081799673157</v>
      </c>
      <c r="P89">
        <f t="shared" si="57"/>
        <v>98.873081799673159</v>
      </c>
      <c r="R89">
        <f t="shared" si="58"/>
        <v>0.97900927879127952</v>
      </c>
      <c r="S89" s="20">
        <f t="shared" si="59"/>
        <v>0.98014976729207004</v>
      </c>
      <c r="T89">
        <f t="shared" si="60"/>
        <v>98.014976729207007</v>
      </c>
    </row>
    <row r="90" spans="1:20" x14ac:dyDescent="0.3">
      <c r="A90" s="32" t="str">
        <f t="shared" ref="A90" si="63">A7</f>
        <v>May</v>
      </c>
      <c r="B90" s="18">
        <f t="shared" si="54"/>
        <v>1.2012741075262934</v>
      </c>
      <c r="C90" s="1">
        <f t="shared" si="54"/>
        <v>0.94232704074987717</v>
      </c>
      <c r="D90" s="1">
        <f t="shared" si="54"/>
        <v>1.045120726368441</v>
      </c>
      <c r="E90" s="1">
        <f t="shared" si="54"/>
        <v>0.93130605325233851</v>
      </c>
      <c r="F90" s="1">
        <f t="shared" si="54"/>
        <v>1.0025295674722909</v>
      </c>
      <c r="G90" s="1">
        <f t="shared" si="54"/>
        <v>0.89880341021025212</v>
      </c>
      <c r="H90" s="1">
        <f t="shared" si="54"/>
        <v>0.92380303935792507</v>
      </c>
      <c r="I90" s="1">
        <f t="shared" si="54"/>
        <v>0.98089402343500576</v>
      </c>
      <c r="J90" s="1">
        <f t="shared" si="54"/>
        <v>0.99686060556183553</v>
      </c>
      <c r="K90" s="1">
        <f t="shared" si="54"/>
        <v>0.93546587897049405</v>
      </c>
      <c r="L90" s="1">
        <f t="shared" si="54"/>
        <v>1.0000812043310561</v>
      </c>
      <c r="M90" s="8">
        <f t="shared" si="54"/>
        <v>1.0445023319063624</v>
      </c>
      <c r="N90">
        <f t="shared" si="55"/>
        <v>0.99191399909518108</v>
      </c>
      <c r="O90" s="20">
        <f t="shared" si="56"/>
        <v>0.98226678133404433</v>
      </c>
      <c r="P90">
        <f t="shared" si="57"/>
        <v>98.226678133404434</v>
      </c>
      <c r="R90">
        <f t="shared" si="58"/>
        <v>0.98887731449842065</v>
      </c>
      <c r="S90" s="20">
        <f t="shared" si="59"/>
        <v>0.99002929868315737</v>
      </c>
      <c r="T90">
        <f t="shared" si="60"/>
        <v>99.002929868315732</v>
      </c>
    </row>
    <row r="91" spans="1:20" x14ac:dyDescent="0.3">
      <c r="A91" s="32" t="str">
        <f t="shared" ref="A91" si="64">A8</f>
        <v>June</v>
      </c>
      <c r="B91" s="18">
        <f t="shared" si="54"/>
        <v>1.3057770436615299</v>
      </c>
      <c r="C91" s="1">
        <f t="shared" si="54"/>
        <v>1.1011696532403106</v>
      </c>
      <c r="D91" s="1">
        <f t="shared" si="54"/>
        <v>1.064372929050559</v>
      </c>
      <c r="E91" s="1">
        <f t="shared" si="54"/>
        <v>1.0946051743894107</v>
      </c>
      <c r="F91" s="1">
        <f t="shared" si="54"/>
        <v>1.0515723997382549</v>
      </c>
      <c r="G91" s="1">
        <f t="shared" si="54"/>
        <v>1.0037775840144885</v>
      </c>
      <c r="H91" s="1">
        <f t="shared" si="54"/>
        <v>1.0680485175275387</v>
      </c>
      <c r="I91" s="1">
        <f t="shared" si="54"/>
        <v>1.1442404655672402</v>
      </c>
      <c r="J91" s="1">
        <f t="shared" si="54"/>
        <v>1.1762137555299832</v>
      </c>
      <c r="K91" s="1">
        <f t="shared" si="54"/>
        <v>1.1133797463221342</v>
      </c>
      <c r="L91" s="1">
        <f t="shared" si="54"/>
        <v>1.1168261000721127</v>
      </c>
      <c r="M91" s="8">
        <f t="shared" si="54"/>
        <v>1.1769877711473569</v>
      </c>
      <c r="N91">
        <f t="shared" si="55"/>
        <v>1.1180809283550766</v>
      </c>
      <c r="O91" s="20">
        <f t="shared" si="56"/>
        <v>1.1072066285667335</v>
      </c>
      <c r="P91">
        <f t="shared" si="57"/>
        <v>110.72066285667334</v>
      </c>
      <c r="R91">
        <f t="shared" si="58"/>
        <v>1.1072746997812224</v>
      </c>
      <c r="S91" s="20">
        <f t="shared" si="59"/>
        <v>1.1085646099890969</v>
      </c>
      <c r="T91">
        <f t="shared" si="60"/>
        <v>110.85646099890968</v>
      </c>
    </row>
    <row r="92" spans="1:20" x14ac:dyDescent="0.3">
      <c r="A92" s="32" t="str">
        <f t="shared" ref="A92" si="65">A9</f>
        <v>July</v>
      </c>
      <c r="B92" s="18">
        <f t="shared" si="54"/>
        <v>1.3956070161443463</v>
      </c>
      <c r="C92" s="1">
        <f t="shared" si="54"/>
        <v>1.232143022131841</v>
      </c>
      <c r="D92" s="1">
        <f t="shared" si="54"/>
        <v>1.1713120574547184</v>
      </c>
      <c r="E92" s="1">
        <f t="shared" si="54"/>
        <v>1.1396355948195729</v>
      </c>
      <c r="F92" s="1">
        <f t="shared" si="54"/>
        <v>1.1294463165114959</v>
      </c>
      <c r="G92" s="1">
        <f t="shared" si="54"/>
        <v>1.136762289292836</v>
      </c>
      <c r="H92" s="1">
        <f t="shared" si="54"/>
        <v>1.2231562925111441</v>
      </c>
      <c r="I92" s="1">
        <f t="shared" si="54"/>
        <v>1.2533583391052521</v>
      </c>
      <c r="J92" s="1">
        <f t="shared" si="54"/>
        <v>1.286525377616907</v>
      </c>
      <c r="K92" s="1">
        <f t="shared" si="54"/>
        <v>1.2482121953028431</v>
      </c>
      <c r="L92" s="1">
        <f t="shared" si="54"/>
        <v>1.2885429670103088</v>
      </c>
      <c r="M92" s="8">
        <f t="shared" si="54"/>
        <v>1.3604236804430438</v>
      </c>
      <c r="N92">
        <f t="shared" si="55"/>
        <v>1.2387604290286924</v>
      </c>
      <c r="O92" s="20">
        <f t="shared" si="56"/>
        <v>1.226712417181274</v>
      </c>
      <c r="P92">
        <f t="shared" si="57"/>
        <v>122.6712417181274</v>
      </c>
      <c r="R92">
        <f t="shared" si="58"/>
        <v>1.240177608717342</v>
      </c>
      <c r="S92" s="20">
        <f t="shared" si="59"/>
        <v>1.2416223430342896</v>
      </c>
      <c r="T92">
        <f t="shared" si="60"/>
        <v>124.16223430342896</v>
      </c>
    </row>
    <row r="93" spans="1:20" x14ac:dyDescent="0.3">
      <c r="A93" s="32" t="str">
        <f t="shared" ref="A93" si="66">A10</f>
        <v>August</v>
      </c>
      <c r="B93" s="18">
        <f t="shared" si="54"/>
        <v>1.361453177007079</v>
      </c>
      <c r="C93" s="1">
        <f t="shared" si="54"/>
        <v>1.2088345158609359</v>
      </c>
      <c r="D93" s="1">
        <f t="shared" si="54"/>
        <v>1.1532536369964095</v>
      </c>
      <c r="E93" s="1">
        <f t="shared" si="54"/>
        <v>1.183494299703518</v>
      </c>
      <c r="F93" s="1">
        <f t="shared" si="54"/>
        <v>1.150576746976449</v>
      </c>
      <c r="G93" s="1">
        <f t="shared" si="54"/>
        <v>1.0919507117345377</v>
      </c>
      <c r="H93" s="1">
        <f t="shared" si="54"/>
        <v>1.1556994213071397</v>
      </c>
      <c r="I93" s="1">
        <f t="shared" si="54"/>
        <v>1.2192367321863238</v>
      </c>
      <c r="J93" s="1">
        <f t="shared" si="54"/>
        <v>1.2826182502528753</v>
      </c>
      <c r="K93" s="1">
        <f t="shared" si="54"/>
        <v>1.2751786754577779</v>
      </c>
      <c r="L93" s="1">
        <f t="shared" si="54"/>
        <v>1.3062368718387343</v>
      </c>
      <c r="M93" s="8">
        <f t="shared" si="54"/>
        <v>1.3177613209512986</v>
      </c>
      <c r="N93">
        <f t="shared" si="55"/>
        <v>1.2255245300227566</v>
      </c>
      <c r="O93" s="20">
        <f t="shared" si="56"/>
        <v>1.2136052486903739</v>
      </c>
      <c r="P93">
        <f t="shared" si="57"/>
        <v>121.36052486903739</v>
      </c>
      <c r="R93">
        <f t="shared" si="58"/>
        <v>1.2140356240236299</v>
      </c>
      <c r="S93" s="20">
        <f t="shared" si="59"/>
        <v>1.2154499044587024</v>
      </c>
      <c r="T93">
        <f t="shared" si="60"/>
        <v>121.54499044587024</v>
      </c>
    </row>
    <row r="94" spans="1:20" x14ac:dyDescent="0.3">
      <c r="A94" s="32" t="str">
        <f t="shared" ref="A94" si="67">A11</f>
        <v>September</v>
      </c>
      <c r="B94" s="18">
        <f t="shared" si="54"/>
        <v>1.2211798910623228</v>
      </c>
      <c r="C94" s="1">
        <f t="shared" si="54"/>
        <v>1.102646211481203</v>
      </c>
      <c r="D94" s="1">
        <f t="shared" si="54"/>
        <v>1.0501347719353693</v>
      </c>
      <c r="E94" s="1">
        <f t="shared" si="54"/>
        <v>1.0089815938896016</v>
      </c>
      <c r="F94" s="1">
        <f t="shared" si="54"/>
        <v>0.99136837030055502</v>
      </c>
      <c r="G94" s="1">
        <f t="shared" si="54"/>
        <v>0.95576378782112292</v>
      </c>
      <c r="H94" s="1">
        <f t="shared" si="54"/>
        <v>1.030004119805499</v>
      </c>
      <c r="I94" s="1">
        <f t="shared" si="54"/>
        <v>1.0602225497656448</v>
      </c>
      <c r="J94" s="1">
        <f t="shared" si="54"/>
        <v>1.1015398571383697</v>
      </c>
      <c r="K94" s="1">
        <f t="shared" si="54"/>
        <v>1.0133357418705098</v>
      </c>
      <c r="L94" s="1">
        <f t="shared" si="54"/>
        <v>1.0752258322265928</v>
      </c>
      <c r="M94" s="8">
        <f t="shared" si="54"/>
        <v>1.0983043704372495</v>
      </c>
      <c r="N94">
        <f t="shared" si="55"/>
        <v>1.0590589248111699</v>
      </c>
      <c r="O94" s="20">
        <f t="shared" si="56"/>
        <v>1.0487586648301146</v>
      </c>
      <c r="P94">
        <f t="shared" si="57"/>
        <v>104.87586648301146</v>
      </c>
      <c r="R94">
        <f t="shared" si="58"/>
        <v>1.0551786608505069</v>
      </c>
      <c r="S94" s="20">
        <f t="shared" si="59"/>
        <v>1.0564078822226122</v>
      </c>
      <c r="T94">
        <f t="shared" si="60"/>
        <v>105.64078822226122</v>
      </c>
    </row>
    <row r="95" spans="1:20" x14ac:dyDescent="0.3">
      <c r="A95" s="32" t="str">
        <f t="shared" ref="A95" si="68">A12</f>
        <v>October</v>
      </c>
      <c r="B95" s="18">
        <f t="shared" si="54"/>
        <v>1.0436030259380551</v>
      </c>
      <c r="C95" s="1">
        <f t="shared" si="54"/>
        <v>0.91125859721357139</v>
      </c>
      <c r="D95" s="1">
        <f t="shared" si="54"/>
        <v>0.91074714606943963</v>
      </c>
      <c r="E95" s="1">
        <f t="shared" si="54"/>
        <v>0.91039134363999497</v>
      </c>
      <c r="F95" s="1">
        <f t="shared" si="54"/>
        <v>0.87289695001719947</v>
      </c>
      <c r="G95" s="1">
        <f t="shared" si="54"/>
        <v>0.83684213818734388</v>
      </c>
      <c r="H95" s="1">
        <f t="shared" si="54"/>
        <v>0.89667978090639111</v>
      </c>
      <c r="I95" s="1">
        <f t="shared" si="54"/>
        <v>0.90667824508536254</v>
      </c>
      <c r="J95" s="1">
        <f t="shared" si="54"/>
        <v>0.93931118265767699</v>
      </c>
      <c r="K95" s="1">
        <f t="shared" si="54"/>
        <v>0.89449540743234257</v>
      </c>
      <c r="L95" s="1">
        <f t="shared" si="54"/>
        <v>0.93937338803315407</v>
      </c>
      <c r="M95" s="8">
        <f t="shared" si="54"/>
        <v>0.99098974439289778</v>
      </c>
      <c r="N95">
        <f t="shared" si="55"/>
        <v>0.92110557913111923</v>
      </c>
      <c r="O95" s="20">
        <f t="shared" si="56"/>
        <v>0.91214703422603505</v>
      </c>
      <c r="P95">
        <f t="shared" si="57"/>
        <v>91.214703422603506</v>
      </c>
      <c r="R95">
        <f t="shared" si="58"/>
        <v>0.91056924485471735</v>
      </c>
      <c r="S95" s="20">
        <f t="shared" si="59"/>
        <v>0.91163000472229738</v>
      </c>
      <c r="T95">
        <f t="shared" si="60"/>
        <v>91.16300047222974</v>
      </c>
    </row>
    <row r="96" spans="1:20" x14ac:dyDescent="0.3">
      <c r="A96" s="32" t="str">
        <f t="shared" ref="A96" si="69">A13</f>
        <v>November</v>
      </c>
      <c r="B96" s="18">
        <f t="shared" si="54"/>
        <v>0.89126283230505499</v>
      </c>
      <c r="C96" s="1">
        <f t="shared" si="54"/>
        <v>0.76709659968601895</v>
      </c>
      <c r="D96" s="1">
        <f t="shared" si="54"/>
        <v>0.80870179042125956</v>
      </c>
      <c r="E96" s="1">
        <f t="shared" si="54"/>
        <v>0.80956333350723841</v>
      </c>
      <c r="F96" s="1">
        <f t="shared" si="54"/>
        <v>0.7365452631929309</v>
      </c>
      <c r="G96" s="1">
        <f t="shared" si="54"/>
        <v>0.73468706614589852</v>
      </c>
      <c r="H96" s="1">
        <f t="shared" si="54"/>
        <v>0.76890117671182789</v>
      </c>
      <c r="I96" s="1">
        <f t="shared" si="54"/>
        <v>0.79669323663729974</v>
      </c>
      <c r="J96" s="1">
        <f t="shared" si="54"/>
        <v>0.81971625532837411</v>
      </c>
      <c r="K96" s="1">
        <f t="shared" si="54"/>
        <v>0.76731928468901733</v>
      </c>
      <c r="L96" s="1">
        <f t="shared" si="54"/>
        <v>0.83041260460116628</v>
      </c>
      <c r="M96" s="8">
        <f t="shared" si="54"/>
        <v>0.83359726390004152</v>
      </c>
      <c r="N96">
        <f t="shared" si="55"/>
        <v>0.79704139226051074</v>
      </c>
      <c r="O96" s="20">
        <f t="shared" si="56"/>
        <v>0.78928947840226216</v>
      </c>
      <c r="P96">
        <f t="shared" si="57"/>
        <v>78.928947840226215</v>
      </c>
      <c r="R96">
        <f t="shared" si="58"/>
        <v>0.80269751352927965</v>
      </c>
      <c r="S96" s="20">
        <f t="shared" si="59"/>
        <v>0.80363260914443413</v>
      </c>
      <c r="T96">
        <f t="shared" si="60"/>
        <v>80.363260914443416</v>
      </c>
    </row>
    <row r="97" spans="1:20" ht="15" thickBot="1" x14ac:dyDescent="0.35">
      <c r="A97" s="33" t="str">
        <f t="shared" ref="A97" si="70">A14</f>
        <v>December</v>
      </c>
      <c r="B97" s="19">
        <f t="shared" si="54"/>
        <v>0.98869957244347118</v>
      </c>
      <c r="C97" s="10">
        <f t="shared" si="54"/>
        <v>0.92548128916274153</v>
      </c>
      <c r="D97" s="10">
        <f t="shared" si="54"/>
        <v>0.90613038690318926</v>
      </c>
      <c r="E97" s="10">
        <f t="shared" si="54"/>
        <v>0.90181995659022063</v>
      </c>
      <c r="F97" s="10">
        <f t="shared" si="54"/>
        <v>0.81361861411231962</v>
      </c>
      <c r="G97" s="10">
        <f t="shared" si="54"/>
        <v>0.82088136807642664</v>
      </c>
      <c r="H97" s="10">
        <f t="shared" si="54"/>
        <v>0.89420005830303795</v>
      </c>
      <c r="I97" s="10">
        <f t="shared" si="54"/>
        <v>0.89260620523419965</v>
      </c>
      <c r="J97" s="10">
        <f t="shared" si="54"/>
        <v>0.89662094077130428</v>
      </c>
      <c r="K97" s="10">
        <f t="shared" si="54"/>
        <v>0.82869344781743559</v>
      </c>
      <c r="L97" s="10">
        <f t="shared" si="54"/>
        <v>0.92341745264366737</v>
      </c>
      <c r="M97" s="11">
        <f t="shared" si="54"/>
        <v>0.91814844196815704</v>
      </c>
      <c r="N97">
        <f t="shared" si="55"/>
        <v>0.89252647783551409</v>
      </c>
      <c r="O97" s="20">
        <f t="shared" si="56"/>
        <v>0.88384588929949792</v>
      </c>
      <c r="P97">
        <f t="shared" si="57"/>
        <v>88.384588929949786</v>
      </c>
      <c r="R97">
        <f t="shared" si="58"/>
        <v>0.89922044868076245</v>
      </c>
      <c r="S97" s="20">
        <f t="shared" si="59"/>
        <v>0.90026798786513285</v>
      </c>
      <c r="T97">
        <f t="shared" si="60"/>
        <v>90.026798786513282</v>
      </c>
    </row>
    <row r="98" spans="1:20" x14ac:dyDescent="0.3">
      <c r="N98">
        <f>AVERAGE(N86:N97)</f>
        <v>1.0098213824843334</v>
      </c>
      <c r="O98">
        <f t="shared" ref="O98:S98" si="71">AVERAGE(O86:O97)</f>
        <v>1</v>
      </c>
      <c r="R98">
        <f t="shared" si="71"/>
        <v>0.99883641404727219</v>
      </c>
      <c r="S98">
        <f t="shared" si="71"/>
        <v>1.0000000000000002</v>
      </c>
    </row>
    <row r="102" spans="1:20" ht="28.8" x14ac:dyDescent="0.55000000000000004">
      <c r="A102" s="74" t="s">
        <v>55</v>
      </c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</row>
    <row r="103" spans="1:20" ht="28.8" x14ac:dyDescent="0.55000000000000004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</row>
    <row r="104" spans="1:20" x14ac:dyDescent="0.3">
      <c r="B104" s="20" t="s">
        <v>24</v>
      </c>
      <c r="C104" s="20" t="s">
        <v>80</v>
      </c>
      <c r="D104" s="38" t="s">
        <v>25</v>
      </c>
      <c r="E104" s="38" t="s">
        <v>35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 t="s">
        <v>27</v>
      </c>
      <c r="Q104" s="35"/>
      <c r="R104" s="35"/>
    </row>
    <row r="105" spans="1:20" x14ac:dyDescent="0.3">
      <c r="A105">
        <v>1</v>
      </c>
      <c r="B105">
        <f>AVERAGE(1,12)</f>
        <v>6.5</v>
      </c>
      <c r="C105">
        <f>B105^2</f>
        <v>42.25</v>
      </c>
      <c r="D105" s="35">
        <v>1949</v>
      </c>
      <c r="E105" s="35">
        <f>C57</f>
        <v>126.66666666666667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</row>
    <row r="106" spans="1:20" x14ac:dyDescent="0.3">
      <c r="A106">
        <v>1</v>
      </c>
      <c r="B106">
        <f>AVERAGE(13,24)</f>
        <v>18.5</v>
      </c>
      <c r="C106">
        <f t="shared" ref="C106:C116" si="72">B106^2</f>
        <v>342.25</v>
      </c>
      <c r="D106" s="35">
        <v>1950</v>
      </c>
      <c r="E106" s="35">
        <f t="shared" ref="E106:E116" si="73">C58</f>
        <v>139.66666666666666</v>
      </c>
      <c r="G106" s="35"/>
      <c r="H106" s="36" t="s">
        <v>52</v>
      </c>
      <c r="I106" s="35">
        <f t="array" ref="I106:I108">MMULT(MMULT(MINVERSE(MMULT(TRANSPOSE(A105:C116),A105:C116)),TRANSPOSE(A105:C116)),E105:E116)</f>
        <v>111.66954425059669</v>
      </c>
      <c r="J106" s="35"/>
      <c r="K106" s="35"/>
      <c r="L106" s="35"/>
      <c r="M106" s="35"/>
      <c r="N106" s="35"/>
      <c r="O106" s="35"/>
      <c r="P106" s="35"/>
      <c r="Q106" s="35"/>
      <c r="R106" s="35"/>
    </row>
    <row r="107" spans="1:20" x14ac:dyDescent="0.3">
      <c r="A107">
        <v>1</v>
      </c>
      <c r="B107">
        <f>AVERAGE(25,36)</f>
        <v>30.5</v>
      </c>
      <c r="C107">
        <f t="shared" si="72"/>
        <v>930.25</v>
      </c>
      <c r="D107" s="35">
        <v>1951</v>
      </c>
      <c r="E107" s="35">
        <f>C59</f>
        <v>170.16666666666666</v>
      </c>
      <c r="G107" s="36"/>
      <c r="H107" s="36" t="s">
        <v>53</v>
      </c>
      <c r="I107" s="35">
        <v>1.6673212493525336</v>
      </c>
      <c r="J107" s="35"/>
      <c r="K107" s="35"/>
      <c r="L107" s="35"/>
      <c r="M107" s="35"/>
      <c r="N107" s="35"/>
      <c r="O107" s="35"/>
      <c r="P107" s="35"/>
      <c r="Q107" s="35"/>
      <c r="R107" s="35"/>
    </row>
    <row r="108" spans="1:20" x14ac:dyDescent="0.3">
      <c r="A108">
        <v>1</v>
      </c>
      <c r="B108">
        <f>AVERAGE(37,48)</f>
        <v>42.5</v>
      </c>
      <c r="C108">
        <f t="shared" si="72"/>
        <v>1806.25</v>
      </c>
      <c r="D108" s="35">
        <v>1952</v>
      </c>
      <c r="E108" s="35">
        <f t="shared" si="73"/>
        <v>197</v>
      </c>
      <c r="G108" s="36"/>
      <c r="H108" s="36" t="s">
        <v>54</v>
      </c>
      <c r="I108" s="35">
        <v>6.8483310670808262E-3</v>
      </c>
      <c r="J108" s="35"/>
      <c r="K108" s="35"/>
      <c r="L108" s="35"/>
      <c r="M108" s="35"/>
      <c r="N108" s="35"/>
      <c r="O108" s="35"/>
      <c r="P108" s="35"/>
      <c r="Q108" s="35"/>
      <c r="R108" s="35"/>
    </row>
    <row r="109" spans="1:20" x14ac:dyDescent="0.3">
      <c r="A109">
        <v>1</v>
      </c>
      <c r="B109">
        <f>AVERAGE(49,60)</f>
        <v>54.5</v>
      </c>
      <c r="C109">
        <f t="shared" si="72"/>
        <v>2970.25</v>
      </c>
      <c r="D109" s="35">
        <v>1953</v>
      </c>
      <c r="E109" s="35">
        <f t="shared" si="73"/>
        <v>225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</row>
    <row r="110" spans="1:20" x14ac:dyDescent="0.3">
      <c r="A110">
        <v>1</v>
      </c>
      <c r="B110">
        <f>AVERAGE(61,72)</f>
        <v>66.5</v>
      </c>
      <c r="C110">
        <f t="shared" si="72"/>
        <v>4422.25</v>
      </c>
      <c r="D110" s="35">
        <v>1954</v>
      </c>
      <c r="E110" s="35">
        <f t="shared" si="73"/>
        <v>238.91666666666666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</row>
    <row r="111" spans="1:20" x14ac:dyDescent="0.3">
      <c r="A111">
        <v>1</v>
      </c>
      <c r="B111">
        <f>AVERAGE(73,84)</f>
        <v>78.5</v>
      </c>
      <c r="C111">
        <f t="shared" si="72"/>
        <v>6162.25</v>
      </c>
      <c r="D111" s="35">
        <v>1955</v>
      </c>
      <c r="E111" s="35">
        <f t="shared" si="73"/>
        <v>284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</row>
    <row r="112" spans="1:20" x14ac:dyDescent="0.3">
      <c r="A112">
        <v>1</v>
      </c>
      <c r="B112">
        <f>AVERAGE(85,96)</f>
        <v>90.5</v>
      </c>
      <c r="C112">
        <f t="shared" si="72"/>
        <v>8190.25</v>
      </c>
      <c r="D112" s="35">
        <v>1956</v>
      </c>
      <c r="E112" s="35">
        <f>C64</f>
        <v>328.25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</row>
    <row r="113" spans="1:13" x14ac:dyDescent="0.3">
      <c r="A113">
        <v>1</v>
      </c>
      <c r="B113">
        <f>AVERAGE(97,108)</f>
        <v>102.5</v>
      </c>
      <c r="C113">
        <f t="shared" si="72"/>
        <v>10506.25</v>
      </c>
      <c r="D113" s="35">
        <v>1957</v>
      </c>
      <c r="E113">
        <f t="shared" si="73"/>
        <v>368.41666666666669</v>
      </c>
    </row>
    <row r="114" spans="1:13" x14ac:dyDescent="0.3">
      <c r="A114">
        <v>1</v>
      </c>
      <c r="B114">
        <f>AVERAGE(109,120)</f>
        <v>114.5</v>
      </c>
      <c r="C114">
        <f t="shared" si="72"/>
        <v>13110.25</v>
      </c>
      <c r="D114" s="35">
        <v>1958</v>
      </c>
      <c r="E114">
        <f t="shared" si="73"/>
        <v>381</v>
      </c>
    </row>
    <row r="115" spans="1:13" x14ac:dyDescent="0.3">
      <c r="A115">
        <v>1</v>
      </c>
      <c r="B115">
        <f>AVERAGE(121,132)</f>
        <v>126.5</v>
      </c>
      <c r="C115">
        <f t="shared" si="72"/>
        <v>16002.25</v>
      </c>
      <c r="D115" s="35">
        <v>1959</v>
      </c>
      <c r="E115">
        <f t="shared" si="73"/>
        <v>428.33333333333331</v>
      </c>
    </row>
    <row r="116" spans="1:13" x14ac:dyDescent="0.3">
      <c r="A116">
        <v>1</v>
      </c>
      <c r="B116">
        <f>AVERAGE(133,144)</f>
        <v>138.5</v>
      </c>
      <c r="C116">
        <f t="shared" si="72"/>
        <v>19182.25</v>
      </c>
      <c r="D116" s="35">
        <v>1960</v>
      </c>
      <c r="E116">
        <f t="shared" si="73"/>
        <v>476.16666666666669</v>
      </c>
    </row>
    <row r="117" spans="1:13" ht="15" thickBot="1" x14ac:dyDescent="0.35">
      <c r="B117" s="35"/>
    </row>
    <row r="118" spans="1:13" ht="15" thickBot="1" x14ac:dyDescent="0.35">
      <c r="A118" s="30" t="s">
        <v>36</v>
      </c>
      <c r="B118" s="69">
        <v>1949</v>
      </c>
      <c r="C118" s="13">
        <v>1950</v>
      </c>
      <c r="D118" s="13">
        <v>1951</v>
      </c>
      <c r="E118" s="13">
        <v>1952</v>
      </c>
      <c r="F118" s="13">
        <v>1953</v>
      </c>
      <c r="G118" s="13">
        <v>1954</v>
      </c>
      <c r="H118" s="13">
        <v>1955</v>
      </c>
      <c r="I118" s="13">
        <v>1956</v>
      </c>
      <c r="J118" s="13">
        <v>1957</v>
      </c>
      <c r="K118" s="13">
        <v>1958</v>
      </c>
      <c r="L118" s="13">
        <v>1959</v>
      </c>
      <c r="M118" s="31">
        <v>1960</v>
      </c>
    </row>
    <row r="119" spans="1:13" x14ac:dyDescent="0.3">
      <c r="A119" s="32" t="str">
        <f t="shared" ref="A119:A130" si="74">A71</f>
        <v>January</v>
      </c>
      <c r="B119" s="15">
        <f>$I$106+$I$107*'Airpass Data '!A9+$I$108*('Airpass Data '!A9^2)</f>
        <v>113.3437138310163</v>
      </c>
      <c r="C119" s="16">
        <f>$I$106+$I$107*'Airpass Data '!A21+$I$108*('Airpass Data '!A21^2)</f>
        <v>134.50208844251628</v>
      </c>
      <c r="D119" s="16">
        <f>$I$106+$I$107*'Airpass Data '!A33+$I$108*('Airpass Data '!A33^2)</f>
        <v>157.63278240133553</v>
      </c>
      <c r="E119" s="16">
        <f>$I$106+$I$107*'Airpass Data '!A45+$I$108*('Airpass Data '!A45^2)</f>
        <v>182.7357957074741</v>
      </c>
      <c r="F119" s="16">
        <f>$I$106+$I$107*'Airpass Data '!A57+$I$108*('Airpass Data '!A57^2)</f>
        <v>209.81112836093192</v>
      </c>
      <c r="G119" s="16">
        <f>$I$106+$I$107*'Airpass Data '!A69+$I$108*('Airpass Data '!A69^2)</f>
        <v>238.85878036170897</v>
      </c>
      <c r="H119" s="16">
        <f>$I$106+$I$107*'Airpass Data '!A81+$I$108*('Airpass Data '!A81^2)</f>
        <v>269.87875170980533</v>
      </c>
      <c r="I119" s="16">
        <f>$I$106+$I$107*'Airpass Data '!A93+$I$108*('Airpass Data '!A93^2)</f>
        <v>302.87104240522098</v>
      </c>
      <c r="J119" s="16">
        <f>$I$106+$I$107*'Airpass Data '!A105+$I$108*('Airpass Data '!A105^2)</f>
        <v>337.83565244795597</v>
      </c>
      <c r="K119" s="16">
        <f>$I$106+$I$107*'Airpass Data '!A117+$I$108*('Airpass Data '!A117^2)</f>
        <v>374.77258183801013</v>
      </c>
      <c r="L119" s="16">
        <f>$I$106+$I$107*'Airpass Data '!A129+$I$108*('Airpass Data '!A129^2)</f>
        <v>413.68183057538363</v>
      </c>
      <c r="M119" s="17">
        <f>$I$106+$I$107*'Airpass Data '!A141+$I$108*('Airpass Data '!A141^2)</f>
        <v>454.56339866007642</v>
      </c>
    </row>
    <row r="120" spans="1:13" x14ac:dyDescent="0.3">
      <c r="A120" s="32" t="str">
        <f t="shared" si="74"/>
        <v>Feburary</v>
      </c>
      <c r="B120" s="18">
        <f>$I$106+$I$107*'Airpass Data '!A10+$I$108*('Airpass Data '!A10^2)</f>
        <v>115.03158007357007</v>
      </c>
      <c r="C120" s="1">
        <f>$I$106+$I$107*'Airpass Data '!A22+$I$108*('Airpass Data '!A22^2)</f>
        <v>136.35431463067999</v>
      </c>
      <c r="D120" s="1">
        <f>$I$106+$I$107*'Airpass Data '!A34+$I$108*('Airpass Data '!A34^2)</f>
        <v>159.64936853510918</v>
      </c>
      <c r="E120" s="1">
        <f>$I$106+$I$107*'Airpass Data '!A46+$I$108*('Airpass Data '!A46^2)</f>
        <v>184.9167417868577</v>
      </c>
      <c r="F120" s="1">
        <f>$I$106+$I$107*'Airpass Data '!A58+$I$108*('Airpass Data '!A58^2)</f>
        <v>212.15643438592542</v>
      </c>
      <c r="G120" s="1">
        <f>$I$106+$I$107*'Airpass Data '!A70+$I$108*('Airpass Data '!A70^2)</f>
        <v>241.36844633231246</v>
      </c>
      <c r="H120" s="1">
        <f>$I$106+$I$107*'Airpass Data '!A82+$I$108*('Airpass Data '!A82^2)</f>
        <v>272.55277762601878</v>
      </c>
      <c r="I120" s="1">
        <f>$I$106+$I$107*'Airpass Data '!A94+$I$108*('Airpass Data '!A94^2)</f>
        <v>305.70942826704436</v>
      </c>
      <c r="J120" s="1">
        <f>$I$106+$I$107*'Airpass Data '!A106+$I$108*('Airpass Data '!A106^2)</f>
        <v>340.83839825538928</v>
      </c>
      <c r="K120" s="1">
        <f>$I$106+$I$107*'Airpass Data '!A118+$I$108*('Airpass Data '!A118^2)</f>
        <v>377.93968759105337</v>
      </c>
      <c r="L120" s="1">
        <f>$I$106+$I$107*'Airpass Data '!A130+$I$108*('Airpass Data '!A130^2)</f>
        <v>417.01329627403675</v>
      </c>
      <c r="M120" s="8">
        <f>$I$106+$I$107*'Airpass Data '!A142+$I$108*('Airpass Data '!A142^2)</f>
        <v>458.05922430433952</v>
      </c>
    </row>
    <row r="121" spans="1:13" x14ac:dyDescent="0.3">
      <c r="A121" s="32" t="str">
        <f t="shared" si="74"/>
        <v>March</v>
      </c>
      <c r="B121" s="18">
        <f>$I$106+$I$107*'Airpass Data '!A11+$I$108*('Airpass Data '!A11^2)</f>
        <v>116.73314297825802</v>
      </c>
      <c r="C121" s="1">
        <f>$I$106+$I$107*'Airpass Data '!A23+$I$108*('Airpass Data '!A23^2)</f>
        <v>138.22023748097789</v>
      </c>
      <c r="D121" s="1">
        <f>$I$106+$I$107*'Airpass Data '!A35+$I$108*('Airpass Data '!A35^2)</f>
        <v>161.679651331017</v>
      </c>
      <c r="E121" s="1">
        <f>$I$106+$I$107*'Airpass Data '!A47+$I$108*('Airpass Data '!A47^2)</f>
        <v>187.11138452837545</v>
      </c>
      <c r="F121" s="1">
        <f>$I$106+$I$107*'Airpass Data '!A59+$I$108*('Airpass Data '!A59^2)</f>
        <v>214.51543707305314</v>
      </c>
      <c r="G121" s="1">
        <f>$I$106+$I$107*'Airpass Data '!A71+$I$108*('Airpass Data '!A71^2)</f>
        <v>243.8918089650501</v>
      </c>
      <c r="H121" s="1">
        <f>$I$106+$I$107*'Airpass Data '!A83+$I$108*('Airpass Data '!A83^2)</f>
        <v>275.24050020436636</v>
      </c>
      <c r="I121" s="1">
        <f>$I$106+$I$107*'Airpass Data '!A95+$I$108*('Airpass Data '!A95^2)</f>
        <v>308.56151079100187</v>
      </c>
      <c r="J121" s="1">
        <f>$I$106+$I$107*'Airpass Data '!A107+$I$108*('Airpass Data '!A107^2)</f>
        <v>343.85484072495666</v>
      </c>
      <c r="K121" s="1">
        <f>$I$106+$I$107*'Airpass Data '!A119+$I$108*('Airpass Data '!A119^2)</f>
        <v>381.1204900062308</v>
      </c>
      <c r="L121" s="1">
        <f>$I$106+$I$107*'Airpass Data '!A131+$I$108*('Airpass Data '!A131^2)</f>
        <v>420.3584586348241</v>
      </c>
      <c r="M121" s="8">
        <f>$I$106+$I$107*'Airpass Data '!A143+$I$108*('Airpass Data '!A143^2)</f>
        <v>461.56874661073675</v>
      </c>
    </row>
    <row r="122" spans="1:13" x14ac:dyDescent="0.3">
      <c r="A122" s="32" t="str">
        <f t="shared" si="74"/>
        <v>April</v>
      </c>
      <c r="B122" s="18">
        <f>$I$106+$I$107*'Airpass Data '!A12+$I$108*('Airpass Data '!A12^2)</f>
        <v>118.44840254508011</v>
      </c>
      <c r="C122" s="1">
        <f>$I$106+$I$107*'Airpass Data '!A24+$I$108*('Airpass Data '!A24^2)</f>
        <v>140.0998569934099</v>
      </c>
      <c r="D122" s="1">
        <f>$I$106+$I$107*'Airpass Data '!A36+$I$108*('Airpass Data '!A36^2)</f>
        <v>163.723630789059</v>
      </c>
      <c r="E122" s="1">
        <f>$I$106+$I$107*'Airpass Data '!A48+$I$108*('Airpass Data '!A48^2)</f>
        <v>189.31972393202733</v>
      </c>
      <c r="F122" s="1">
        <f>$I$106+$I$107*'Airpass Data '!A60+$I$108*('Airpass Data '!A60^2)</f>
        <v>216.88813642231497</v>
      </c>
      <c r="G122" s="1">
        <f>$I$106+$I$107*'Airpass Data '!A72+$I$108*('Airpass Data '!A72^2)</f>
        <v>246.4288682599219</v>
      </c>
      <c r="H122" s="1">
        <f>$I$106+$I$107*'Airpass Data '!A84+$I$108*('Airpass Data '!A84^2)</f>
        <v>277.94191944484811</v>
      </c>
      <c r="I122" s="1">
        <f>$I$106+$I$107*'Airpass Data '!A96+$I$108*('Airpass Data '!A96^2)</f>
        <v>311.42728997709355</v>
      </c>
      <c r="J122" s="1">
        <f>$I$106+$I$107*'Airpass Data '!A108+$I$108*('Airpass Data '!A108^2)</f>
        <v>346.88497985665833</v>
      </c>
      <c r="K122" s="1">
        <f>$I$106+$I$107*'Airpass Data '!A120+$I$108*('Airpass Data '!A120^2)</f>
        <v>384.31498908354234</v>
      </c>
      <c r="L122" s="1">
        <f>$I$106+$I$107*'Airpass Data '!A132+$I$108*('Airpass Data '!A132^2)</f>
        <v>423.71731765774564</v>
      </c>
      <c r="M122" s="8">
        <f>$I$106+$I$107*'Airpass Data '!A144+$I$108*('Airpass Data '!A144^2)</f>
        <v>465.09196557926822</v>
      </c>
    </row>
    <row r="123" spans="1:13" x14ac:dyDescent="0.3">
      <c r="A123" s="32" t="str">
        <f t="shared" si="74"/>
        <v>May</v>
      </c>
      <c r="B123" s="18">
        <f>$I$106+$I$107*'Airpass Data '!A13+$I$108*('Airpass Data '!A13^2)</f>
        <v>120.17735877403638</v>
      </c>
      <c r="C123" s="1">
        <f>$I$106+$I$107*'Airpass Data '!A25+$I$108*('Airpass Data '!A25^2)</f>
        <v>141.9931731679761</v>
      </c>
      <c r="D123" s="1">
        <f>$I$106+$I$107*'Airpass Data '!A37+$I$108*('Airpass Data '!A37^2)</f>
        <v>165.78130690923516</v>
      </c>
      <c r="E123" s="1">
        <f>$I$106+$I$107*'Airpass Data '!A49+$I$108*('Airpass Data '!A49^2)</f>
        <v>191.54175999781344</v>
      </c>
      <c r="F123" s="1">
        <f>$I$106+$I$107*'Airpass Data '!A61+$I$108*('Airpass Data '!A61^2)</f>
        <v>219.27453243371099</v>
      </c>
      <c r="G123" s="1">
        <f>$I$106+$I$107*'Airpass Data '!A73+$I$108*('Airpass Data '!A73^2)</f>
        <v>248.97962421692787</v>
      </c>
      <c r="H123" s="1">
        <f>$I$106+$I$107*'Airpass Data '!A85+$I$108*('Airpass Data '!A85^2)</f>
        <v>280.65703534746399</v>
      </c>
      <c r="I123" s="1">
        <f>$I$106+$I$107*'Airpass Data '!A97+$I$108*('Airpass Data '!A97^2)</f>
        <v>314.30676582531936</v>
      </c>
      <c r="J123" s="1">
        <f>$I$106+$I$107*'Airpass Data '!A109+$I$108*('Airpass Data '!A109^2)</f>
        <v>349.92881565049407</v>
      </c>
      <c r="K123" s="1">
        <f>$I$106+$I$107*'Airpass Data '!A121+$I$108*('Airpass Data '!A121^2)</f>
        <v>387.52318482298807</v>
      </c>
      <c r="L123" s="1">
        <f>$I$106+$I$107*'Airpass Data '!A133+$I$108*('Airpass Data '!A133^2)</f>
        <v>427.0898733428013</v>
      </c>
      <c r="M123" s="8">
        <f>$I$106+$I$107*'Airpass Data '!A145+$I$108*('Airpass Data '!A145^2)</f>
        <v>468.62888120993381</v>
      </c>
    </row>
    <row r="124" spans="1:13" x14ac:dyDescent="0.3">
      <c r="A124" s="32" t="str">
        <f t="shared" si="74"/>
        <v>June</v>
      </c>
      <c r="B124" s="18">
        <f>$I$106+$I$107*'Airpass Data '!A14+$I$108*('Airpass Data '!A14^2)</f>
        <v>121.92001166512679</v>
      </c>
      <c r="C124" s="1">
        <f>$I$106+$I$107*'Airpass Data '!A26+$I$108*('Airpass Data '!A26^2)</f>
        <v>143.90018600467647</v>
      </c>
      <c r="D124" s="1">
        <f>$I$106+$I$107*'Airpass Data '!A38+$I$108*('Airpass Data '!A38^2)</f>
        <v>167.85267969154546</v>
      </c>
      <c r="E124" s="1">
        <f>$I$106+$I$107*'Airpass Data '!A50+$I$108*('Airpass Data '!A50^2)</f>
        <v>193.77749272573368</v>
      </c>
      <c r="F124" s="1">
        <f>$I$106+$I$107*'Airpass Data '!A62+$I$108*('Airpass Data '!A62^2)</f>
        <v>221.67462510724118</v>
      </c>
      <c r="G124" s="1">
        <f>$I$106+$I$107*'Airpass Data '!A74+$I$108*('Airpass Data '!A74^2)</f>
        <v>251.544076836068</v>
      </c>
      <c r="H124" s="1">
        <f>$I$106+$I$107*'Airpass Data '!A86+$I$108*('Airpass Data '!A86^2)</f>
        <v>283.38584791221405</v>
      </c>
      <c r="I124" s="1">
        <f>$I$106+$I$107*'Airpass Data '!A98+$I$108*('Airpass Data '!A98^2)</f>
        <v>317.19993833567941</v>
      </c>
      <c r="J124" s="1">
        <f>$I$106+$I$107*'Airpass Data '!A110+$I$108*('Airpass Data '!A110^2)</f>
        <v>352.98634810646405</v>
      </c>
      <c r="K124" s="1">
        <f>$I$106+$I$107*'Airpass Data '!A122+$I$108*('Airpass Data '!A122^2)</f>
        <v>390.74507722456792</v>
      </c>
      <c r="L124" s="1">
        <f>$I$106+$I$107*'Airpass Data '!A134+$I$108*('Airpass Data '!A134^2)</f>
        <v>430.47612568999108</v>
      </c>
      <c r="M124" s="8">
        <f>$I$106+$I$107*'Airpass Data '!A146+$I$108*('Airpass Data '!A146^2)</f>
        <v>472.17949350273358</v>
      </c>
    </row>
    <row r="125" spans="1:13" x14ac:dyDescent="0.3">
      <c r="A125" s="32" t="str">
        <f t="shared" si="74"/>
        <v>July</v>
      </c>
      <c r="B125" s="18">
        <f>$I$106+$I$107*'Airpass Data '!A15+$I$108*('Airpass Data '!A15^2)</f>
        <v>123.67636121835139</v>
      </c>
      <c r="C125" s="1">
        <f>$I$106+$I$107*'Airpass Data '!A27+$I$108*('Airpass Data '!A27^2)</f>
        <v>145.820895503511</v>
      </c>
      <c r="D125" s="1">
        <f>$I$106+$I$107*'Airpass Data '!A39+$I$108*('Airpass Data '!A39^2)</f>
        <v>169.93774913598989</v>
      </c>
      <c r="E125" s="1">
        <f>$I$106+$I$107*'Airpass Data '!A51+$I$108*('Airpass Data '!A51^2)</f>
        <v>196.02692211578807</v>
      </c>
      <c r="F125" s="1">
        <f>$I$106+$I$107*'Airpass Data '!A63+$I$108*('Airpass Data '!A63^2)</f>
        <v>224.08841444290553</v>
      </c>
      <c r="G125" s="1">
        <f>$I$106+$I$107*'Airpass Data '!A75+$I$108*('Airpass Data '!A75^2)</f>
        <v>254.12222611734228</v>
      </c>
      <c r="H125" s="1">
        <f>$I$106+$I$107*'Airpass Data '!A87+$I$108*('Airpass Data '!A87^2)</f>
        <v>286.12835713909828</v>
      </c>
      <c r="I125" s="1">
        <f>$I$106+$I$107*'Airpass Data '!A99+$I$108*('Airpass Data '!A99^2)</f>
        <v>320.10680750817357</v>
      </c>
      <c r="J125" s="1">
        <f>$I$106+$I$107*'Airpass Data '!A111+$I$108*('Airpass Data '!A111^2)</f>
        <v>356.05757722456809</v>
      </c>
      <c r="K125" s="1">
        <f>$I$106+$I$107*'Airpass Data '!A123+$I$108*('Airpass Data '!A123^2)</f>
        <v>393.98066628828201</v>
      </c>
      <c r="L125" s="1">
        <f>$I$106+$I$107*'Airpass Data '!A135+$I$108*('Airpass Data '!A135^2)</f>
        <v>433.8760746993151</v>
      </c>
      <c r="M125" s="8">
        <f>$I$106+$I$107*'Airpass Data '!A147+$I$108*('Airpass Data '!A147^2)</f>
        <v>475.74380245766747</v>
      </c>
    </row>
    <row r="126" spans="1:13" x14ac:dyDescent="0.3">
      <c r="A126" s="32" t="str">
        <f t="shared" si="74"/>
        <v>August</v>
      </c>
      <c r="B126" s="18">
        <f>$I$106+$I$107*'Airpass Data '!A16+$I$108*('Airpass Data '!A16^2)</f>
        <v>125.44640743371012</v>
      </c>
      <c r="C126" s="1">
        <f>$I$106+$I$107*'Airpass Data '!A28+$I$108*('Airpass Data '!A28^2)</f>
        <v>147.7553016644797</v>
      </c>
      <c r="D126" s="1">
        <f>$I$106+$I$107*'Airpass Data '!A40+$I$108*('Airpass Data '!A40^2)</f>
        <v>172.03651524256853</v>
      </c>
      <c r="E126" s="1">
        <f>$I$106+$I$107*'Airpass Data '!A52+$I$108*('Airpass Data '!A52^2)</f>
        <v>198.29004816797664</v>
      </c>
      <c r="F126" s="1">
        <f>$I$106+$I$107*'Airpass Data '!A64+$I$108*('Airpass Data '!A64^2)</f>
        <v>226.51590044070406</v>
      </c>
      <c r="G126" s="1">
        <f>$I$106+$I$107*'Airpass Data '!A76+$I$108*('Airpass Data '!A76^2)</f>
        <v>256.71407206075071</v>
      </c>
      <c r="H126" s="1">
        <f>$I$106+$I$107*'Airpass Data '!A88+$I$108*('Airpass Data '!A88^2)</f>
        <v>288.88456302811665</v>
      </c>
      <c r="I126" s="1">
        <f>$I$106+$I$107*'Airpass Data '!A100+$I$108*('Airpass Data '!A100^2)</f>
        <v>323.02737334280187</v>
      </c>
      <c r="J126" s="1">
        <f>$I$106+$I$107*'Airpass Data '!A112+$I$108*('Airpass Data '!A112^2)</f>
        <v>359.14250300480637</v>
      </c>
      <c r="K126" s="1">
        <f>$I$106+$I$107*'Airpass Data '!A124+$I$108*('Airpass Data '!A124^2)</f>
        <v>397.22995201413022</v>
      </c>
      <c r="L126" s="1">
        <f>$I$106+$I$107*'Airpass Data '!A136+$I$108*('Airpass Data '!A136^2)</f>
        <v>437.28972037077324</v>
      </c>
      <c r="M126" s="8">
        <f>$I$106+$I$107*'Airpass Data '!A148+$I$108*('Airpass Data '!A148^2)</f>
        <v>479.32180807473554</v>
      </c>
    </row>
    <row r="127" spans="1:13" x14ac:dyDescent="0.3">
      <c r="A127" s="32" t="str">
        <f t="shared" si="74"/>
        <v>September</v>
      </c>
      <c r="B127" s="18">
        <f>$I$106+$I$107*'Airpass Data '!A17+$I$108*('Airpass Data '!A17^2)</f>
        <v>127.23015031120303</v>
      </c>
      <c r="C127" s="1">
        <f>$I$106+$I$107*'Airpass Data '!A29+$I$108*('Airpass Data '!A29^2)</f>
        <v>149.70340448758256</v>
      </c>
      <c r="D127" s="1">
        <f>$I$106+$I$107*'Airpass Data '!A41+$I$108*('Airpass Data '!A41^2)</f>
        <v>174.14897801128132</v>
      </c>
      <c r="E127" s="1">
        <f>$I$106+$I$107*'Airpass Data '!A53+$I$108*('Airpass Data '!A53^2)</f>
        <v>200.56687088229936</v>
      </c>
      <c r="F127" s="1">
        <f>$I$106+$I$107*'Airpass Data '!A65+$I$108*('Airpass Data '!A65^2)</f>
        <v>228.95708310063671</v>
      </c>
      <c r="G127" s="1">
        <f>$I$106+$I$107*'Airpass Data '!A77+$I$108*('Airpass Data '!A77^2)</f>
        <v>259.31961466629332</v>
      </c>
      <c r="H127" s="1">
        <f>$I$106+$I$107*'Airpass Data '!A89+$I$108*('Airpass Data '!A89^2)</f>
        <v>291.65446557926919</v>
      </c>
      <c r="I127" s="1">
        <f>$I$106+$I$107*'Airpass Data '!A101+$I$108*('Airpass Data '!A101^2)</f>
        <v>325.96163583956439</v>
      </c>
      <c r="J127" s="1">
        <f>$I$106+$I$107*'Airpass Data '!A113+$I$108*('Airpass Data '!A113^2)</f>
        <v>362.24112544717877</v>
      </c>
      <c r="K127" s="1">
        <f>$I$106+$I$107*'Airpass Data '!A125+$I$108*('Airpass Data '!A125^2)</f>
        <v>400.4929344021125</v>
      </c>
      <c r="L127" s="1">
        <f>$I$106+$I$107*'Airpass Data '!A137+$I$108*('Airpass Data '!A137^2)</f>
        <v>440.71706270436556</v>
      </c>
      <c r="M127" s="8">
        <f>$I$106+$I$107*'Airpass Data '!A149+$I$108*('Airpass Data '!A149^2)</f>
        <v>482.9135103539378</v>
      </c>
    </row>
    <row r="128" spans="1:13" x14ac:dyDescent="0.3">
      <c r="A128" s="32" t="str">
        <f t="shared" si="74"/>
        <v>October</v>
      </c>
      <c r="B128" s="18">
        <f>$I$106+$I$107*'Airpass Data '!A18+$I$108*('Airpass Data '!A18^2)</f>
        <v>129.02758985083011</v>
      </c>
      <c r="C128" s="1">
        <f>$I$106+$I$107*'Airpass Data '!A30+$I$108*('Airpass Data '!A30^2)</f>
        <v>151.66520397281954</v>
      </c>
      <c r="D128" s="1">
        <f>$I$106+$I$107*'Airpass Data '!A42+$I$108*('Airpass Data '!A42^2)</f>
        <v>176.27513744212825</v>
      </c>
      <c r="E128" s="1">
        <f>$I$106+$I$107*'Airpass Data '!A54+$I$108*('Airpass Data '!A54^2)</f>
        <v>202.85739025875625</v>
      </c>
      <c r="F128" s="1">
        <f>$I$106+$I$107*'Airpass Data '!A66+$I$108*('Airpass Data '!A66^2)</f>
        <v>231.41196242270354</v>
      </c>
      <c r="G128" s="1">
        <f>$I$106+$I$107*'Airpass Data '!A78+$I$108*('Airpass Data '!A78^2)</f>
        <v>261.93885393397005</v>
      </c>
      <c r="H128" s="1">
        <f>$I$106+$I$107*'Airpass Data '!A90+$I$108*('Airpass Data '!A90^2)</f>
        <v>294.43806479255591</v>
      </c>
      <c r="I128" s="1">
        <f>$I$106+$I$107*'Airpass Data '!A102+$I$108*('Airpass Data '!A102^2)</f>
        <v>328.90959499846105</v>
      </c>
      <c r="J128" s="1">
        <f>$I$106+$I$107*'Airpass Data '!A114+$I$108*('Airpass Data '!A114^2)</f>
        <v>365.35344455168536</v>
      </c>
      <c r="K128" s="1">
        <f>$I$106+$I$107*'Airpass Data '!A126+$I$108*('Airpass Data '!A126^2)</f>
        <v>403.76961345222907</v>
      </c>
      <c r="L128" s="1">
        <f>$I$106+$I$107*'Airpass Data '!A138+$I$108*('Airpass Data '!A138^2)</f>
        <v>444.158101700092</v>
      </c>
      <c r="M128" s="8">
        <f>$I$106+$I$107*'Airpass Data '!A150+$I$108*('Airpass Data '!A150^2)</f>
        <v>486.51890929527417</v>
      </c>
    </row>
    <row r="129" spans="1:20" x14ac:dyDescent="0.3">
      <c r="A129" s="32" t="str">
        <f t="shared" si="74"/>
        <v>November</v>
      </c>
      <c r="B129" s="18">
        <f>$I$106+$I$107*'Airpass Data '!A19+$I$108*('Airpass Data '!A19^2)</f>
        <v>130.83872605259134</v>
      </c>
      <c r="C129" s="1">
        <f>$I$106+$I$107*'Airpass Data '!A31+$I$108*('Airpass Data '!A31^2)</f>
        <v>153.64070012019073</v>
      </c>
      <c r="D129" s="1">
        <f>$I$106+$I$107*'Airpass Data '!A43+$I$108*('Airpass Data '!A43^2)</f>
        <v>178.41499353510937</v>
      </c>
      <c r="E129" s="1">
        <f>$I$106+$I$107*'Airpass Data '!A55+$I$108*('Airpass Data '!A55^2)</f>
        <v>205.1616062973473</v>
      </c>
      <c r="F129" s="1">
        <f>$I$106+$I$107*'Airpass Data '!A67+$I$108*('Airpass Data '!A67^2)</f>
        <v>233.88053840690452</v>
      </c>
      <c r="G129" s="1">
        <f>$I$106+$I$107*'Airpass Data '!A79+$I$108*('Airpass Data '!A79^2)</f>
        <v>264.57178986378102</v>
      </c>
      <c r="H129" s="1">
        <f>$I$106+$I$107*'Airpass Data '!A91+$I$108*('Airpass Data '!A91^2)</f>
        <v>297.23536066797681</v>
      </c>
      <c r="I129" s="1">
        <f>$I$106+$I$107*'Airpass Data '!A103+$I$108*('Airpass Data '!A103^2)</f>
        <v>331.87125081949188</v>
      </c>
      <c r="J129" s="1">
        <f>$I$106+$I$107*'Airpass Data '!A115+$I$108*('Airpass Data '!A115^2)</f>
        <v>368.47946031832612</v>
      </c>
      <c r="K129" s="1">
        <f>$I$106+$I$107*'Airpass Data '!A127+$I$108*('Airpass Data '!A127^2)</f>
        <v>407.05998916447976</v>
      </c>
      <c r="L129" s="1">
        <f>$I$106+$I$107*'Airpass Data '!A139+$I$108*('Airpass Data '!A139^2)</f>
        <v>447.61283735795269</v>
      </c>
      <c r="M129" s="8">
        <f>$I$106+$I$107*'Airpass Data '!A151+$I$108*('Airpass Data '!A151^2)</f>
        <v>490.13800489874478</v>
      </c>
    </row>
    <row r="130" spans="1:20" ht="15" thickBot="1" x14ac:dyDescent="0.35">
      <c r="A130" s="33" t="str">
        <f t="shared" si="74"/>
        <v>December</v>
      </c>
      <c r="B130" s="19">
        <f>$I$106+$I$107*'Airpass Data '!A20+$I$108*('Airpass Data '!A20^2)</f>
        <v>132.66355891648672</v>
      </c>
      <c r="C130" s="10">
        <f>$I$106+$I$107*'Airpass Data '!A32+$I$108*('Airpass Data '!A32^2)</f>
        <v>155.62989292969604</v>
      </c>
      <c r="D130" s="10">
        <f>$I$106+$I$107*'Airpass Data '!A44+$I$108*('Airpass Data '!A44^2)</f>
        <v>180.56854629022465</v>
      </c>
      <c r="E130" s="10">
        <f>$I$106+$I$107*'Airpass Data '!A56+$I$108*('Airpass Data '!A56^2)</f>
        <v>207.47951899807254</v>
      </c>
      <c r="F130" s="10">
        <f>$I$106+$I$107*'Airpass Data '!A68+$I$108*('Airpass Data '!A68^2)</f>
        <v>236.36281105323968</v>
      </c>
      <c r="G130" s="10">
        <f>$I$106+$I$107*'Airpass Data '!A80+$I$108*('Airpass Data '!A80^2)</f>
        <v>267.21842245572611</v>
      </c>
      <c r="H130" s="10">
        <f>$I$106+$I$107*'Airpass Data '!A92+$I$108*('Airpass Data '!A92^2)</f>
        <v>300.04635320553183</v>
      </c>
      <c r="I130" s="10">
        <f>$I$106+$I$107*'Airpass Data '!A104+$I$108*('Airpass Data '!A104^2)</f>
        <v>334.84660330265683</v>
      </c>
      <c r="J130" s="10">
        <f>$I$106+$I$107*'Airpass Data '!A116+$I$108*('Airpass Data '!A116^2)</f>
        <v>371.61917274710106</v>
      </c>
      <c r="K130" s="10">
        <f>$I$106+$I$107*'Airpass Data '!A128+$I$108*('Airpass Data '!A128^2)</f>
        <v>410.36406153886463</v>
      </c>
      <c r="L130" s="10">
        <f>$I$106+$I$107*'Airpass Data '!A140+$I$108*('Airpass Data '!A140^2)</f>
        <v>451.08126967794749</v>
      </c>
      <c r="M130" s="11">
        <f>$I$106+$I$107*'Airpass Data '!A152+$I$108*('Airpass Data '!A152^2)</f>
        <v>493.77079716434952</v>
      </c>
    </row>
    <row r="132" spans="1:20" ht="15" thickBot="1" x14ac:dyDescent="0.35">
      <c r="A132" t="s">
        <v>37</v>
      </c>
    </row>
    <row r="133" spans="1:20" ht="15" thickBot="1" x14ac:dyDescent="0.35">
      <c r="A133" s="30"/>
      <c r="B133" s="13">
        <f t="shared" ref="B133:M133" si="75">B2</f>
        <v>1949</v>
      </c>
      <c r="C133" s="13">
        <f t="shared" si="75"/>
        <v>1950</v>
      </c>
      <c r="D133" s="13">
        <f t="shared" si="75"/>
        <v>1951</v>
      </c>
      <c r="E133" s="13">
        <f t="shared" si="75"/>
        <v>1952</v>
      </c>
      <c r="F133" s="13">
        <f t="shared" si="75"/>
        <v>1953</v>
      </c>
      <c r="G133" s="13">
        <f t="shared" si="75"/>
        <v>1954</v>
      </c>
      <c r="H133" s="13">
        <f t="shared" si="75"/>
        <v>1955</v>
      </c>
      <c r="I133" s="13">
        <f t="shared" si="75"/>
        <v>1956</v>
      </c>
      <c r="J133" s="13">
        <f t="shared" si="75"/>
        <v>1957</v>
      </c>
      <c r="K133" s="13">
        <f t="shared" si="75"/>
        <v>1958</v>
      </c>
      <c r="L133" s="13">
        <f t="shared" si="75"/>
        <v>1959</v>
      </c>
      <c r="M133" s="31">
        <f t="shared" si="75"/>
        <v>1960</v>
      </c>
      <c r="N133" s="78" t="s">
        <v>38</v>
      </c>
      <c r="O133" s="79"/>
      <c r="P133" s="79"/>
      <c r="R133" s="80" t="s">
        <v>39</v>
      </c>
      <c r="S133" s="80"/>
      <c r="T133" s="80"/>
    </row>
    <row r="134" spans="1:20" x14ac:dyDescent="0.3">
      <c r="A134" s="32" t="str">
        <f t="shared" ref="A134" si="76">A3</f>
        <v>January</v>
      </c>
      <c r="B134" s="15">
        <f>B3/B119</f>
        <v>0.98814478734109912</v>
      </c>
      <c r="C134" s="16">
        <f t="shared" ref="C134:M134" si="77">C3/C119</f>
        <v>0.8550053113052507</v>
      </c>
      <c r="D134" s="16">
        <f t="shared" si="77"/>
        <v>0.91985942131521681</v>
      </c>
      <c r="E134" s="16">
        <f t="shared" si="77"/>
        <v>0.93577724790023675</v>
      </c>
      <c r="F134" s="16">
        <f t="shared" si="77"/>
        <v>0.9341735184933897</v>
      </c>
      <c r="G134" s="16">
        <f t="shared" si="77"/>
        <v>0.85406113056040234</v>
      </c>
      <c r="H134" s="16">
        <f t="shared" si="77"/>
        <v>0.89669897487971661</v>
      </c>
      <c r="I134" s="16">
        <f t="shared" si="77"/>
        <v>0.93769281389412995</v>
      </c>
      <c r="J134" s="16">
        <f t="shared" si="77"/>
        <v>0.93240603150529289</v>
      </c>
      <c r="K134" s="16">
        <f t="shared" si="77"/>
        <v>0.90721684690092919</v>
      </c>
      <c r="L134" s="16">
        <f t="shared" si="77"/>
        <v>0.87023401414386892</v>
      </c>
      <c r="M134" s="17">
        <f t="shared" si="77"/>
        <v>0.91736378518199524</v>
      </c>
      <c r="N134">
        <f>AVERAGE(B134:M134)</f>
        <v>0.91238615695179393</v>
      </c>
      <c r="O134" s="20">
        <f>N134/N$146</f>
        <v>0.91218399286772056</v>
      </c>
      <c r="P134">
        <f>O134*100</f>
        <v>91.218399286772055</v>
      </c>
      <c r="R134">
        <f>MEDIAN(B134:M134)</f>
        <v>0.91861160324860602</v>
      </c>
      <c r="S134" s="20">
        <f>R134/R$146</f>
        <v>0.91686722024330702</v>
      </c>
      <c r="T134">
        <f>S134*100</f>
        <v>91.686722024330706</v>
      </c>
    </row>
    <row r="135" spans="1:20" x14ac:dyDescent="0.3">
      <c r="A135" s="32" t="str">
        <f t="shared" ref="A135" si="78">A4</f>
        <v>Feburary</v>
      </c>
      <c r="B135" s="18">
        <f t="shared" ref="B135:M145" si="79">B4/B120</f>
        <v>1.0258052608208237</v>
      </c>
      <c r="C135" s="1">
        <f t="shared" si="79"/>
        <v>0.92406316838066338</v>
      </c>
      <c r="D135" s="1">
        <f t="shared" si="79"/>
        <v>0.93955899341382521</v>
      </c>
      <c r="E135" s="1">
        <f t="shared" si="79"/>
        <v>0.97341105116093307</v>
      </c>
      <c r="F135" s="1">
        <f t="shared" si="79"/>
        <v>0.92384659728709484</v>
      </c>
      <c r="G135" s="1">
        <f t="shared" si="79"/>
        <v>0.7788921992776322</v>
      </c>
      <c r="H135" s="1">
        <f t="shared" si="79"/>
        <v>0.85488029888915373</v>
      </c>
      <c r="I135" s="1">
        <f t="shared" si="79"/>
        <v>0.90608916306642007</v>
      </c>
      <c r="J135" s="1">
        <f t="shared" si="79"/>
        <v>0.88311646088203222</v>
      </c>
      <c r="K135" s="1">
        <f t="shared" si="79"/>
        <v>0.84140409287761642</v>
      </c>
      <c r="L135" s="1">
        <f t="shared" si="79"/>
        <v>0.82011773498765761</v>
      </c>
      <c r="M135" s="8">
        <f t="shared" si="79"/>
        <v>0.85360141059011918</v>
      </c>
      <c r="N135">
        <f t="shared" ref="N135:N145" si="80">AVERAGE(B135:M135)</f>
        <v>0.89373220263616437</v>
      </c>
      <c r="O135" s="20">
        <f t="shared" ref="O135:O145" si="81">N135/N$146</f>
        <v>0.89353417184538997</v>
      </c>
      <c r="P135">
        <f t="shared" ref="P135:P145" si="82">O135*100</f>
        <v>89.353417184538998</v>
      </c>
      <c r="R135">
        <f t="shared" ref="R135:R145" si="83">MEDIAN(B135:M135)</f>
        <v>0.8946028119742262</v>
      </c>
      <c r="S135" s="20">
        <f t="shared" ref="S135:S145" si="84">R135/R$146</f>
        <v>0.89290402008418057</v>
      </c>
      <c r="T135">
        <f t="shared" ref="T135:T145" si="85">S135*100</f>
        <v>89.290402008418056</v>
      </c>
    </row>
    <row r="136" spans="1:20" x14ac:dyDescent="0.3">
      <c r="A136" s="32" t="str">
        <f t="shared" ref="A136" si="86">A5</f>
        <v>March</v>
      </c>
      <c r="B136" s="18">
        <f t="shared" si="79"/>
        <v>1.130784254002186</v>
      </c>
      <c r="C136" s="1">
        <f t="shared" si="79"/>
        <v>1.0201111108596139</v>
      </c>
      <c r="D136" s="1">
        <f t="shared" si="79"/>
        <v>1.1009425028729765</v>
      </c>
      <c r="E136" s="1">
        <f t="shared" si="79"/>
        <v>1.0314711768418963</v>
      </c>
      <c r="F136" s="1">
        <f t="shared" si="79"/>
        <v>1.1001539246782985</v>
      </c>
      <c r="G136" s="1">
        <f t="shared" si="79"/>
        <v>0.96354199428516152</v>
      </c>
      <c r="H136" s="1">
        <f t="shared" si="79"/>
        <v>0.970060727987895</v>
      </c>
      <c r="I136" s="1">
        <f t="shared" si="79"/>
        <v>1.0273478347554299</v>
      </c>
      <c r="J136" s="1">
        <f t="shared" si="79"/>
        <v>1.0353205999643262</v>
      </c>
      <c r="K136" s="1">
        <f t="shared" si="79"/>
        <v>0.94983085268934708</v>
      </c>
      <c r="L136" s="1">
        <f t="shared" si="79"/>
        <v>0.96584234635968713</v>
      </c>
      <c r="M136" s="8">
        <f t="shared" si="79"/>
        <v>0.90777376734600046</v>
      </c>
      <c r="N136">
        <f t="shared" si="80"/>
        <v>1.0169317577202348</v>
      </c>
      <c r="O136" s="20">
        <f t="shared" si="81"/>
        <v>1.016706428701597</v>
      </c>
      <c r="P136">
        <f t="shared" si="82"/>
        <v>101.6706428701597</v>
      </c>
      <c r="R136">
        <f t="shared" si="83"/>
        <v>1.0237294728075219</v>
      </c>
      <c r="S136" s="20">
        <f t="shared" si="84"/>
        <v>1.0217854778829272</v>
      </c>
      <c r="T136">
        <f t="shared" si="85"/>
        <v>102.17854778829272</v>
      </c>
    </row>
    <row r="137" spans="1:20" x14ac:dyDescent="0.3">
      <c r="A137" s="32" t="str">
        <f t="shared" ref="A137" si="87">A6</f>
        <v>April</v>
      </c>
      <c r="B137" s="18">
        <f t="shared" si="79"/>
        <v>1.0890818046356012</v>
      </c>
      <c r="C137" s="1">
        <f t="shared" si="79"/>
        <v>0.96359841399659818</v>
      </c>
      <c r="D137" s="1">
        <f t="shared" si="79"/>
        <v>0.99558016893730306</v>
      </c>
      <c r="E137" s="1">
        <f t="shared" si="79"/>
        <v>0.95605463731283269</v>
      </c>
      <c r="F137" s="1">
        <f t="shared" si="79"/>
        <v>1.0835078574441639</v>
      </c>
      <c r="G137" s="1">
        <f t="shared" si="79"/>
        <v>0.92115831072425647</v>
      </c>
      <c r="H137" s="1">
        <f t="shared" si="79"/>
        <v>0.96782810069561154</v>
      </c>
      <c r="I137" s="1">
        <f t="shared" si="79"/>
        <v>1.005050007091614</v>
      </c>
      <c r="J137" s="1">
        <f t="shared" si="79"/>
        <v>1.0032143800051603</v>
      </c>
      <c r="K137" s="1">
        <f t="shared" si="79"/>
        <v>0.9055072268449873</v>
      </c>
      <c r="L137" s="1">
        <f t="shared" si="79"/>
        <v>0.93458535560698019</v>
      </c>
      <c r="M137" s="8">
        <f t="shared" si="79"/>
        <v>0.99120181408816277</v>
      </c>
      <c r="N137">
        <f t="shared" si="80"/>
        <v>0.9846973397819393</v>
      </c>
      <c r="O137" s="20">
        <f t="shared" si="81"/>
        <v>0.98447915317940293</v>
      </c>
      <c r="P137">
        <f t="shared" si="82"/>
        <v>98.4479153179403</v>
      </c>
      <c r="R137">
        <f t="shared" si="83"/>
        <v>0.9795149573918871</v>
      </c>
      <c r="S137" s="20">
        <f t="shared" si="84"/>
        <v>0.97765492292349143</v>
      </c>
      <c r="T137">
        <f t="shared" si="85"/>
        <v>97.765492292349137</v>
      </c>
    </row>
    <row r="138" spans="1:20" x14ac:dyDescent="0.3">
      <c r="A138" s="32" t="str">
        <f t="shared" ref="A138" si="88">A7</f>
        <v>May</v>
      </c>
      <c r="B138" s="18">
        <f t="shared" si="79"/>
        <v>1.0068452263750478</v>
      </c>
      <c r="C138" s="1">
        <f t="shared" si="79"/>
        <v>0.88032401284621342</v>
      </c>
      <c r="D138" s="1">
        <f t="shared" si="79"/>
        <v>1.0375114251823914</v>
      </c>
      <c r="E138" s="1">
        <f t="shared" si="79"/>
        <v>0.9554052338356348</v>
      </c>
      <c r="F138" s="1">
        <f t="shared" si="79"/>
        <v>1.0443529280776331</v>
      </c>
      <c r="G138" s="1">
        <f t="shared" si="79"/>
        <v>0.93983594334660647</v>
      </c>
      <c r="H138" s="1">
        <f t="shared" si="79"/>
        <v>0.96202826223732396</v>
      </c>
      <c r="I138" s="1">
        <f t="shared" si="79"/>
        <v>1.011750412578561</v>
      </c>
      <c r="J138" s="1">
        <f t="shared" si="79"/>
        <v>1.014492045589555</v>
      </c>
      <c r="K138" s="1">
        <f t="shared" si="79"/>
        <v>0.93671814801431885</v>
      </c>
      <c r="L138" s="1">
        <f t="shared" si="79"/>
        <v>0.98339957515894871</v>
      </c>
      <c r="M138" s="8">
        <f t="shared" si="79"/>
        <v>1.0071935788109398</v>
      </c>
      <c r="N138">
        <f t="shared" si="80"/>
        <v>0.98165473267109771</v>
      </c>
      <c r="O138" s="20">
        <f t="shared" si="81"/>
        <v>0.9814372202413062</v>
      </c>
      <c r="P138">
        <f t="shared" si="82"/>
        <v>98.143722024130625</v>
      </c>
      <c r="R138">
        <f t="shared" si="83"/>
        <v>0.99512240076699832</v>
      </c>
      <c r="S138" s="20">
        <f t="shared" si="84"/>
        <v>0.99323272879034186</v>
      </c>
      <c r="T138">
        <f t="shared" si="85"/>
        <v>99.323272879034192</v>
      </c>
    </row>
    <row r="139" spans="1:20" x14ac:dyDescent="0.3">
      <c r="A139" s="32" t="str">
        <f t="shared" ref="A139" si="89">A8</f>
        <v>June</v>
      </c>
      <c r="B139" s="18">
        <f t="shared" si="79"/>
        <v>1.1072833586236812</v>
      </c>
      <c r="C139" s="1">
        <f t="shared" si="79"/>
        <v>1.0354399402594088</v>
      </c>
      <c r="D139" s="1">
        <f t="shared" si="79"/>
        <v>1.060453728395053</v>
      </c>
      <c r="E139" s="1">
        <f t="shared" si="79"/>
        <v>1.1250016549060735</v>
      </c>
      <c r="F139" s="1">
        <f t="shared" si="79"/>
        <v>1.0962012448760974</v>
      </c>
      <c r="G139" s="1">
        <f t="shared" si="79"/>
        <v>1.0495178551632109</v>
      </c>
      <c r="H139" s="1">
        <f t="shared" si="79"/>
        <v>1.1115586834017881</v>
      </c>
      <c r="I139" s="1">
        <f t="shared" si="79"/>
        <v>1.1790670640175582</v>
      </c>
      <c r="J139" s="1">
        <f t="shared" si="79"/>
        <v>1.1955136572950997</v>
      </c>
      <c r="K139" s="1">
        <f t="shared" si="79"/>
        <v>1.1132577871224159</v>
      </c>
      <c r="L139" s="1">
        <f t="shared" si="79"/>
        <v>1.0964603420072416</v>
      </c>
      <c r="M139" s="8">
        <f t="shared" si="79"/>
        <v>1.1330436991900046</v>
      </c>
      <c r="N139">
        <f t="shared" si="80"/>
        <v>1.1085665846048027</v>
      </c>
      <c r="O139" s="20">
        <f t="shared" si="81"/>
        <v>1.1083209513863421</v>
      </c>
      <c r="P139">
        <f t="shared" si="82"/>
        <v>110.83209513863422</v>
      </c>
      <c r="R139">
        <f t="shared" si="83"/>
        <v>1.1094210210127347</v>
      </c>
      <c r="S139" s="20">
        <f t="shared" si="84"/>
        <v>1.107314303475168</v>
      </c>
      <c r="T139">
        <f t="shared" si="85"/>
        <v>110.73143034751681</v>
      </c>
    </row>
    <row r="140" spans="1:20" x14ac:dyDescent="0.3">
      <c r="A140" s="32" t="str">
        <f t="shared" ref="A140" si="90">A9</f>
        <v>July</v>
      </c>
      <c r="B140" s="18">
        <f t="shared" si="79"/>
        <v>1.1966716884458226</v>
      </c>
      <c r="C140" s="1">
        <f t="shared" si="79"/>
        <v>1.165813715606395</v>
      </c>
      <c r="D140" s="1">
        <f t="shared" si="79"/>
        <v>1.1710170401324635</v>
      </c>
      <c r="E140" s="1">
        <f t="shared" si="79"/>
        <v>1.173308224796515</v>
      </c>
      <c r="F140" s="1">
        <f t="shared" si="79"/>
        <v>1.1781064213262278</v>
      </c>
      <c r="G140" s="1">
        <f t="shared" si="79"/>
        <v>1.188404511538278</v>
      </c>
      <c r="H140" s="1">
        <f t="shared" si="79"/>
        <v>1.2721563274591663</v>
      </c>
      <c r="I140" s="1">
        <f t="shared" si="79"/>
        <v>1.2901943673580092</v>
      </c>
      <c r="J140" s="1">
        <f t="shared" si="79"/>
        <v>1.3059685560538461</v>
      </c>
      <c r="K140" s="1">
        <f t="shared" si="79"/>
        <v>1.2462540475037609</v>
      </c>
      <c r="L140" s="1">
        <f t="shared" si="79"/>
        <v>1.2630334603717781</v>
      </c>
      <c r="M140" s="8">
        <f t="shared" si="79"/>
        <v>1.3074263853502257</v>
      </c>
      <c r="N140">
        <f t="shared" si="80"/>
        <v>1.2298628954952073</v>
      </c>
      <c r="O140" s="20">
        <f t="shared" si="81"/>
        <v>1.2295903857646409</v>
      </c>
      <c r="P140">
        <f t="shared" si="82"/>
        <v>122.95903857646408</v>
      </c>
      <c r="R140">
        <f t="shared" si="83"/>
        <v>1.2214628679747919</v>
      </c>
      <c r="S140" s="20">
        <f t="shared" si="84"/>
        <v>1.2191433903403226</v>
      </c>
      <c r="T140">
        <f t="shared" si="85"/>
        <v>121.91433903403225</v>
      </c>
    </row>
    <row r="141" spans="1:20" x14ac:dyDescent="0.3">
      <c r="A141" s="32" t="str">
        <f t="shared" ref="A141" si="91">A10</f>
        <v>August</v>
      </c>
      <c r="B141" s="18">
        <f t="shared" si="79"/>
        <v>1.1797866756623374</v>
      </c>
      <c r="C141" s="1">
        <f t="shared" si="79"/>
        <v>1.150550931742762</v>
      </c>
      <c r="D141" s="1">
        <f t="shared" si="79"/>
        <v>1.1567311725619032</v>
      </c>
      <c r="E141" s="1">
        <f t="shared" si="79"/>
        <v>1.2204344203648361</v>
      </c>
      <c r="F141" s="1">
        <f t="shared" si="79"/>
        <v>1.2007987053924389</v>
      </c>
      <c r="G141" s="1">
        <f t="shared" si="79"/>
        <v>1.1413476388262125</v>
      </c>
      <c r="H141" s="1">
        <f t="shared" si="79"/>
        <v>1.2011718326611556</v>
      </c>
      <c r="I141" s="1">
        <f t="shared" si="79"/>
        <v>1.253763716086709</v>
      </c>
      <c r="J141" s="1">
        <f t="shared" si="79"/>
        <v>1.3003195001783183</v>
      </c>
      <c r="K141" s="1">
        <f t="shared" si="79"/>
        <v>1.2713039322423405</v>
      </c>
      <c r="L141" s="1">
        <f t="shared" si="79"/>
        <v>1.2783287005375519</v>
      </c>
      <c r="M141" s="8">
        <f t="shared" si="79"/>
        <v>1.2642863099304527</v>
      </c>
      <c r="N141">
        <f t="shared" si="80"/>
        <v>1.2182352946822517</v>
      </c>
      <c r="O141" s="20">
        <f t="shared" si="81"/>
        <v>1.2179653613643699</v>
      </c>
      <c r="P141">
        <f t="shared" si="82"/>
        <v>121.796536136437</v>
      </c>
      <c r="R141">
        <f t="shared" si="83"/>
        <v>1.2108031265129959</v>
      </c>
      <c r="S141" s="20">
        <f t="shared" si="84"/>
        <v>1.2085038910263302</v>
      </c>
      <c r="T141">
        <f t="shared" si="85"/>
        <v>120.85038910263302</v>
      </c>
    </row>
    <row r="142" spans="1:20" x14ac:dyDescent="0.3">
      <c r="A142" s="32" t="str">
        <f t="shared" ref="A142" si="92">A11</f>
        <v>September</v>
      </c>
      <c r="B142" s="18">
        <f t="shared" si="79"/>
        <v>1.0689290208912434</v>
      </c>
      <c r="C142" s="1">
        <f t="shared" si="79"/>
        <v>1.0554202193384694</v>
      </c>
      <c r="D142" s="1">
        <f t="shared" si="79"/>
        <v>1.0565666368026607</v>
      </c>
      <c r="E142" s="1">
        <f t="shared" si="79"/>
        <v>1.0420464709879707</v>
      </c>
      <c r="F142" s="1">
        <f t="shared" si="79"/>
        <v>1.0351284912894705</v>
      </c>
      <c r="G142" s="1">
        <f t="shared" si="79"/>
        <v>0.99876748750107236</v>
      </c>
      <c r="H142" s="1">
        <f t="shared" si="79"/>
        <v>1.0697590361948395</v>
      </c>
      <c r="I142" s="1">
        <f t="shared" si="79"/>
        <v>1.0890852203684731</v>
      </c>
      <c r="J142" s="1">
        <f t="shared" si="79"/>
        <v>1.1152792204398956</v>
      </c>
      <c r="K142" s="1">
        <f t="shared" si="79"/>
        <v>1.0087568725853382</v>
      </c>
      <c r="L142" s="1">
        <f t="shared" si="79"/>
        <v>1.0505606412397559</v>
      </c>
      <c r="M142" s="8">
        <f t="shared" si="79"/>
        <v>1.0519482041984616</v>
      </c>
      <c r="N142">
        <f t="shared" si="80"/>
        <v>1.0535206268198043</v>
      </c>
      <c r="O142" s="20">
        <f t="shared" si="81"/>
        <v>1.0532871905374248</v>
      </c>
      <c r="P142">
        <f t="shared" si="82"/>
        <v>105.32871905374247</v>
      </c>
      <c r="R142">
        <f t="shared" si="83"/>
        <v>1.0536842117684655</v>
      </c>
      <c r="S142" s="20">
        <f t="shared" si="84"/>
        <v>1.0516833347651044</v>
      </c>
      <c r="T142">
        <f t="shared" si="85"/>
        <v>105.16833347651044</v>
      </c>
    </row>
    <row r="143" spans="1:20" x14ac:dyDescent="0.3">
      <c r="A143" s="32" t="str">
        <f t="shared" ref="A143" si="93">A12</f>
        <v>October</v>
      </c>
      <c r="B143" s="18">
        <f t="shared" si="79"/>
        <v>0.92228336697272972</v>
      </c>
      <c r="C143" s="1">
        <f t="shared" si="79"/>
        <v>0.8769315341694025</v>
      </c>
      <c r="D143" s="1">
        <f t="shared" si="79"/>
        <v>0.919017862364085</v>
      </c>
      <c r="E143" s="1">
        <f t="shared" si="79"/>
        <v>0.9415481474762567</v>
      </c>
      <c r="F143" s="1">
        <f t="shared" si="79"/>
        <v>0.91179383205169628</v>
      </c>
      <c r="G143" s="1">
        <f t="shared" si="79"/>
        <v>0.87424983564189629</v>
      </c>
      <c r="H143" s="1">
        <f t="shared" si="79"/>
        <v>0.93058620050720886</v>
      </c>
      <c r="I143" s="1">
        <f t="shared" si="79"/>
        <v>0.93034683284758468</v>
      </c>
      <c r="J143" s="1">
        <f t="shared" si="79"/>
        <v>0.94976523466418572</v>
      </c>
      <c r="K143" s="1">
        <f t="shared" si="79"/>
        <v>0.88912089478589285</v>
      </c>
      <c r="L143" s="1">
        <f t="shared" si="79"/>
        <v>0.91634037168777749</v>
      </c>
      <c r="M143" s="8">
        <f t="shared" si="79"/>
        <v>0.94754795999144514</v>
      </c>
      <c r="N143">
        <f t="shared" si="80"/>
        <v>0.91746100609668002</v>
      </c>
      <c r="O143" s="20">
        <f t="shared" si="81"/>
        <v>0.91725771754110808</v>
      </c>
      <c r="P143">
        <f t="shared" si="82"/>
        <v>91.725771754110809</v>
      </c>
      <c r="R143">
        <f t="shared" si="83"/>
        <v>0.92065061466840736</v>
      </c>
      <c r="S143" s="20">
        <f t="shared" si="84"/>
        <v>0.91890235971455492</v>
      </c>
      <c r="T143">
        <f t="shared" si="85"/>
        <v>91.890235971455496</v>
      </c>
    </row>
    <row r="144" spans="1:20" x14ac:dyDescent="0.3">
      <c r="A144" s="32" t="str">
        <f t="shared" ref="A144" si="94">A13</f>
        <v>November</v>
      </c>
      <c r="B144" s="18">
        <f t="shared" si="79"/>
        <v>0.79487169538930413</v>
      </c>
      <c r="C144" s="1">
        <f t="shared" si="79"/>
        <v>0.74199089115592143</v>
      </c>
      <c r="D144" s="1">
        <f t="shared" si="79"/>
        <v>0.81831687520852558</v>
      </c>
      <c r="E144" s="1">
        <f t="shared" si="79"/>
        <v>0.83836348868664479</v>
      </c>
      <c r="F144" s="1">
        <f t="shared" si="79"/>
        <v>0.76962367722463787</v>
      </c>
      <c r="G144" s="1">
        <f t="shared" si="79"/>
        <v>0.76727756993486629</v>
      </c>
      <c r="H144" s="1">
        <f t="shared" si="79"/>
        <v>0.79734793150919214</v>
      </c>
      <c r="I144" s="1">
        <f t="shared" si="79"/>
        <v>0.81658172960392894</v>
      </c>
      <c r="J144" s="1">
        <f t="shared" si="79"/>
        <v>0.82772591920459615</v>
      </c>
      <c r="K144" s="1">
        <f t="shared" si="79"/>
        <v>0.76155851287742027</v>
      </c>
      <c r="L144" s="1">
        <f t="shared" si="79"/>
        <v>0.80873462462943457</v>
      </c>
      <c r="M144" s="8">
        <f t="shared" si="79"/>
        <v>0.795694265904902</v>
      </c>
      <c r="N144">
        <f t="shared" si="80"/>
        <v>0.79484059844411448</v>
      </c>
      <c r="O144" s="20">
        <f t="shared" si="81"/>
        <v>0.79466447979046717</v>
      </c>
      <c r="P144">
        <f t="shared" si="82"/>
        <v>79.46644797904672</v>
      </c>
      <c r="R144">
        <f t="shared" si="83"/>
        <v>0.79652109870704701</v>
      </c>
      <c r="S144" s="20">
        <f t="shared" si="84"/>
        <v>0.79500855753836042</v>
      </c>
      <c r="T144">
        <f t="shared" si="85"/>
        <v>79.500855753836035</v>
      </c>
    </row>
    <row r="145" spans="1:20" ht="15" thickBot="1" x14ac:dyDescent="0.35">
      <c r="A145" s="33" t="str">
        <f t="shared" ref="A145" si="95">A14</f>
        <v>December</v>
      </c>
      <c r="B145" s="19">
        <f t="shared" si="79"/>
        <v>0.88946807219518653</v>
      </c>
      <c r="C145" s="10">
        <f t="shared" si="79"/>
        <v>0.89957011062934633</v>
      </c>
      <c r="D145" s="10">
        <f t="shared" si="79"/>
        <v>0.91931847163010949</v>
      </c>
      <c r="E145" s="10">
        <f t="shared" si="79"/>
        <v>0.93503205008780765</v>
      </c>
      <c r="F145" s="10">
        <f t="shared" si="79"/>
        <v>0.85038758468110132</v>
      </c>
      <c r="G145" s="10">
        <f t="shared" si="79"/>
        <v>0.85697684274721631</v>
      </c>
      <c r="H145" s="10">
        <f t="shared" si="79"/>
        <v>0.92652350888454205</v>
      </c>
      <c r="I145" s="10">
        <f t="shared" si="79"/>
        <v>0.91385128886440181</v>
      </c>
      <c r="J145" s="10">
        <f t="shared" si="79"/>
        <v>0.90415141263085186</v>
      </c>
      <c r="K145" s="10">
        <f t="shared" si="79"/>
        <v>0.82122201134341666</v>
      </c>
      <c r="L145" s="10">
        <f t="shared" si="79"/>
        <v>0.89784264438457506</v>
      </c>
      <c r="M145" s="11">
        <f>M14/M130</f>
        <v>0.87489985734456188</v>
      </c>
      <c r="N145">
        <f t="shared" si="80"/>
        <v>0.89077032128526001</v>
      </c>
      <c r="O145" s="20">
        <f t="shared" si="81"/>
        <v>0.89057294678023247</v>
      </c>
      <c r="P145">
        <f t="shared" si="82"/>
        <v>89.05729467802324</v>
      </c>
      <c r="R145">
        <f t="shared" si="83"/>
        <v>0.8987063775069607</v>
      </c>
      <c r="S145" s="20">
        <f t="shared" si="84"/>
        <v>0.89699979321591428</v>
      </c>
      <c r="T145">
        <f t="shared" si="85"/>
        <v>89.699979321591428</v>
      </c>
    </row>
    <row r="146" spans="1:20" x14ac:dyDescent="0.3">
      <c r="N146">
        <f>AVERAGE(N134:N145)</f>
        <v>1.0002216264324457</v>
      </c>
      <c r="O146">
        <f>AVERAGE(O134:O145)</f>
        <v>1.0000000000000002</v>
      </c>
      <c r="R146">
        <f t="shared" ref="R146" si="96">AVERAGE(R134:R145)</f>
        <v>1.0019025470283867</v>
      </c>
      <c r="S146">
        <f t="shared" ref="S146" si="97">AVERAGE(S134:S145)</f>
        <v>1.0000000000000002</v>
      </c>
    </row>
    <row r="150" spans="1:20" ht="28.8" x14ac:dyDescent="0.55000000000000004">
      <c r="A150" s="74" t="s">
        <v>40</v>
      </c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</row>
    <row r="153" spans="1:20" x14ac:dyDescent="0.3">
      <c r="A153" s="20" t="s">
        <v>14</v>
      </c>
      <c r="B153" s="20" t="s">
        <v>41</v>
      </c>
      <c r="C153" s="20" t="s">
        <v>42</v>
      </c>
    </row>
    <row r="154" spans="1:20" ht="15" thickBot="1" x14ac:dyDescent="0.35">
      <c r="A154">
        <v>1</v>
      </c>
      <c r="B154">
        <f>'Airpass Data '!D9</f>
        <v>112</v>
      </c>
    </row>
    <row r="155" spans="1:20" ht="15" thickBot="1" x14ac:dyDescent="0.35">
      <c r="A155">
        <v>2</v>
      </c>
      <c r="B155">
        <f>'Airpass Data '!D10</f>
        <v>118</v>
      </c>
      <c r="F155" s="4" t="s">
        <v>36</v>
      </c>
      <c r="G155" s="13">
        <v>1949</v>
      </c>
      <c r="H155" s="13">
        <v>1950</v>
      </c>
      <c r="I155" s="13">
        <v>1951</v>
      </c>
      <c r="J155" s="13">
        <v>1952</v>
      </c>
      <c r="K155" s="13">
        <v>1953</v>
      </c>
      <c r="L155" s="13">
        <v>1954</v>
      </c>
      <c r="M155" s="13">
        <v>1955</v>
      </c>
      <c r="N155" s="13">
        <v>1956</v>
      </c>
      <c r="O155" s="13">
        <v>1957</v>
      </c>
      <c r="P155" s="13">
        <v>1958</v>
      </c>
      <c r="Q155" s="13">
        <v>1959</v>
      </c>
      <c r="R155" s="31">
        <v>1960</v>
      </c>
    </row>
    <row r="156" spans="1:20" x14ac:dyDescent="0.3">
      <c r="A156">
        <v>3</v>
      </c>
      <c r="B156">
        <f>'Airpass Data '!D11</f>
        <v>132</v>
      </c>
      <c r="F156" s="32" t="s">
        <v>1</v>
      </c>
      <c r="G156" s="15">
        <f>C154</f>
        <v>0</v>
      </c>
      <c r="H156" s="16">
        <f>C166</f>
        <v>130.33333333333334</v>
      </c>
      <c r="I156" s="16">
        <f>C178</f>
        <v>155.91666666666666</v>
      </c>
      <c r="J156" s="16">
        <f>C190</f>
        <v>181.83333333333334</v>
      </c>
      <c r="K156" s="16">
        <f>C202</f>
        <v>214.41666666666666</v>
      </c>
      <c r="L156" s="16">
        <f>C214</f>
        <v>226.41666666666666</v>
      </c>
      <c r="M156" s="16">
        <f>C226</f>
        <v>259.25</v>
      </c>
      <c r="N156" s="16">
        <f>C238</f>
        <v>307.91666666666669</v>
      </c>
      <c r="O156" s="16">
        <f>C250</f>
        <v>346.08333333333331</v>
      </c>
      <c r="P156" s="16">
        <f>C262</f>
        <v>374.16666666666669</v>
      </c>
      <c r="Q156" s="16">
        <f>C274</f>
        <v>400.16666666666669</v>
      </c>
      <c r="R156" s="17">
        <f>C286</f>
        <v>453.25</v>
      </c>
    </row>
    <row r="157" spans="1:20" x14ac:dyDescent="0.3">
      <c r="A157">
        <v>4</v>
      </c>
      <c r="B157">
        <f>'Airpass Data '!D12</f>
        <v>129</v>
      </c>
      <c r="F157" s="32" t="s">
        <v>2</v>
      </c>
      <c r="G157" s="18">
        <f t="shared" ref="G157:G167" si="98">C155</f>
        <v>0</v>
      </c>
      <c r="H157" s="1">
        <f t="shared" ref="H157:H167" si="99">C167</f>
        <v>132.16666666666666</v>
      </c>
      <c r="I157" s="1">
        <f t="shared" ref="I157:I167" si="100">C179</f>
        <v>158.33333333333334</v>
      </c>
      <c r="J157" s="1">
        <f t="shared" ref="J157:J167" si="101">C191</f>
        <v>184.41666666666666</v>
      </c>
      <c r="K157" s="1">
        <f t="shared" ref="K157:K167" si="102">C203</f>
        <v>217.25</v>
      </c>
      <c r="L157" s="1">
        <f t="shared" ref="L157:L167" si="103">C215</f>
        <v>229.58333333333334</v>
      </c>
      <c r="M157" s="1">
        <f t="shared" ref="M157:M167" si="104">C227</f>
        <v>264.41666666666669</v>
      </c>
      <c r="N157" s="1">
        <f t="shared" ref="N157:N167" si="105">C239</f>
        <v>312</v>
      </c>
      <c r="O157" s="1">
        <f t="shared" ref="O157:O167" si="106">C251</f>
        <v>350.41666666666669</v>
      </c>
      <c r="P157" s="1">
        <f t="shared" ref="P157:P167" si="107">C263</f>
        <v>376.33333333333331</v>
      </c>
      <c r="Q157" s="1">
        <f t="shared" ref="Q157:Q167" si="108">C275</f>
        <v>404.91666666666669</v>
      </c>
      <c r="R157" s="8">
        <f t="shared" ref="R157:R167" si="109">C287</f>
        <v>459.41666666666669</v>
      </c>
    </row>
    <row r="158" spans="1:20" x14ac:dyDescent="0.3">
      <c r="A158">
        <v>5</v>
      </c>
      <c r="B158">
        <f>'Airpass Data '!D13</f>
        <v>121</v>
      </c>
      <c r="F158" s="32" t="s">
        <v>3</v>
      </c>
      <c r="G158" s="18">
        <f t="shared" si="98"/>
        <v>0</v>
      </c>
      <c r="H158" s="1">
        <f t="shared" si="99"/>
        <v>134</v>
      </c>
      <c r="I158" s="1">
        <f t="shared" si="100"/>
        <v>160.75</v>
      </c>
      <c r="J158" s="1">
        <f t="shared" si="101"/>
        <v>188</v>
      </c>
      <c r="K158" s="1">
        <f t="shared" si="102"/>
        <v>219.75</v>
      </c>
      <c r="L158" s="1">
        <f t="shared" si="103"/>
        <v>231.33333333333334</v>
      </c>
      <c r="M158" s="1">
        <f t="shared" si="104"/>
        <v>268.91666666666669</v>
      </c>
      <c r="N158" s="1">
        <f t="shared" si="105"/>
        <v>316.83333333333331</v>
      </c>
      <c r="O158" s="1">
        <f t="shared" si="106"/>
        <v>355.58333333333331</v>
      </c>
      <c r="P158" s="1">
        <f t="shared" si="107"/>
        <v>379.5</v>
      </c>
      <c r="Q158" s="1">
        <f t="shared" si="108"/>
        <v>409.41666666666669</v>
      </c>
      <c r="R158" s="8">
        <f t="shared" si="109"/>
        <v>463.33333333333331</v>
      </c>
    </row>
    <row r="159" spans="1:20" x14ac:dyDescent="0.3">
      <c r="A159">
        <v>6</v>
      </c>
      <c r="B159">
        <f>'Airpass Data '!D14</f>
        <v>135</v>
      </c>
      <c r="F159" s="32" t="s">
        <v>4</v>
      </c>
      <c r="G159" s="18">
        <f t="shared" si="98"/>
        <v>0</v>
      </c>
      <c r="H159" s="1">
        <f t="shared" si="99"/>
        <v>135.83333333333334</v>
      </c>
      <c r="I159" s="1">
        <f t="shared" si="100"/>
        <v>162.91666666666666</v>
      </c>
      <c r="J159" s="1">
        <f t="shared" si="101"/>
        <v>190.08333333333334</v>
      </c>
      <c r="K159" s="1">
        <f t="shared" si="102"/>
        <v>222.08333333333334</v>
      </c>
      <c r="L159" s="1">
        <f t="shared" si="103"/>
        <v>233.16666666666666</v>
      </c>
      <c r="M159" s="1">
        <f t="shared" si="104"/>
        <v>273.33333333333331</v>
      </c>
      <c r="N159" s="1">
        <f t="shared" si="105"/>
        <v>320.41666666666669</v>
      </c>
      <c r="O159" s="1">
        <f t="shared" si="106"/>
        <v>359.66666666666669</v>
      </c>
      <c r="P159" s="1">
        <f t="shared" si="107"/>
        <v>379.5</v>
      </c>
      <c r="Q159" s="1">
        <f t="shared" si="108"/>
        <v>414.33333333333331</v>
      </c>
      <c r="R159" s="8">
        <f t="shared" si="109"/>
        <v>467.08333333333331</v>
      </c>
    </row>
    <row r="160" spans="1:20" x14ac:dyDescent="0.3">
      <c r="A160">
        <v>7</v>
      </c>
      <c r="B160">
        <f>'Airpass Data '!D15</f>
        <v>148</v>
      </c>
      <c r="C160">
        <f>IF(COUNTA(A154:A165)=12,AVERAGE(B154:B165),0)</f>
        <v>126.66666666666667</v>
      </c>
      <c r="F160" s="32" t="s">
        <v>5</v>
      </c>
      <c r="G160" s="18">
        <f t="shared" si="98"/>
        <v>0</v>
      </c>
      <c r="H160" s="1">
        <f t="shared" si="99"/>
        <v>137</v>
      </c>
      <c r="I160" s="1">
        <f t="shared" si="100"/>
        <v>165.33333333333334</v>
      </c>
      <c r="J160" s="1">
        <f t="shared" si="101"/>
        <v>192.5</v>
      </c>
      <c r="K160" s="1">
        <f t="shared" si="102"/>
        <v>223.75</v>
      </c>
      <c r="L160" s="1">
        <f t="shared" si="103"/>
        <v>234.66666666666666</v>
      </c>
      <c r="M160" s="1">
        <f t="shared" si="104"/>
        <v>277.08333333333331</v>
      </c>
      <c r="N160" s="1">
        <f t="shared" si="105"/>
        <v>323.08333333333331</v>
      </c>
      <c r="O160" s="1">
        <f t="shared" si="106"/>
        <v>363.08333333333331</v>
      </c>
      <c r="P160" s="1">
        <f t="shared" si="107"/>
        <v>380.5</v>
      </c>
      <c r="Q160" s="1">
        <f t="shared" si="108"/>
        <v>418.33333333333331</v>
      </c>
      <c r="R160" s="8">
        <f t="shared" si="109"/>
        <v>471.58333333333331</v>
      </c>
    </row>
    <row r="161" spans="1:22" x14ac:dyDescent="0.3">
      <c r="A161">
        <v>8</v>
      </c>
      <c r="B161">
        <f>'Airpass Data '!D16</f>
        <v>148</v>
      </c>
      <c r="C161">
        <f t="shared" ref="C161:C224" si="110">IF(COUNTA(A155:A166)=12,AVERAGE(B155:B166),0)</f>
        <v>126.91666666666667</v>
      </c>
      <c r="F161" s="32" t="s">
        <v>6</v>
      </c>
      <c r="G161" s="18">
        <f t="shared" si="98"/>
        <v>0</v>
      </c>
      <c r="H161" s="1">
        <f t="shared" si="99"/>
        <v>137.83333333333334</v>
      </c>
      <c r="I161" s="1">
        <f t="shared" si="100"/>
        <v>168</v>
      </c>
      <c r="J161" s="1">
        <f t="shared" si="101"/>
        <v>194.66666666666666</v>
      </c>
      <c r="K161" s="1">
        <f t="shared" si="102"/>
        <v>224.41666666666666</v>
      </c>
      <c r="L161" s="1">
        <f t="shared" si="103"/>
        <v>236.58333333333334</v>
      </c>
      <c r="M161" s="1">
        <f t="shared" si="104"/>
        <v>279.91666666666669</v>
      </c>
      <c r="N161" s="1">
        <f t="shared" si="105"/>
        <v>325.91666666666669</v>
      </c>
      <c r="O161" s="1">
        <f t="shared" si="106"/>
        <v>365.91666666666669</v>
      </c>
      <c r="P161" s="1">
        <f t="shared" si="107"/>
        <v>380.91666666666669</v>
      </c>
      <c r="Q161" s="1">
        <f t="shared" si="108"/>
        <v>422.66666666666669</v>
      </c>
      <c r="R161" s="8">
        <f t="shared" si="109"/>
        <v>473.91666666666669</v>
      </c>
    </row>
    <row r="162" spans="1:22" x14ac:dyDescent="0.3">
      <c r="A162">
        <v>9</v>
      </c>
      <c r="B162">
        <f>'Airpass Data '!D17</f>
        <v>136</v>
      </c>
      <c r="C162">
        <f t="shared" si="110"/>
        <v>127.58333333333333</v>
      </c>
      <c r="F162" s="32" t="s">
        <v>7</v>
      </c>
      <c r="G162" s="18">
        <f t="shared" si="98"/>
        <v>126.66666666666667</v>
      </c>
      <c r="H162" s="1">
        <f t="shared" si="99"/>
        <v>139.66666666666666</v>
      </c>
      <c r="I162" s="1">
        <f t="shared" si="100"/>
        <v>170.16666666666666</v>
      </c>
      <c r="J162" s="1">
        <f t="shared" si="101"/>
        <v>197</v>
      </c>
      <c r="K162" s="1">
        <f t="shared" si="102"/>
        <v>225</v>
      </c>
      <c r="L162" s="1">
        <f t="shared" si="103"/>
        <v>238.91666666666666</v>
      </c>
      <c r="M162" s="1">
        <f t="shared" si="104"/>
        <v>284</v>
      </c>
      <c r="N162" s="1">
        <f t="shared" si="105"/>
        <v>328.25</v>
      </c>
      <c r="O162" s="1">
        <f t="shared" si="106"/>
        <v>368.41666666666669</v>
      </c>
      <c r="P162" s="1">
        <f t="shared" si="107"/>
        <v>381</v>
      </c>
      <c r="Q162" s="1">
        <f t="shared" si="108"/>
        <v>428.33333333333331</v>
      </c>
      <c r="R162" s="8">
        <f t="shared" si="109"/>
        <v>476.16666666666669</v>
      </c>
    </row>
    <row r="163" spans="1:22" x14ac:dyDescent="0.3">
      <c r="A163">
        <v>10</v>
      </c>
      <c r="B163">
        <f>'Airpass Data '!D18</f>
        <v>119</v>
      </c>
      <c r="C163">
        <f t="shared" si="110"/>
        <v>128.33333333333334</v>
      </c>
      <c r="F163" s="32" t="s">
        <v>8</v>
      </c>
      <c r="G163" s="18">
        <f t="shared" si="98"/>
        <v>126.91666666666667</v>
      </c>
      <c r="H163" s="1">
        <f t="shared" si="99"/>
        <v>142.16666666666666</v>
      </c>
      <c r="I163" s="1">
        <f t="shared" si="100"/>
        <v>172.33333333333334</v>
      </c>
      <c r="J163" s="1">
        <f t="shared" si="101"/>
        <v>199.08333333333334</v>
      </c>
      <c r="K163" s="1">
        <f t="shared" si="102"/>
        <v>225.66666666666666</v>
      </c>
      <c r="L163" s="1">
        <f t="shared" si="103"/>
        <v>242.08333333333334</v>
      </c>
      <c r="M163" s="1">
        <f t="shared" si="104"/>
        <v>287.5</v>
      </c>
      <c r="N163" s="1">
        <f t="shared" si="105"/>
        <v>330.83333333333331</v>
      </c>
      <c r="O163" s="1">
        <f t="shared" si="106"/>
        <v>370.5</v>
      </c>
      <c r="P163" s="1">
        <f t="shared" si="107"/>
        <v>382.66666666666669</v>
      </c>
      <c r="Q163" s="1">
        <f t="shared" si="108"/>
        <v>433.08333333333331</v>
      </c>
      <c r="R163" s="8">
        <f t="shared" si="109"/>
        <v>0</v>
      </c>
    </row>
    <row r="164" spans="1:22" x14ac:dyDescent="0.3">
      <c r="A164">
        <v>11</v>
      </c>
      <c r="B164">
        <f>'Airpass Data '!D19</f>
        <v>104</v>
      </c>
      <c r="C164">
        <f t="shared" si="110"/>
        <v>128.83333333333334</v>
      </c>
      <c r="F164" s="32" t="s">
        <v>9</v>
      </c>
      <c r="G164" s="18">
        <f t="shared" si="98"/>
        <v>127.58333333333333</v>
      </c>
      <c r="H164" s="1">
        <f t="shared" si="99"/>
        <v>144.16666666666666</v>
      </c>
      <c r="I164" s="1">
        <f t="shared" si="100"/>
        <v>174.83333333333334</v>
      </c>
      <c r="J164" s="1">
        <f t="shared" si="101"/>
        <v>200.41666666666666</v>
      </c>
      <c r="K164" s="1">
        <f t="shared" si="102"/>
        <v>225</v>
      </c>
      <c r="L164" s="1">
        <f t="shared" si="103"/>
        <v>245.83333333333334</v>
      </c>
      <c r="M164" s="1">
        <f t="shared" si="104"/>
        <v>291.16666666666669</v>
      </c>
      <c r="N164" s="1">
        <f t="shared" si="105"/>
        <v>332.83333333333331</v>
      </c>
      <c r="O164" s="1">
        <f t="shared" si="106"/>
        <v>371.91666666666669</v>
      </c>
      <c r="P164" s="1">
        <f t="shared" si="107"/>
        <v>384.66666666666669</v>
      </c>
      <c r="Q164" s="1">
        <f t="shared" si="108"/>
        <v>437.16666666666669</v>
      </c>
      <c r="R164" s="8">
        <f t="shared" si="109"/>
        <v>0</v>
      </c>
    </row>
    <row r="165" spans="1:22" x14ac:dyDescent="0.3">
      <c r="A165">
        <v>12</v>
      </c>
      <c r="B165">
        <f>'Airpass Data '!D20</f>
        <v>118</v>
      </c>
      <c r="C165">
        <f t="shared" si="110"/>
        <v>129.16666666666666</v>
      </c>
      <c r="F165" s="32" t="s">
        <v>10</v>
      </c>
      <c r="G165" s="18">
        <f t="shared" si="98"/>
        <v>128.33333333333334</v>
      </c>
      <c r="H165" s="1">
        <f t="shared" si="99"/>
        <v>147.25</v>
      </c>
      <c r="I165" s="1">
        <f t="shared" si="100"/>
        <v>176.08333333333334</v>
      </c>
      <c r="J165" s="1">
        <f t="shared" si="101"/>
        <v>204</v>
      </c>
      <c r="K165" s="1">
        <f t="shared" si="102"/>
        <v>224.91666666666666</v>
      </c>
      <c r="L165" s="1">
        <f t="shared" si="103"/>
        <v>248.5</v>
      </c>
      <c r="M165" s="1">
        <f t="shared" si="104"/>
        <v>295.33333333333331</v>
      </c>
      <c r="N165" s="1">
        <f t="shared" si="105"/>
        <v>336.08333333333331</v>
      </c>
      <c r="O165" s="1">
        <f t="shared" si="106"/>
        <v>372.41666666666669</v>
      </c>
      <c r="P165" s="1">
        <f t="shared" si="107"/>
        <v>388.33333333333331</v>
      </c>
      <c r="Q165" s="1">
        <f t="shared" si="108"/>
        <v>438.25</v>
      </c>
      <c r="R165" s="8">
        <f t="shared" si="109"/>
        <v>0</v>
      </c>
    </row>
    <row r="166" spans="1:22" x14ac:dyDescent="0.3">
      <c r="A166">
        <v>13</v>
      </c>
      <c r="B166">
        <f>'Airpass Data '!D21</f>
        <v>115</v>
      </c>
      <c r="C166">
        <f t="shared" si="110"/>
        <v>130.33333333333334</v>
      </c>
      <c r="F166" s="32" t="s">
        <v>11</v>
      </c>
      <c r="G166" s="18">
        <f t="shared" si="98"/>
        <v>128.83333333333334</v>
      </c>
      <c r="H166" s="1">
        <f t="shared" si="99"/>
        <v>149.58333333333334</v>
      </c>
      <c r="I166" s="1">
        <f t="shared" si="100"/>
        <v>177.58333333333334</v>
      </c>
      <c r="J166" s="1">
        <f t="shared" si="101"/>
        <v>208.5</v>
      </c>
      <c r="K166" s="1">
        <f t="shared" si="102"/>
        <v>224.25</v>
      </c>
      <c r="L166" s="1">
        <f t="shared" si="103"/>
        <v>252</v>
      </c>
      <c r="M166" s="1">
        <f t="shared" si="104"/>
        <v>299</v>
      </c>
      <c r="N166" s="1">
        <f t="shared" si="105"/>
        <v>339</v>
      </c>
      <c r="O166" s="1">
        <f t="shared" si="106"/>
        <v>372.41666666666669</v>
      </c>
      <c r="P166" s="1">
        <f t="shared" si="107"/>
        <v>392.33333333333331</v>
      </c>
      <c r="Q166" s="1">
        <f t="shared" si="108"/>
        <v>443.66666666666669</v>
      </c>
      <c r="R166" s="8">
        <f t="shared" si="109"/>
        <v>0</v>
      </c>
    </row>
    <row r="167" spans="1:22" ht="15" thickBot="1" x14ac:dyDescent="0.35">
      <c r="A167">
        <v>14</v>
      </c>
      <c r="B167">
        <f>'Airpass Data '!D22</f>
        <v>126</v>
      </c>
      <c r="C167">
        <f t="shared" si="110"/>
        <v>132.16666666666666</v>
      </c>
      <c r="F167" s="33" t="s">
        <v>12</v>
      </c>
      <c r="G167" s="19">
        <f t="shared" si="98"/>
        <v>129.16666666666666</v>
      </c>
      <c r="H167" s="10">
        <f t="shared" si="99"/>
        <v>153.5</v>
      </c>
      <c r="I167" s="10">
        <f t="shared" si="100"/>
        <v>178.5</v>
      </c>
      <c r="J167" s="10">
        <f t="shared" si="101"/>
        <v>212.33333333333334</v>
      </c>
      <c r="K167" s="10">
        <f t="shared" si="102"/>
        <v>224.66666666666666</v>
      </c>
      <c r="L167" s="10">
        <f t="shared" si="103"/>
        <v>255</v>
      </c>
      <c r="M167" s="10">
        <f t="shared" si="104"/>
        <v>303</v>
      </c>
      <c r="N167" s="10">
        <f t="shared" si="105"/>
        <v>342.08333333333331</v>
      </c>
      <c r="O167" s="10">
        <f t="shared" si="106"/>
        <v>373.08333333333331</v>
      </c>
      <c r="P167" s="10">
        <f t="shared" si="107"/>
        <v>397.08333333333331</v>
      </c>
      <c r="Q167" s="10">
        <f t="shared" si="108"/>
        <v>448</v>
      </c>
      <c r="R167" s="11">
        <f t="shared" si="109"/>
        <v>0</v>
      </c>
    </row>
    <row r="168" spans="1:22" x14ac:dyDescent="0.3">
      <c r="A168">
        <v>15</v>
      </c>
      <c r="B168">
        <f>'Airpass Data '!D23</f>
        <v>141</v>
      </c>
      <c r="C168">
        <f t="shared" si="110"/>
        <v>134</v>
      </c>
    </row>
    <row r="169" spans="1:22" x14ac:dyDescent="0.3">
      <c r="A169">
        <v>16</v>
      </c>
      <c r="B169">
        <f>'Airpass Data '!D24</f>
        <v>135</v>
      </c>
      <c r="C169">
        <f t="shared" si="110"/>
        <v>135.83333333333334</v>
      </c>
    </row>
    <row r="170" spans="1:22" ht="15" thickBot="1" x14ac:dyDescent="0.35">
      <c r="A170">
        <v>17</v>
      </c>
      <c r="B170">
        <f>'Airpass Data '!D25</f>
        <v>125</v>
      </c>
      <c r="C170">
        <f t="shared" si="110"/>
        <v>137</v>
      </c>
    </row>
    <row r="171" spans="1:22" ht="15" thickBot="1" x14ac:dyDescent="0.35">
      <c r="A171">
        <v>18</v>
      </c>
      <c r="B171">
        <f>'Airpass Data '!D26</f>
        <v>149</v>
      </c>
      <c r="C171">
        <f t="shared" si="110"/>
        <v>137.83333333333334</v>
      </c>
      <c r="F171" s="12" t="s">
        <v>43</v>
      </c>
      <c r="G171" s="13">
        <f t="shared" ref="G171:R171" si="111">B2</f>
        <v>1949</v>
      </c>
      <c r="H171" s="13">
        <f t="shared" si="111"/>
        <v>1950</v>
      </c>
      <c r="I171" s="13">
        <f t="shared" si="111"/>
        <v>1951</v>
      </c>
      <c r="J171" s="13">
        <f t="shared" si="111"/>
        <v>1952</v>
      </c>
      <c r="K171" s="13">
        <f t="shared" si="111"/>
        <v>1953</v>
      </c>
      <c r="L171" s="13">
        <f t="shared" si="111"/>
        <v>1954</v>
      </c>
      <c r="M171" s="13">
        <f t="shared" si="111"/>
        <v>1955</v>
      </c>
      <c r="N171" s="13">
        <f t="shared" si="111"/>
        <v>1956</v>
      </c>
      <c r="O171" s="13">
        <f t="shared" si="111"/>
        <v>1957</v>
      </c>
      <c r="P171" s="13">
        <f t="shared" si="111"/>
        <v>1958</v>
      </c>
      <c r="Q171" s="13">
        <f t="shared" si="111"/>
        <v>1959</v>
      </c>
      <c r="R171" s="31">
        <f t="shared" si="111"/>
        <v>1960</v>
      </c>
      <c r="T171" s="75" t="s">
        <v>44</v>
      </c>
      <c r="U171" s="75"/>
      <c r="V171" s="75"/>
    </row>
    <row r="172" spans="1:22" x14ac:dyDescent="0.3">
      <c r="A172">
        <v>19</v>
      </c>
      <c r="B172">
        <f>'Airpass Data '!D27</f>
        <v>170</v>
      </c>
      <c r="C172">
        <f t="shared" si="110"/>
        <v>139.66666666666666</v>
      </c>
      <c r="F172" s="32" t="str">
        <f t="shared" ref="F172:F183" si="112">A3</f>
        <v>January</v>
      </c>
      <c r="G172" s="15">
        <f t="shared" ref="G172:G183" si="113">IF(G156=0,0,B3/G156)</f>
        <v>0</v>
      </c>
      <c r="H172" s="16">
        <f t="shared" ref="H172:H183" si="114">IF(H156=0,0,C3/H156)</f>
        <v>0.88235294117647056</v>
      </c>
      <c r="I172" s="16">
        <f t="shared" ref="I172:I183" si="115">IF(I156=0,0,D3/I156)</f>
        <v>0.92998396579369325</v>
      </c>
      <c r="J172" s="16">
        <f t="shared" ref="J172:J183" si="116">IF(J156=0,0,E3/J156)</f>
        <v>0.94042163153070568</v>
      </c>
      <c r="K172" s="16">
        <f t="shared" ref="K172:K183" si="117">IF(K156=0,0,F3/K156)</f>
        <v>0.91410804508356014</v>
      </c>
      <c r="L172" s="16">
        <f t="shared" ref="L172:L183" si="118">IF(L156=0,0,G3/L156)</f>
        <v>0.90099374309900626</v>
      </c>
      <c r="M172" s="16">
        <f t="shared" ref="M172:M183" si="119">IF(M156=0,0,H3/M156)</f>
        <v>0.93346190935390549</v>
      </c>
      <c r="N172" s="16">
        <f t="shared" ref="N172:N183" si="120">IF(N156=0,0,I3/N156)</f>
        <v>0.92232746955345057</v>
      </c>
      <c r="O172" s="16">
        <f t="shared" ref="O172:O183" si="121">IF(O156=0,0,J3/O156)</f>
        <v>0.91018540813869497</v>
      </c>
      <c r="P172" s="16">
        <f t="shared" ref="P172:P183" si="122">IF(P156=0,0,K3/P156)</f>
        <v>0.90868596881959907</v>
      </c>
      <c r="Q172" s="16">
        <f t="shared" ref="Q172:Q183" si="123">IF(Q156=0,0,L3/Q156)</f>
        <v>0.89962515618492289</v>
      </c>
      <c r="R172" s="17">
        <f t="shared" ref="R172:R183" si="124">IF(R156=0,0,M3/R156)</f>
        <v>0.92002206287920574</v>
      </c>
      <c r="T172">
        <f>SUM(G172:R172)/COUNTIF(G172:R172,"&gt;0")</f>
        <v>0.91474257287392857</v>
      </c>
      <c r="U172">
        <f>T172/T$184</f>
        <v>0.91133132322419652</v>
      </c>
      <c r="V172">
        <f>U172*100</f>
        <v>91.133132322419655</v>
      </c>
    </row>
    <row r="173" spans="1:22" x14ac:dyDescent="0.3">
      <c r="A173">
        <v>20</v>
      </c>
      <c r="B173">
        <f>'Airpass Data '!D28</f>
        <v>170</v>
      </c>
      <c r="C173">
        <f t="shared" si="110"/>
        <v>142.16666666666666</v>
      </c>
      <c r="F173" s="32" t="str">
        <f t="shared" si="112"/>
        <v>Feburary</v>
      </c>
      <c r="G173" s="18">
        <f t="shared" si="113"/>
        <v>0</v>
      </c>
      <c r="H173" s="1">
        <f t="shared" si="114"/>
        <v>0.95334174022698615</v>
      </c>
      <c r="I173" s="1">
        <f t="shared" si="115"/>
        <v>0.94736842105263153</v>
      </c>
      <c r="J173" s="1">
        <f t="shared" si="116"/>
        <v>0.97605061003163129</v>
      </c>
      <c r="K173" s="1">
        <f t="shared" si="117"/>
        <v>0.90218642117376291</v>
      </c>
      <c r="L173" s="1">
        <f t="shared" si="118"/>
        <v>0.81887477313974588</v>
      </c>
      <c r="M173" s="1">
        <f t="shared" si="119"/>
        <v>0.88118499842420417</v>
      </c>
      <c r="N173" s="1">
        <f t="shared" si="120"/>
        <v>0.88782051282051277</v>
      </c>
      <c r="O173" s="1">
        <f t="shared" si="121"/>
        <v>0.85897740784780019</v>
      </c>
      <c r="P173" s="1">
        <f t="shared" si="122"/>
        <v>0.84499557130203728</v>
      </c>
      <c r="Q173" s="1">
        <f t="shared" si="123"/>
        <v>0.84461823420456883</v>
      </c>
      <c r="R173" s="8">
        <f t="shared" si="124"/>
        <v>0.85107926718664972</v>
      </c>
      <c r="T173">
        <f t="shared" ref="T173:T183" si="125">SUM(G173:R173)/COUNTIF(G173:R173,"&gt;0")</f>
        <v>0.88786345067368455</v>
      </c>
      <c r="U173">
        <f t="shared" ref="U173:U183" si="126">T173/T$184</f>
        <v>0.88455243840101327</v>
      </c>
      <c r="V173">
        <f t="shared" ref="V173:V183" si="127">U173*100</f>
        <v>88.455243840101332</v>
      </c>
    </row>
    <row r="174" spans="1:22" x14ac:dyDescent="0.3">
      <c r="A174">
        <v>21</v>
      </c>
      <c r="B174">
        <f>'Airpass Data '!D29</f>
        <v>158</v>
      </c>
      <c r="C174">
        <f t="shared" si="110"/>
        <v>144.16666666666666</v>
      </c>
      <c r="F174" s="32" t="str">
        <f t="shared" si="112"/>
        <v>March</v>
      </c>
      <c r="G174" s="18">
        <f t="shared" si="113"/>
        <v>0</v>
      </c>
      <c r="H174" s="1">
        <f t="shared" si="114"/>
        <v>1.0522388059701493</v>
      </c>
      <c r="I174" s="1">
        <f t="shared" si="115"/>
        <v>1.1073094867807154</v>
      </c>
      <c r="J174" s="1">
        <f t="shared" si="116"/>
        <v>1.0265957446808511</v>
      </c>
      <c r="K174" s="1">
        <f t="shared" si="117"/>
        <v>1.0739476678043232</v>
      </c>
      <c r="L174" s="1">
        <f t="shared" si="118"/>
        <v>1.015850144092219</v>
      </c>
      <c r="M174" s="1">
        <f t="shared" si="119"/>
        <v>0.99287263712426399</v>
      </c>
      <c r="N174" s="1">
        <f t="shared" si="120"/>
        <v>1.0005260389268806</v>
      </c>
      <c r="O174" s="1">
        <f t="shared" si="121"/>
        <v>1.0011717834544176</v>
      </c>
      <c r="P174" s="1">
        <f t="shared" si="122"/>
        <v>0.95388669301712781</v>
      </c>
      <c r="Q174" s="1">
        <f t="shared" si="123"/>
        <v>0.99165479340525131</v>
      </c>
      <c r="R174" s="8">
        <f t="shared" si="124"/>
        <v>0.90431654676258999</v>
      </c>
      <c r="T174">
        <f t="shared" si="125"/>
        <v>1.0109427583653443</v>
      </c>
      <c r="U174">
        <f t="shared" si="126"/>
        <v>1.0071727598623357</v>
      </c>
      <c r="V174">
        <f t="shared" si="127"/>
        <v>100.71727598623357</v>
      </c>
    </row>
    <row r="175" spans="1:22" x14ac:dyDescent="0.3">
      <c r="A175">
        <v>22</v>
      </c>
      <c r="B175">
        <f>'Airpass Data '!D30</f>
        <v>133</v>
      </c>
      <c r="C175">
        <f t="shared" si="110"/>
        <v>147.25</v>
      </c>
      <c r="F175" s="32" t="str">
        <f t="shared" si="112"/>
        <v>April</v>
      </c>
      <c r="G175" s="18">
        <f t="shared" si="113"/>
        <v>0</v>
      </c>
      <c r="H175" s="1">
        <f t="shared" si="114"/>
        <v>0.99386503067484655</v>
      </c>
      <c r="I175" s="1">
        <f t="shared" si="115"/>
        <v>1.0005115089514067</v>
      </c>
      <c r="J175" s="1">
        <f t="shared" si="116"/>
        <v>0.95221394125383596</v>
      </c>
      <c r="K175" s="1">
        <f t="shared" si="117"/>
        <v>1.0581613508442775</v>
      </c>
      <c r="L175" s="1">
        <f t="shared" si="118"/>
        <v>0.97355253752680493</v>
      </c>
      <c r="M175" s="1">
        <f t="shared" si="119"/>
        <v>0.98414634146341473</v>
      </c>
      <c r="N175" s="1">
        <f t="shared" si="120"/>
        <v>0.97685305591677496</v>
      </c>
      <c r="O175" s="1">
        <f t="shared" si="121"/>
        <v>0.9675625579240037</v>
      </c>
      <c r="P175" s="1">
        <f t="shared" si="122"/>
        <v>0.91699604743083007</v>
      </c>
      <c r="Q175" s="1">
        <f t="shared" si="123"/>
        <v>0.95575221238938057</v>
      </c>
      <c r="R175" s="8">
        <f t="shared" si="124"/>
        <v>0.98697591436217669</v>
      </c>
      <c r="T175">
        <f t="shared" si="125"/>
        <v>0.97878095443070479</v>
      </c>
      <c r="U175">
        <f t="shared" si="126"/>
        <v>0.97513089343324177</v>
      </c>
      <c r="V175">
        <f t="shared" si="127"/>
        <v>97.513089343324182</v>
      </c>
    </row>
    <row r="176" spans="1:22" x14ac:dyDescent="0.3">
      <c r="A176">
        <v>23</v>
      </c>
      <c r="B176">
        <f>'Airpass Data '!D31</f>
        <v>114</v>
      </c>
      <c r="C176">
        <f t="shared" si="110"/>
        <v>149.58333333333334</v>
      </c>
      <c r="F176" s="32" t="str">
        <f t="shared" si="112"/>
        <v>May</v>
      </c>
      <c r="G176" s="18">
        <f t="shared" si="113"/>
        <v>0</v>
      </c>
      <c r="H176" s="1">
        <f t="shared" si="114"/>
        <v>0.91240875912408759</v>
      </c>
      <c r="I176" s="1">
        <f t="shared" si="115"/>
        <v>1.0403225806451613</v>
      </c>
      <c r="J176" s="1">
        <f t="shared" si="116"/>
        <v>0.95064935064935063</v>
      </c>
      <c r="K176" s="1">
        <f t="shared" si="117"/>
        <v>1.023463687150838</v>
      </c>
      <c r="L176" s="1">
        <f t="shared" si="118"/>
        <v>0.99715909090909094</v>
      </c>
      <c r="M176" s="1">
        <f t="shared" si="119"/>
        <v>0.97443609022556399</v>
      </c>
      <c r="N176" s="1">
        <f t="shared" si="120"/>
        <v>0.9842661851947383</v>
      </c>
      <c r="O176" s="1">
        <f t="shared" si="121"/>
        <v>0.97773697498278633</v>
      </c>
      <c r="P176" s="1">
        <f t="shared" si="122"/>
        <v>0.95400788436268069</v>
      </c>
      <c r="Q176" s="1">
        <f t="shared" si="123"/>
        <v>1.0039840637450199</v>
      </c>
      <c r="R176" s="8">
        <f t="shared" si="124"/>
        <v>1.0008835483300937</v>
      </c>
      <c r="T176">
        <f t="shared" si="125"/>
        <v>0.98357438321085577</v>
      </c>
      <c r="U176">
        <f t="shared" si="126"/>
        <v>0.97990644660255732</v>
      </c>
      <c r="V176">
        <f t="shared" si="127"/>
        <v>97.990644660255725</v>
      </c>
    </row>
    <row r="177" spans="1:22" x14ac:dyDescent="0.3">
      <c r="A177">
        <v>24</v>
      </c>
      <c r="B177">
        <f>'Airpass Data '!D32</f>
        <v>140</v>
      </c>
      <c r="C177">
        <f t="shared" si="110"/>
        <v>153.5</v>
      </c>
      <c r="F177" s="32" t="str">
        <f t="shared" si="112"/>
        <v>June</v>
      </c>
      <c r="G177" s="18">
        <f t="shared" si="113"/>
        <v>0</v>
      </c>
      <c r="H177" s="1">
        <f t="shared" si="114"/>
        <v>1.0810157194679564</v>
      </c>
      <c r="I177" s="1">
        <f t="shared" si="115"/>
        <v>1.0595238095238095</v>
      </c>
      <c r="J177" s="1">
        <f t="shared" si="116"/>
        <v>1.1198630136986303</v>
      </c>
      <c r="K177" s="1">
        <f t="shared" si="117"/>
        <v>1.0828072781284812</v>
      </c>
      <c r="L177" s="1">
        <f t="shared" si="118"/>
        <v>1.115885875308207</v>
      </c>
      <c r="M177" s="1">
        <f t="shared" si="119"/>
        <v>1.1253349211074724</v>
      </c>
      <c r="N177" s="1">
        <f t="shared" si="120"/>
        <v>1.1475326003579647</v>
      </c>
      <c r="O177" s="1">
        <f t="shared" si="121"/>
        <v>1.1532680482805739</v>
      </c>
      <c r="P177" s="1">
        <f t="shared" si="122"/>
        <v>1.1419820608182016</v>
      </c>
      <c r="Q177" s="1">
        <f t="shared" si="123"/>
        <v>1.1167192429022081</v>
      </c>
      <c r="R177" s="8">
        <f t="shared" si="124"/>
        <v>1.12889045190786</v>
      </c>
      <c r="T177">
        <f t="shared" si="125"/>
        <v>1.1157111837728513</v>
      </c>
      <c r="U177">
        <f t="shared" si="126"/>
        <v>1.1115504838145125</v>
      </c>
      <c r="V177">
        <f t="shared" si="127"/>
        <v>111.15504838145125</v>
      </c>
    </row>
    <row r="178" spans="1:22" x14ac:dyDescent="0.3">
      <c r="A178">
        <v>25</v>
      </c>
      <c r="B178">
        <f>'Airpass Data '!D33</f>
        <v>145</v>
      </c>
      <c r="C178">
        <f t="shared" si="110"/>
        <v>155.91666666666666</v>
      </c>
      <c r="F178" s="32" t="str">
        <f t="shared" si="112"/>
        <v>July</v>
      </c>
      <c r="G178" s="18">
        <f t="shared" si="113"/>
        <v>1.1684210526315788</v>
      </c>
      <c r="H178" s="1">
        <f t="shared" si="114"/>
        <v>1.2171837708830551</v>
      </c>
      <c r="I178" s="1">
        <f t="shared" si="115"/>
        <v>1.169441723800196</v>
      </c>
      <c r="J178" s="1">
        <f t="shared" si="116"/>
        <v>1.1675126903553299</v>
      </c>
      <c r="K178" s="1">
        <f t="shared" si="117"/>
        <v>1.1733333333333333</v>
      </c>
      <c r="L178" s="1">
        <f t="shared" si="118"/>
        <v>1.264039065224974</v>
      </c>
      <c r="M178" s="1">
        <f t="shared" si="119"/>
        <v>1.2816901408450705</v>
      </c>
      <c r="N178" s="1">
        <f t="shared" si="120"/>
        <v>1.2581873571972582</v>
      </c>
      <c r="O178" s="1">
        <f t="shared" si="121"/>
        <v>1.2621578828319384</v>
      </c>
      <c r="P178" s="1">
        <f t="shared" si="122"/>
        <v>1.2887139107611549</v>
      </c>
      <c r="Q178" s="1">
        <f t="shared" si="123"/>
        <v>1.2793774319066149</v>
      </c>
      <c r="R178" s="8">
        <f t="shared" si="124"/>
        <v>1.3062653132656632</v>
      </c>
      <c r="T178">
        <f t="shared" si="125"/>
        <v>1.2363603060863473</v>
      </c>
      <c r="U178">
        <f t="shared" si="126"/>
        <v>1.231749682522792</v>
      </c>
      <c r="V178">
        <f t="shared" si="127"/>
        <v>123.1749682522792</v>
      </c>
    </row>
    <row r="179" spans="1:22" x14ac:dyDescent="0.3">
      <c r="A179">
        <v>26</v>
      </c>
      <c r="B179">
        <f>'Airpass Data '!D34</f>
        <v>150</v>
      </c>
      <c r="C179">
        <f t="shared" si="110"/>
        <v>158.33333333333334</v>
      </c>
      <c r="F179" s="32" t="str">
        <f t="shared" si="112"/>
        <v>August</v>
      </c>
      <c r="G179" s="18">
        <f t="shared" si="113"/>
        <v>1.1661195009848981</v>
      </c>
      <c r="H179" s="1">
        <f t="shared" si="114"/>
        <v>1.1957796014067996</v>
      </c>
      <c r="I179" s="1">
        <f t="shared" si="115"/>
        <v>1.1547388781431334</v>
      </c>
      <c r="J179" s="1">
        <f t="shared" si="116"/>
        <v>1.2155713687735454</v>
      </c>
      <c r="K179" s="1">
        <f t="shared" si="117"/>
        <v>1.2053175775480061</v>
      </c>
      <c r="L179" s="1">
        <f t="shared" si="118"/>
        <v>1.2103270223752152</v>
      </c>
      <c r="M179" s="1">
        <f t="shared" si="119"/>
        <v>1.2069565217391305</v>
      </c>
      <c r="N179" s="1">
        <f t="shared" si="120"/>
        <v>1.2241813602015115</v>
      </c>
      <c r="O179" s="1">
        <f t="shared" si="121"/>
        <v>1.2604588394062077</v>
      </c>
      <c r="P179" s="1">
        <f t="shared" si="122"/>
        <v>1.3196864111498257</v>
      </c>
      <c r="Q179" s="1">
        <f t="shared" si="123"/>
        <v>1.2907446603809891</v>
      </c>
      <c r="R179" s="8">
        <f t="shared" si="124"/>
        <v>0</v>
      </c>
      <c r="T179">
        <f t="shared" si="125"/>
        <v>1.222716522009933</v>
      </c>
      <c r="U179">
        <f t="shared" si="126"/>
        <v>1.2181567787213665</v>
      </c>
      <c r="V179">
        <f t="shared" si="127"/>
        <v>121.81567787213665</v>
      </c>
    </row>
    <row r="180" spans="1:22" x14ac:dyDescent="0.3">
      <c r="A180">
        <v>27</v>
      </c>
      <c r="B180">
        <f>'Airpass Data '!D35</f>
        <v>178</v>
      </c>
      <c r="C180">
        <f t="shared" si="110"/>
        <v>160.75</v>
      </c>
      <c r="F180" s="32" t="str">
        <f t="shared" si="112"/>
        <v>September</v>
      </c>
      <c r="G180" s="18">
        <f t="shared" si="113"/>
        <v>1.0659699542782495</v>
      </c>
      <c r="H180" s="1">
        <f t="shared" si="114"/>
        <v>1.0959537572254336</v>
      </c>
      <c r="I180" s="1">
        <f t="shared" si="115"/>
        <v>1.0524308865586272</v>
      </c>
      <c r="J180" s="1">
        <f t="shared" si="116"/>
        <v>1.0428274428274429</v>
      </c>
      <c r="K180" s="1">
        <f t="shared" si="117"/>
        <v>1.0533333333333332</v>
      </c>
      <c r="L180" s="1">
        <f t="shared" si="118"/>
        <v>1.0535593220338983</v>
      </c>
      <c r="M180" s="1">
        <f t="shared" si="119"/>
        <v>1.0715512306811676</v>
      </c>
      <c r="N180" s="1">
        <f t="shared" si="120"/>
        <v>1.0665998998497748</v>
      </c>
      <c r="O180" s="1">
        <f t="shared" si="121"/>
        <v>1.0862648442751512</v>
      </c>
      <c r="P180" s="1">
        <f t="shared" si="122"/>
        <v>1.050259965337955</v>
      </c>
      <c r="Q180" s="1">
        <f t="shared" si="123"/>
        <v>1.0590926420129623</v>
      </c>
      <c r="R180" s="8">
        <f t="shared" si="124"/>
        <v>0</v>
      </c>
      <c r="T180">
        <f t="shared" si="125"/>
        <v>1.0634402980376361</v>
      </c>
      <c r="U180">
        <f t="shared" si="126"/>
        <v>1.0594745261890661</v>
      </c>
      <c r="V180">
        <f t="shared" si="127"/>
        <v>105.94745261890661</v>
      </c>
    </row>
    <row r="181" spans="1:22" x14ac:dyDescent="0.3">
      <c r="A181">
        <v>28</v>
      </c>
      <c r="B181">
        <f>'Airpass Data '!D36</f>
        <v>163</v>
      </c>
      <c r="C181">
        <f t="shared" si="110"/>
        <v>162.91666666666666</v>
      </c>
      <c r="F181" s="32" t="str">
        <f t="shared" si="112"/>
        <v>October</v>
      </c>
      <c r="G181" s="18">
        <f t="shared" si="113"/>
        <v>0.92727272727272725</v>
      </c>
      <c r="H181" s="1">
        <f t="shared" si="114"/>
        <v>0.90322580645161288</v>
      </c>
      <c r="I181" s="1">
        <f t="shared" si="115"/>
        <v>0.92001893043066729</v>
      </c>
      <c r="J181" s="1">
        <f t="shared" si="116"/>
        <v>0.93627450980392157</v>
      </c>
      <c r="K181" s="1">
        <f t="shared" si="117"/>
        <v>0.93812523156724714</v>
      </c>
      <c r="L181" s="1">
        <f t="shared" si="118"/>
        <v>0.92152917505030185</v>
      </c>
      <c r="M181" s="1">
        <f t="shared" si="119"/>
        <v>0.9277652370203161</v>
      </c>
      <c r="N181" s="1">
        <f t="shared" si="120"/>
        <v>0.91048847012149769</v>
      </c>
      <c r="O181" s="1">
        <f t="shared" si="121"/>
        <v>0.93175206981427605</v>
      </c>
      <c r="P181" s="1">
        <f t="shared" si="122"/>
        <v>0.92446351931330473</v>
      </c>
      <c r="Q181" s="1">
        <f t="shared" si="123"/>
        <v>0.92869366799771824</v>
      </c>
      <c r="R181" s="8">
        <f t="shared" si="124"/>
        <v>0</v>
      </c>
      <c r="T181">
        <f t="shared" si="125"/>
        <v>0.92450994044032653</v>
      </c>
      <c r="U181">
        <f t="shared" si="126"/>
        <v>0.9210622664126572</v>
      </c>
      <c r="V181">
        <f t="shared" si="127"/>
        <v>92.106226641265721</v>
      </c>
    </row>
    <row r="182" spans="1:22" x14ac:dyDescent="0.3">
      <c r="A182">
        <v>29</v>
      </c>
      <c r="B182">
        <f>'Airpass Data '!D37</f>
        <v>172</v>
      </c>
      <c r="C182">
        <f t="shared" si="110"/>
        <v>165.33333333333334</v>
      </c>
      <c r="F182" s="32" t="str">
        <f t="shared" si="112"/>
        <v>November</v>
      </c>
      <c r="G182" s="18">
        <f t="shared" si="113"/>
        <v>0.80724450194049158</v>
      </c>
      <c r="H182" s="1">
        <f t="shared" si="114"/>
        <v>0.76211699164345403</v>
      </c>
      <c r="I182" s="1">
        <f t="shared" si="115"/>
        <v>0.82214922571562643</v>
      </c>
      <c r="J182" s="1">
        <f t="shared" si="116"/>
        <v>0.82494004796163067</v>
      </c>
      <c r="K182" s="1">
        <f t="shared" si="117"/>
        <v>0.80267558528428096</v>
      </c>
      <c r="L182" s="1">
        <f t="shared" si="118"/>
        <v>0.80555555555555558</v>
      </c>
      <c r="M182" s="1">
        <f t="shared" si="119"/>
        <v>0.79264214046822745</v>
      </c>
      <c r="N182" s="1">
        <f t="shared" si="120"/>
        <v>0.79941002949852502</v>
      </c>
      <c r="O182" s="1">
        <f t="shared" si="121"/>
        <v>0.81897516222868649</v>
      </c>
      <c r="P182" s="1">
        <f t="shared" si="122"/>
        <v>0.79014443500424814</v>
      </c>
      <c r="Q182" s="1">
        <f t="shared" si="123"/>
        <v>0.81592787377911347</v>
      </c>
      <c r="R182" s="8">
        <f t="shared" si="124"/>
        <v>0</v>
      </c>
      <c r="T182">
        <f t="shared" si="125"/>
        <v>0.80379832264362183</v>
      </c>
      <c r="U182">
        <f t="shared" si="126"/>
        <v>0.8008008052787543</v>
      </c>
      <c r="V182">
        <f t="shared" si="127"/>
        <v>80.080080527875424</v>
      </c>
    </row>
    <row r="183" spans="1:22" ht="15" thickBot="1" x14ac:dyDescent="0.35">
      <c r="A183">
        <v>30</v>
      </c>
      <c r="B183">
        <f>'Airpass Data '!D38</f>
        <v>178</v>
      </c>
      <c r="C183">
        <f t="shared" si="110"/>
        <v>168</v>
      </c>
      <c r="F183" s="33" t="str">
        <f t="shared" si="112"/>
        <v>December</v>
      </c>
      <c r="G183" s="19">
        <f t="shared" si="113"/>
        <v>0.91354838709677422</v>
      </c>
      <c r="H183" s="10">
        <f t="shared" si="114"/>
        <v>0.91205211726384361</v>
      </c>
      <c r="I183" s="10">
        <f t="shared" si="115"/>
        <v>0.92997198879551823</v>
      </c>
      <c r="J183" s="10">
        <f t="shared" si="116"/>
        <v>0.91365777080062793</v>
      </c>
      <c r="K183" s="10">
        <f t="shared" si="117"/>
        <v>0.8946587537091989</v>
      </c>
      <c r="L183" s="10">
        <f t="shared" si="118"/>
        <v>0.89803921568627454</v>
      </c>
      <c r="M183" s="10">
        <f t="shared" si="119"/>
        <v>0.91749174917491749</v>
      </c>
      <c r="N183" s="10">
        <f t="shared" si="120"/>
        <v>0.89451887941534713</v>
      </c>
      <c r="O183" s="10">
        <f t="shared" si="121"/>
        <v>0.9006030824212643</v>
      </c>
      <c r="P183" s="10">
        <f t="shared" si="122"/>
        <v>0.84868835257082897</v>
      </c>
      <c r="Q183" s="10">
        <f t="shared" si="123"/>
        <v>0.9040178571428571</v>
      </c>
      <c r="R183" s="11">
        <f t="shared" si="124"/>
        <v>0</v>
      </c>
      <c r="T183">
        <f t="shared" si="125"/>
        <v>0.90247710491613209</v>
      </c>
      <c r="U183">
        <f t="shared" si="126"/>
        <v>0.89911159553750541</v>
      </c>
      <c r="V183">
        <f t="shared" si="127"/>
        <v>89.911159553750537</v>
      </c>
    </row>
    <row r="184" spans="1:22" x14ac:dyDescent="0.3">
      <c r="A184">
        <v>31</v>
      </c>
      <c r="B184">
        <f>'Airpass Data '!D39</f>
        <v>199</v>
      </c>
      <c r="C184">
        <f t="shared" si="110"/>
        <v>170.16666666666666</v>
      </c>
      <c r="T184">
        <f>AVERAGE(T172:T183)</f>
        <v>1.0037431497884473</v>
      </c>
      <c r="U184">
        <f>AVERAGE(U172:U183)</f>
        <v>0.99999999999999967</v>
      </c>
    </row>
    <row r="185" spans="1:22" x14ac:dyDescent="0.3">
      <c r="A185">
        <v>32</v>
      </c>
      <c r="B185">
        <f>'Airpass Data '!D40</f>
        <v>199</v>
      </c>
      <c r="C185">
        <f t="shared" si="110"/>
        <v>172.33333333333334</v>
      </c>
    </row>
    <row r="186" spans="1:22" x14ac:dyDescent="0.3">
      <c r="A186">
        <v>33</v>
      </c>
      <c r="B186">
        <f>'Airpass Data '!D41</f>
        <v>184</v>
      </c>
      <c r="C186">
        <f t="shared" si="110"/>
        <v>174.83333333333334</v>
      </c>
    </row>
    <row r="187" spans="1:22" x14ac:dyDescent="0.3">
      <c r="A187">
        <v>34</v>
      </c>
      <c r="B187">
        <f>'Airpass Data '!D42</f>
        <v>162</v>
      </c>
      <c r="C187">
        <f t="shared" si="110"/>
        <v>176.08333333333334</v>
      </c>
    </row>
    <row r="188" spans="1:22" x14ac:dyDescent="0.3">
      <c r="A188">
        <v>35</v>
      </c>
      <c r="B188">
        <f>'Airpass Data '!D43</f>
        <v>146</v>
      </c>
      <c r="C188">
        <f t="shared" si="110"/>
        <v>177.58333333333334</v>
      </c>
    </row>
    <row r="189" spans="1:22" x14ac:dyDescent="0.3">
      <c r="A189">
        <v>36</v>
      </c>
      <c r="B189">
        <f>'Airpass Data '!D44</f>
        <v>166</v>
      </c>
      <c r="C189">
        <f t="shared" si="110"/>
        <v>178.5</v>
      </c>
    </row>
    <row r="190" spans="1:22" ht="15" thickBot="1" x14ac:dyDescent="0.35">
      <c r="A190">
        <v>37</v>
      </c>
      <c r="B190">
        <f>'Airpass Data '!D45</f>
        <v>171</v>
      </c>
      <c r="C190">
        <f t="shared" si="110"/>
        <v>181.83333333333334</v>
      </c>
    </row>
    <row r="191" spans="1:22" ht="18.600000000000001" customHeight="1" thickBot="1" x14ac:dyDescent="0.4">
      <c r="A191">
        <v>38</v>
      </c>
      <c r="B191">
        <f>'Airpass Data '!D46</f>
        <v>180</v>
      </c>
      <c r="C191">
        <f t="shared" si="110"/>
        <v>184.41666666666666</v>
      </c>
      <c r="F191" s="15"/>
      <c r="G191" s="15"/>
      <c r="H191" s="16"/>
      <c r="I191" s="76" t="s">
        <v>45</v>
      </c>
      <c r="J191" s="77"/>
      <c r="K191" s="81" t="s">
        <v>56</v>
      </c>
      <c r="L191" s="82"/>
    </row>
    <row r="192" spans="1:22" ht="29.4" thickBot="1" x14ac:dyDescent="0.35">
      <c r="A192">
        <v>39</v>
      </c>
      <c r="B192">
        <f>'Airpass Data '!D47</f>
        <v>193</v>
      </c>
      <c r="C192">
        <f t="shared" si="110"/>
        <v>188</v>
      </c>
      <c r="F192" s="45" t="s">
        <v>46</v>
      </c>
      <c r="G192" s="39" t="s">
        <v>21</v>
      </c>
      <c r="H192" s="40" t="s">
        <v>20</v>
      </c>
      <c r="I192" s="40" t="s">
        <v>47</v>
      </c>
      <c r="J192" s="41" t="s">
        <v>48</v>
      </c>
      <c r="K192" s="39" t="s">
        <v>47</v>
      </c>
      <c r="L192" s="41" t="s">
        <v>48</v>
      </c>
      <c r="M192" s="46" t="s">
        <v>43</v>
      </c>
    </row>
    <row r="193" spans="1:13" x14ac:dyDescent="0.3">
      <c r="A193">
        <v>40</v>
      </c>
      <c r="B193">
        <f>'Airpass Data '!D48</f>
        <v>181</v>
      </c>
      <c r="C193">
        <f t="shared" si="110"/>
        <v>190.08333333333334</v>
      </c>
      <c r="F193" s="32" t="s">
        <v>1</v>
      </c>
      <c r="G193" s="18">
        <f t="shared" ref="G193:G204" si="128">N22</f>
        <v>0.86113393135866267</v>
      </c>
      <c r="H193" s="1">
        <f t="shared" ref="H193:H204" si="129">O40</f>
        <v>0.86112758431257719</v>
      </c>
      <c r="I193" s="1">
        <f t="shared" ref="I193:I204" si="130">O86</f>
        <v>0.92153819546570748</v>
      </c>
      <c r="J193" s="8">
        <f t="shared" ref="J193:J204" si="131">S86</f>
        <v>0.90982489467783045</v>
      </c>
      <c r="K193" s="18">
        <f>O134</f>
        <v>0.91218399286772056</v>
      </c>
      <c r="L193" s="8">
        <f>S134</f>
        <v>0.91686722024330702</v>
      </c>
      <c r="M193" s="43">
        <f t="shared" ref="M193:M204" si="132">U172</f>
        <v>0.91133132322419652</v>
      </c>
    </row>
    <row r="194" spans="1:13" x14ac:dyDescent="0.3">
      <c r="A194">
        <v>41</v>
      </c>
      <c r="B194">
        <f>'Airpass Data '!D49</f>
        <v>183</v>
      </c>
      <c r="C194">
        <f t="shared" si="110"/>
        <v>192.5</v>
      </c>
      <c r="F194" s="32" t="s">
        <v>2</v>
      </c>
      <c r="G194" s="18">
        <f t="shared" si="128"/>
        <v>0.85187076382865135</v>
      </c>
      <c r="H194" s="1">
        <f t="shared" si="129"/>
        <v>0.85128295100044971</v>
      </c>
      <c r="I194" s="1">
        <f t="shared" si="130"/>
        <v>0.90260153862021653</v>
      </c>
      <c r="J194" s="8">
        <f t="shared" si="131"/>
        <v>0.87942483386138004</v>
      </c>
      <c r="K194" s="18">
        <f t="shared" ref="K194:K204" si="133">O135</f>
        <v>0.89353417184538997</v>
      </c>
      <c r="L194" s="8">
        <f t="shared" ref="L194:L204" si="134">S135</f>
        <v>0.89290402008418057</v>
      </c>
      <c r="M194" s="43">
        <f t="shared" si="132"/>
        <v>0.88455243840101327</v>
      </c>
    </row>
    <row r="195" spans="1:13" x14ac:dyDescent="0.3">
      <c r="A195">
        <v>42</v>
      </c>
      <c r="B195">
        <f>'Airpass Data '!D50</f>
        <v>218</v>
      </c>
      <c r="C195">
        <f t="shared" si="110"/>
        <v>194.66666666666666</v>
      </c>
      <c r="F195" s="32" t="s">
        <v>3</v>
      </c>
      <c r="G195" s="18">
        <f t="shared" si="128"/>
        <v>0.97999804489958742</v>
      </c>
      <c r="H195" s="1">
        <f t="shared" si="129"/>
        <v>0.97919137721328231</v>
      </c>
      <c r="I195" s="1">
        <f t="shared" si="130"/>
        <v>1.0232973053870102</v>
      </c>
      <c r="J195" s="8">
        <f t="shared" si="131"/>
        <v>1.0029958640489978</v>
      </c>
      <c r="K195" s="18">
        <f t="shared" si="133"/>
        <v>1.016706428701597</v>
      </c>
      <c r="L195" s="8">
        <f t="shared" si="134"/>
        <v>1.0217854778829272</v>
      </c>
      <c r="M195" s="43">
        <f t="shared" si="132"/>
        <v>1.0071727598623357</v>
      </c>
    </row>
    <row r="196" spans="1:13" x14ac:dyDescent="0.3">
      <c r="A196">
        <v>43</v>
      </c>
      <c r="B196">
        <f>'Airpass Data '!D51</f>
        <v>230</v>
      </c>
      <c r="C196">
        <f t="shared" si="110"/>
        <v>197</v>
      </c>
      <c r="F196" s="32" t="s">
        <v>4</v>
      </c>
      <c r="G196" s="18">
        <f t="shared" si="128"/>
        <v>0.95896633117144814</v>
      </c>
      <c r="H196" s="1">
        <f t="shared" si="129"/>
        <v>0.95827078756622108</v>
      </c>
      <c r="I196" s="1">
        <f t="shared" si="130"/>
        <v>0.98873081799673157</v>
      </c>
      <c r="J196" s="8">
        <f t="shared" si="131"/>
        <v>0.98014976729207004</v>
      </c>
      <c r="K196" s="18">
        <f t="shared" si="133"/>
        <v>0.98447915317940293</v>
      </c>
      <c r="L196" s="8">
        <f t="shared" si="134"/>
        <v>0.97765492292349143</v>
      </c>
      <c r="M196" s="43">
        <f t="shared" si="132"/>
        <v>0.97513089343324177</v>
      </c>
    </row>
    <row r="197" spans="1:13" x14ac:dyDescent="0.3">
      <c r="A197">
        <v>44</v>
      </c>
      <c r="B197">
        <f>'Airpass Data '!D52</f>
        <v>242</v>
      </c>
      <c r="C197">
        <f t="shared" si="110"/>
        <v>199.08333333333334</v>
      </c>
      <c r="F197" s="32" t="s">
        <v>5</v>
      </c>
      <c r="G197" s="18">
        <f t="shared" si="128"/>
        <v>0.96623074184253699</v>
      </c>
      <c r="H197" s="1">
        <f t="shared" si="129"/>
        <v>0.96599210947169944</v>
      </c>
      <c r="I197" s="1">
        <f t="shared" si="130"/>
        <v>0.98226678133404433</v>
      </c>
      <c r="J197" s="8">
        <f t="shared" si="131"/>
        <v>0.99002929868315737</v>
      </c>
      <c r="K197" s="18">
        <f t="shared" si="133"/>
        <v>0.9814372202413062</v>
      </c>
      <c r="L197" s="8">
        <f t="shared" si="134"/>
        <v>0.99323272879034186</v>
      </c>
      <c r="M197" s="43">
        <f t="shared" si="132"/>
        <v>0.97990644660255732</v>
      </c>
    </row>
    <row r="198" spans="1:13" x14ac:dyDescent="0.3">
      <c r="A198">
        <v>45</v>
      </c>
      <c r="B198">
        <f>'Airpass Data '!D53</f>
        <v>209</v>
      </c>
      <c r="C198">
        <f t="shared" si="110"/>
        <v>200.41666666666666</v>
      </c>
      <c r="F198" s="32" t="s">
        <v>6</v>
      </c>
      <c r="G198" s="18">
        <f t="shared" si="128"/>
        <v>1.1026201605593438</v>
      </c>
      <c r="H198" s="1">
        <f t="shared" si="129"/>
        <v>1.103121563668966</v>
      </c>
      <c r="I198" s="1">
        <f t="shared" si="130"/>
        <v>1.1072066285667335</v>
      </c>
      <c r="J198" s="8">
        <f t="shared" si="131"/>
        <v>1.1085646099890969</v>
      </c>
      <c r="K198" s="18">
        <f t="shared" si="133"/>
        <v>1.1083209513863421</v>
      </c>
      <c r="L198" s="8">
        <f t="shared" si="134"/>
        <v>1.107314303475168</v>
      </c>
      <c r="M198" s="43">
        <f t="shared" si="132"/>
        <v>1.1115504838145125</v>
      </c>
    </row>
    <row r="199" spans="1:13" x14ac:dyDescent="0.3">
      <c r="A199">
        <v>46</v>
      </c>
      <c r="B199">
        <f>'Airpass Data '!D54</f>
        <v>191</v>
      </c>
      <c r="C199">
        <f t="shared" si="110"/>
        <v>204</v>
      </c>
      <c r="F199" s="32" t="s">
        <v>7</v>
      </c>
      <c r="G199" s="18">
        <f t="shared" si="128"/>
        <v>1.2363603060863473</v>
      </c>
      <c r="H199" s="1">
        <f t="shared" si="129"/>
        <v>1.2372574676093027</v>
      </c>
      <c r="I199" s="1">
        <f t="shared" si="130"/>
        <v>1.226712417181274</v>
      </c>
      <c r="J199" s="8">
        <f t="shared" si="131"/>
        <v>1.2416223430342896</v>
      </c>
      <c r="K199" s="18">
        <f t="shared" si="133"/>
        <v>1.2295903857646409</v>
      </c>
      <c r="L199" s="8">
        <f t="shared" si="134"/>
        <v>1.2191433903403226</v>
      </c>
      <c r="M199" s="43">
        <f t="shared" si="132"/>
        <v>1.231749682522792</v>
      </c>
    </row>
    <row r="200" spans="1:13" x14ac:dyDescent="0.3">
      <c r="A200">
        <v>47</v>
      </c>
      <c r="B200">
        <f>'Airpass Data '!D55</f>
        <v>172</v>
      </c>
      <c r="C200">
        <f t="shared" si="110"/>
        <v>208.5</v>
      </c>
      <c r="F200" s="32" t="s">
        <v>8</v>
      </c>
      <c r="G200" s="18">
        <f t="shared" si="128"/>
        <v>1.23709544746581</v>
      </c>
      <c r="H200" s="1">
        <f t="shared" si="129"/>
        <v>1.237831701006441</v>
      </c>
      <c r="I200" s="1">
        <f t="shared" si="130"/>
        <v>1.2136052486903739</v>
      </c>
      <c r="J200" s="8">
        <f t="shared" si="131"/>
        <v>1.2154499044587024</v>
      </c>
      <c r="K200" s="18">
        <f t="shared" si="133"/>
        <v>1.2179653613643699</v>
      </c>
      <c r="L200" s="8">
        <f t="shared" si="134"/>
        <v>1.2085038910263302</v>
      </c>
      <c r="M200" s="43">
        <f t="shared" si="132"/>
        <v>1.2181567787213665</v>
      </c>
    </row>
    <row r="201" spans="1:13" x14ac:dyDescent="0.3">
      <c r="A201">
        <v>48</v>
      </c>
      <c r="B201">
        <f>'Airpass Data '!D56</f>
        <v>194</v>
      </c>
      <c r="C201">
        <f t="shared" si="110"/>
        <v>212.33333333333334</v>
      </c>
      <c r="F201" s="32" t="s">
        <v>9</v>
      </c>
      <c r="G201" s="18">
        <f t="shared" si="128"/>
        <v>1.080781037921924</v>
      </c>
      <c r="H201" s="1">
        <f t="shared" si="129"/>
        <v>1.0808690065929587</v>
      </c>
      <c r="I201" s="1">
        <f t="shared" si="130"/>
        <v>1.0487586648301146</v>
      </c>
      <c r="J201" s="8">
        <f t="shared" si="131"/>
        <v>1.0564078822226122</v>
      </c>
      <c r="K201" s="18">
        <f t="shared" si="133"/>
        <v>1.0532871905374248</v>
      </c>
      <c r="L201" s="8">
        <f t="shared" si="134"/>
        <v>1.0516833347651044</v>
      </c>
      <c r="M201" s="43">
        <f t="shared" si="132"/>
        <v>1.0594745261890661</v>
      </c>
    </row>
    <row r="202" spans="1:13" x14ac:dyDescent="0.3">
      <c r="A202">
        <v>49</v>
      </c>
      <c r="B202">
        <f>'Airpass Data '!D57</f>
        <v>196</v>
      </c>
      <c r="C202">
        <f t="shared" si="110"/>
        <v>214.41666666666666</v>
      </c>
      <c r="F202" s="32" t="s">
        <v>10</v>
      </c>
      <c r="G202" s="18">
        <f t="shared" si="128"/>
        <v>0.95075304254500537</v>
      </c>
      <c r="H202" s="1">
        <f t="shared" si="129"/>
        <v>0.95079209861381464</v>
      </c>
      <c r="I202" s="1">
        <f t="shared" si="130"/>
        <v>0.91214703422603505</v>
      </c>
      <c r="J202" s="8">
        <f t="shared" si="131"/>
        <v>0.91163000472229738</v>
      </c>
      <c r="K202" s="18">
        <f t="shared" si="133"/>
        <v>0.91725771754110808</v>
      </c>
      <c r="L202" s="8">
        <f t="shared" si="134"/>
        <v>0.91890235971455492</v>
      </c>
      <c r="M202" s="43">
        <f t="shared" si="132"/>
        <v>0.9210622664126572</v>
      </c>
    </row>
    <row r="203" spans="1:13" x14ac:dyDescent="0.3">
      <c r="A203">
        <v>50</v>
      </c>
      <c r="B203">
        <f>'Airpass Data '!D58</f>
        <v>196</v>
      </c>
      <c r="C203">
        <f t="shared" si="110"/>
        <v>217.25</v>
      </c>
      <c r="F203" s="32" t="s">
        <v>11</v>
      </c>
      <c r="G203" s="18">
        <f t="shared" si="128"/>
        <v>0.83198491111792805</v>
      </c>
      <c r="H203" s="1">
        <f t="shared" si="129"/>
        <v>0.83208777770049958</v>
      </c>
      <c r="I203" s="1">
        <f t="shared" si="130"/>
        <v>0.78928947840226216</v>
      </c>
      <c r="J203" s="8">
        <f t="shared" si="131"/>
        <v>0.80363260914443413</v>
      </c>
      <c r="K203" s="18">
        <f t="shared" si="133"/>
        <v>0.79466447979046717</v>
      </c>
      <c r="L203" s="8">
        <f t="shared" si="134"/>
        <v>0.79500855753836042</v>
      </c>
      <c r="M203" s="43">
        <f t="shared" si="132"/>
        <v>0.8008008052787543</v>
      </c>
    </row>
    <row r="204" spans="1:13" ht="15" thickBot="1" x14ac:dyDescent="0.35">
      <c r="A204">
        <v>51</v>
      </c>
      <c r="B204">
        <f>'Airpass Data '!D59</f>
        <v>236</v>
      </c>
      <c r="C204">
        <f t="shared" si="110"/>
        <v>219.75</v>
      </c>
      <c r="F204" s="33" t="s">
        <v>12</v>
      </c>
      <c r="G204" s="19">
        <f t="shared" si="128"/>
        <v>0.94220528120275537</v>
      </c>
      <c r="H204" s="10">
        <f t="shared" si="129"/>
        <v>0.94217557524378948</v>
      </c>
      <c r="I204" s="10">
        <f t="shared" si="130"/>
        <v>0.88384588929949792</v>
      </c>
      <c r="J204" s="11">
        <f t="shared" si="131"/>
        <v>0.90026798786513285</v>
      </c>
      <c r="K204" s="19">
        <f t="shared" si="133"/>
        <v>0.89057294678023247</v>
      </c>
      <c r="L204" s="11">
        <f t="shared" si="134"/>
        <v>0.89699979321591428</v>
      </c>
      <c r="M204" s="44">
        <f t="shared" si="132"/>
        <v>0.89911159553750541</v>
      </c>
    </row>
    <row r="205" spans="1:13" x14ac:dyDescent="0.3">
      <c r="A205">
        <v>52</v>
      </c>
      <c r="B205">
        <f>'Airpass Data '!D60</f>
        <v>235</v>
      </c>
      <c r="C205">
        <f t="shared" si="110"/>
        <v>222.08333333333334</v>
      </c>
      <c r="F205" s="21"/>
      <c r="G205" s="14">
        <f>AVERAGE(G193:G204)</f>
        <v>0.99999999999999989</v>
      </c>
      <c r="H205" s="14">
        <f t="shared" ref="H205:J205" si="135">AVERAGE(H193:H204)</f>
        <v>1</v>
      </c>
      <c r="I205" s="14">
        <f t="shared" si="135"/>
        <v>1</v>
      </c>
      <c r="J205" s="14">
        <f t="shared" si="135"/>
        <v>1.0000000000000002</v>
      </c>
      <c r="K205" s="14">
        <f>AVERAGE(K193:K204)</f>
        <v>1.0000000000000002</v>
      </c>
      <c r="L205" s="14">
        <f>AVERAGE(L193:L204)</f>
        <v>1.0000000000000002</v>
      </c>
      <c r="M205" s="14">
        <f>AVERAGE(M193:M204)</f>
        <v>0.99999999999999967</v>
      </c>
    </row>
    <row r="206" spans="1:13" x14ac:dyDescent="0.3">
      <c r="A206">
        <v>53</v>
      </c>
      <c r="B206">
        <f>'Airpass Data '!D61</f>
        <v>229</v>
      </c>
      <c r="C206">
        <f t="shared" si="110"/>
        <v>223.75</v>
      </c>
    </row>
    <row r="207" spans="1:13" ht="15" thickBot="1" x14ac:dyDescent="0.35">
      <c r="A207">
        <v>54</v>
      </c>
      <c r="B207">
        <f>'Airpass Data '!D62</f>
        <v>243</v>
      </c>
      <c r="C207">
        <f t="shared" si="110"/>
        <v>224.41666666666666</v>
      </c>
    </row>
    <row r="208" spans="1:13" ht="18.600000000000001" customHeight="1" thickBot="1" x14ac:dyDescent="0.4">
      <c r="A208">
        <v>55</v>
      </c>
      <c r="B208">
        <f>'Airpass Data '!D63</f>
        <v>264</v>
      </c>
      <c r="C208">
        <f t="shared" si="110"/>
        <v>225</v>
      </c>
      <c r="F208" s="15"/>
      <c r="G208" s="16"/>
      <c r="H208" s="16"/>
      <c r="I208" s="13" t="str">
        <f t="shared" ref="F208:J221" si="136">I191</f>
        <v>Linear           Trend</v>
      </c>
      <c r="J208" s="31"/>
      <c r="K208" s="72" t="s">
        <v>56</v>
      </c>
      <c r="L208" s="73"/>
      <c r="M208" s="37"/>
    </row>
    <row r="209" spans="1:13" ht="29.4" thickBot="1" x14ac:dyDescent="0.35">
      <c r="A209">
        <v>56</v>
      </c>
      <c r="B209">
        <f>'Airpass Data '!D64</f>
        <v>272</v>
      </c>
      <c r="C209">
        <f t="shared" si="110"/>
        <v>225.66666666666666</v>
      </c>
      <c r="F209" s="32" t="str">
        <f t="shared" si="136"/>
        <v>Seasonal Index</v>
      </c>
      <c r="G209" s="30" t="str">
        <f t="shared" si="136"/>
        <v>Mean</v>
      </c>
      <c r="H209" s="13" t="str">
        <f t="shared" si="136"/>
        <v>Median</v>
      </c>
      <c r="I209" s="13" t="str">
        <f t="shared" si="136"/>
        <v>R-b-T Mean</v>
      </c>
      <c r="J209" s="31" t="str">
        <f t="shared" si="136"/>
        <v>R-b-T Median</v>
      </c>
      <c r="K209" s="39" t="s">
        <v>47</v>
      </c>
      <c r="L209" s="41" t="s">
        <v>48</v>
      </c>
      <c r="M209" s="46" t="s">
        <v>43</v>
      </c>
    </row>
    <row r="210" spans="1:13" x14ac:dyDescent="0.3">
      <c r="A210">
        <v>57</v>
      </c>
      <c r="B210">
        <f>'Airpass Data '!D65</f>
        <v>237</v>
      </c>
      <c r="C210">
        <f t="shared" si="110"/>
        <v>225</v>
      </c>
      <c r="F210" s="32" t="str">
        <f t="shared" si="136"/>
        <v>January</v>
      </c>
      <c r="G210" s="18">
        <f>G193*100</f>
        <v>86.113393135866261</v>
      </c>
      <c r="H210" s="1">
        <f t="shared" ref="H210:I210" si="137">H193*100</f>
        <v>86.112758431257717</v>
      </c>
      <c r="I210" s="1">
        <f t="shared" si="137"/>
        <v>92.153819546570745</v>
      </c>
      <c r="J210" s="8">
        <f>J193*100</f>
        <v>90.98248946778304</v>
      </c>
      <c r="K210" s="8">
        <f t="shared" ref="K210:M210" si="138">K193*100</f>
        <v>91.218399286772055</v>
      </c>
      <c r="L210" s="8">
        <f t="shared" si="138"/>
        <v>91.686722024330706</v>
      </c>
      <c r="M210" s="8">
        <f t="shared" si="138"/>
        <v>91.133132322419655</v>
      </c>
    </row>
    <row r="211" spans="1:13" x14ac:dyDescent="0.3">
      <c r="A211">
        <v>58</v>
      </c>
      <c r="B211">
        <f>'Airpass Data '!D66</f>
        <v>211</v>
      </c>
      <c r="C211">
        <f t="shared" si="110"/>
        <v>224.91666666666666</v>
      </c>
      <c r="F211" s="32" t="str">
        <f t="shared" si="136"/>
        <v>Feburary</v>
      </c>
      <c r="G211" s="18">
        <f t="shared" ref="G211:M221" si="139">G194*100</f>
        <v>85.187076382865129</v>
      </c>
      <c r="H211" s="1">
        <f t="shared" si="139"/>
        <v>85.128295100044966</v>
      </c>
      <c r="I211" s="1">
        <f t="shared" si="139"/>
        <v>90.260153862021653</v>
      </c>
      <c r="J211" s="8">
        <f t="shared" si="139"/>
        <v>87.942483386138008</v>
      </c>
      <c r="K211" s="8">
        <f t="shared" si="139"/>
        <v>89.353417184538998</v>
      </c>
      <c r="L211" s="8">
        <f t="shared" si="139"/>
        <v>89.290402008418056</v>
      </c>
      <c r="M211" s="8">
        <f t="shared" si="139"/>
        <v>88.455243840101332</v>
      </c>
    </row>
    <row r="212" spans="1:13" x14ac:dyDescent="0.3">
      <c r="A212">
        <v>59</v>
      </c>
      <c r="B212">
        <f>'Airpass Data '!D67</f>
        <v>180</v>
      </c>
      <c r="C212">
        <f t="shared" si="110"/>
        <v>224.25</v>
      </c>
      <c r="F212" s="32" t="str">
        <f t="shared" si="136"/>
        <v>March</v>
      </c>
      <c r="G212" s="18">
        <f t="shared" si="139"/>
        <v>97.999804489958748</v>
      </c>
      <c r="H212" s="1">
        <f t="shared" si="139"/>
        <v>97.919137721328227</v>
      </c>
      <c r="I212" s="1">
        <f t="shared" si="139"/>
        <v>102.32973053870103</v>
      </c>
      <c r="J212" s="8">
        <f t="shared" si="139"/>
        <v>100.29958640489977</v>
      </c>
      <c r="K212" s="8">
        <f t="shared" si="139"/>
        <v>101.6706428701597</v>
      </c>
      <c r="L212" s="8">
        <f t="shared" si="139"/>
        <v>102.17854778829272</v>
      </c>
      <c r="M212" s="8">
        <f t="shared" si="139"/>
        <v>100.71727598623357</v>
      </c>
    </row>
    <row r="213" spans="1:13" x14ac:dyDescent="0.3">
      <c r="A213">
        <v>60</v>
      </c>
      <c r="B213">
        <f>'Airpass Data '!D68</f>
        <v>201</v>
      </c>
      <c r="C213">
        <f t="shared" si="110"/>
        <v>224.66666666666666</v>
      </c>
      <c r="F213" s="32" t="str">
        <f t="shared" si="136"/>
        <v>April</v>
      </c>
      <c r="G213" s="18">
        <f t="shared" si="139"/>
        <v>95.896633117144816</v>
      </c>
      <c r="H213" s="1">
        <f t="shared" si="139"/>
        <v>95.827078756622114</v>
      </c>
      <c r="I213" s="1">
        <f t="shared" si="139"/>
        <v>98.873081799673159</v>
      </c>
      <c r="J213" s="8">
        <f t="shared" si="139"/>
        <v>98.014976729207007</v>
      </c>
      <c r="K213" s="8">
        <f t="shared" si="139"/>
        <v>98.4479153179403</v>
      </c>
      <c r="L213" s="8">
        <f t="shared" si="139"/>
        <v>97.765492292349137</v>
      </c>
      <c r="M213" s="8">
        <f t="shared" si="139"/>
        <v>97.513089343324182</v>
      </c>
    </row>
    <row r="214" spans="1:13" x14ac:dyDescent="0.3">
      <c r="A214">
        <v>61</v>
      </c>
      <c r="B214">
        <f>'Airpass Data '!D69</f>
        <v>204</v>
      </c>
      <c r="C214">
        <f t="shared" si="110"/>
        <v>226.41666666666666</v>
      </c>
      <c r="F214" s="32" t="str">
        <f t="shared" si="136"/>
        <v>May</v>
      </c>
      <c r="G214" s="18">
        <f t="shared" si="139"/>
        <v>96.623074184253696</v>
      </c>
      <c r="H214" s="1">
        <f t="shared" si="139"/>
        <v>96.599210947169951</v>
      </c>
      <c r="I214" s="1">
        <f t="shared" si="139"/>
        <v>98.226678133404434</v>
      </c>
      <c r="J214" s="8">
        <f t="shared" si="139"/>
        <v>99.002929868315732</v>
      </c>
      <c r="K214" s="8">
        <f t="shared" si="139"/>
        <v>98.143722024130625</v>
      </c>
      <c r="L214" s="8">
        <f t="shared" si="139"/>
        <v>99.323272879034192</v>
      </c>
      <c r="M214" s="8">
        <f t="shared" si="139"/>
        <v>97.990644660255725</v>
      </c>
    </row>
    <row r="215" spans="1:13" x14ac:dyDescent="0.3">
      <c r="A215">
        <v>62</v>
      </c>
      <c r="B215">
        <f>'Airpass Data '!D70</f>
        <v>188</v>
      </c>
      <c r="C215">
        <f t="shared" si="110"/>
        <v>229.58333333333334</v>
      </c>
      <c r="F215" s="32" t="str">
        <f t="shared" si="136"/>
        <v>June</v>
      </c>
      <c r="G215" s="18">
        <f t="shared" si="139"/>
        <v>110.26201605593438</v>
      </c>
      <c r="H215" s="1">
        <f t="shared" si="139"/>
        <v>110.3121563668966</v>
      </c>
      <c r="I215" s="1">
        <f t="shared" si="139"/>
        <v>110.72066285667334</v>
      </c>
      <c r="J215" s="8">
        <f t="shared" si="139"/>
        <v>110.85646099890968</v>
      </c>
      <c r="K215" s="8">
        <f t="shared" si="139"/>
        <v>110.83209513863422</v>
      </c>
      <c r="L215" s="8">
        <f t="shared" si="139"/>
        <v>110.73143034751681</v>
      </c>
      <c r="M215" s="8">
        <f t="shared" si="139"/>
        <v>111.15504838145125</v>
      </c>
    </row>
    <row r="216" spans="1:13" x14ac:dyDescent="0.3">
      <c r="A216">
        <v>63</v>
      </c>
      <c r="B216">
        <f>'Airpass Data '!D71</f>
        <v>235</v>
      </c>
      <c r="C216">
        <f t="shared" si="110"/>
        <v>231.33333333333334</v>
      </c>
      <c r="F216" s="32" t="str">
        <f t="shared" si="136"/>
        <v>July</v>
      </c>
      <c r="G216" s="18">
        <f t="shared" si="139"/>
        <v>123.63603060863473</v>
      </c>
      <c r="H216" s="1">
        <f t="shared" si="139"/>
        <v>123.72574676093026</v>
      </c>
      <c r="I216" s="1">
        <f t="shared" si="139"/>
        <v>122.6712417181274</v>
      </c>
      <c r="J216" s="8">
        <f t="shared" si="139"/>
        <v>124.16223430342896</v>
      </c>
      <c r="K216" s="8">
        <f t="shared" si="139"/>
        <v>122.95903857646408</v>
      </c>
      <c r="L216" s="8">
        <f t="shared" si="139"/>
        <v>121.91433903403225</v>
      </c>
      <c r="M216" s="8">
        <f t="shared" si="139"/>
        <v>123.1749682522792</v>
      </c>
    </row>
    <row r="217" spans="1:13" x14ac:dyDescent="0.3">
      <c r="A217">
        <v>64</v>
      </c>
      <c r="B217">
        <f>'Airpass Data '!D72</f>
        <v>227</v>
      </c>
      <c r="C217">
        <f t="shared" si="110"/>
        <v>233.16666666666666</v>
      </c>
      <c r="F217" s="32" t="str">
        <f t="shared" si="136"/>
        <v>August</v>
      </c>
      <c r="G217" s="18">
        <f t="shared" si="139"/>
        <v>123.709544746581</v>
      </c>
      <c r="H217" s="1">
        <f t="shared" si="139"/>
        <v>123.7831701006441</v>
      </c>
      <c r="I217" s="1">
        <f t="shared" si="139"/>
        <v>121.36052486903739</v>
      </c>
      <c r="J217" s="8">
        <f t="shared" si="139"/>
        <v>121.54499044587024</v>
      </c>
      <c r="K217" s="8">
        <f t="shared" si="139"/>
        <v>121.796536136437</v>
      </c>
      <c r="L217" s="8">
        <f t="shared" si="139"/>
        <v>120.85038910263302</v>
      </c>
      <c r="M217" s="8">
        <f t="shared" si="139"/>
        <v>121.81567787213665</v>
      </c>
    </row>
    <row r="218" spans="1:13" x14ac:dyDescent="0.3">
      <c r="A218">
        <v>65</v>
      </c>
      <c r="B218">
        <f>'Airpass Data '!D73</f>
        <v>234</v>
      </c>
      <c r="C218">
        <f t="shared" si="110"/>
        <v>234.66666666666666</v>
      </c>
      <c r="F218" s="32" t="str">
        <f t="shared" si="136"/>
        <v>September</v>
      </c>
      <c r="G218" s="18">
        <f t="shared" si="139"/>
        <v>108.07810379219241</v>
      </c>
      <c r="H218" s="1">
        <f t="shared" si="139"/>
        <v>108.08690065929586</v>
      </c>
      <c r="I218" s="1">
        <f t="shared" si="139"/>
        <v>104.87586648301146</v>
      </c>
      <c r="J218" s="8">
        <f t="shared" si="139"/>
        <v>105.64078822226122</v>
      </c>
      <c r="K218" s="8">
        <f t="shared" si="139"/>
        <v>105.32871905374247</v>
      </c>
      <c r="L218" s="8">
        <f t="shared" si="139"/>
        <v>105.16833347651044</v>
      </c>
      <c r="M218" s="8">
        <f t="shared" si="139"/>
        <v>105.94745261890661</v>
      </c>
    </row>
    <row r="219" spans="1:13" x14ac:dyDescent="0.3">
      <c r="A219">
        <v>66</v>
      </c>
      <c r="B219">
        <f>'Airpass Data '!D74</f>
        <v>264</v>
      </c>
      <c r="C219">
        <f t="shared" si="110"/>
        <v>236.58333333333334</v>
      </c>
      <c r="F219" s="32" t="str">
        <f t="shared" si="136"/>
        <v>October</v>
      </c>
      <c r="G219" s="18">
        <f t="shared" si="139"/>
        <v>95.075304254500537</v>
      </c>
      <c r="H219" s="1">
        <f t="shared" si="139"/>
        <v>95.079209861381457</v>
      </c>
      <c r="I219" s="1">
        <f t="shared" si="139"/>
        <v>91.214703422603506</v>
      </c>
      <c r="J219" s="8">
        <f t="shared" si="139"/>
        <v>91.16300047222974</v>
      </c>
      <c r="K219" s="8">
        <f t="shared" si="139"/>
        <v>91.725771754110809</v>
      </c>
      <c r="L219" s="8">
        <f t="shared" si="139"/>
        <v>91.890235971455496</v>
      </c>
      <c r="M219" s="8">
        <f t="shared" si="139"/>
        <v>92.106226641265721</v>
      </c>
    </row>
    <row r="220" spans="1:13" x14ac:dyDescent="0.3">
      <c r="A220">
        <v>67</v>
      </c>
      <c r="B220">
        <f>'Airpass Data '!D75</f>
        <v>302</v>
      </c>
      <c r="C220">
        <f t="shared" si="110"/>
        <v>238.91666666666666</v>
      </c>
      <c r="F220" s="32" t="str">
        <f t="shared" si="136"/>
        <v>November</v>
      </c>
      <c r="G220" s="18">
        <f t="shared" si="139"/>
        <v>83.198491111792805</v>
      </c>
      <c r="H220" s="1">
        <f t="shared" si="139"/>
        <v>83.208777770049963</v>
      </c>
      <c r="I220" s="1">
        <f t="shared" si="139"/>
        <v>78.928947840226215</v>
      </c>
      <c r="J220" s="8">
        <f t="shared" si="139"/>
        <v>80.363260914443416</v>
      </c>
      <c r="K220" s="8">
        <f t="shared" si="139"/>
        <v>79.46644797904672</v>
      </c>
      <c r="L220" s="8">
        <f t="shared" si="139"/>
        <v>79.500855753836035</v>
      </c>
      <c r="M220" s="8">
        <f t="shared" si="139"/>
        <v>80.080080527875424</v>
      </c>
    </row>
    <row r="221" spans="1:13" ht="15" thickBot="1" x14ac:dyDescent="0.35">
      <c r="A221">
        <v>68</v>
      </c>
      <c r="B221">
        <f>'Airpass Data '!D76</f>
        <v>293</v>
      </c>
      <c r="C221">
        <f t="shared" si="110"/>
        <v>242.08333333333334</v>
      </c>
      <c r="F221" s="33" t="str">
        <f t="shared" si="136"/>
        <v>December</v>
      </c>
      <c r="G221" s="19">
        <f t="shared" si="139"/>
        <v>94.220528120275532</v>
      </c>
      <c r="H221" s="10">
        <f t="shared" si="139"/>
        <v>94.217557524378947</v>
      </c>
      <c r="I221" s="10">
        <f t="shared" si="139"/>
        <v>88.384588929949786</v>
      </c>
      <c r="J221" s="11">
        <f t="shared" si="139"/>
        <v>90.026798786513282</v>
      </c>
      <c r="K221" s="11">
        <f t="shared" si="139"/>
        <v>89.05729467802324</v>
      </c>
      <c r="L221" s="11">
        <f t="shared" si="139"/>
        <v>89.699979321591428</v>
      </c>
      <c r="M221" s="11">
        <f t="shared" si="139"/>
        <v>89.911159553750537</v>
      </c>
    </row>
    <row r="222" spans="1:13" x14ac:dyDescent="0.3">
      <c r="A222">
        <v>69</v>
      </c>
      <c r="B222">
        <f>'Airpass Data '!D77</f>
        <v>259</v>
      </c>
      <c r="C222">
        <f t="shared" si="110"/>
        <v>245.83333333333334</v>
      </c>
    </row>
    <row r="223" spans="1:13" x14ac:dyDescent="0.3">
      <c r="A223">
        <v>70</v>
      </c>
      <c r="B223">
        <f>'Airpass Data '!D78</f>
        <v>229</v>
      </c>
      <c r="C223">
        <f t="shared" si="110"/>
        <v>248.5</v>
      </c>
    </row>
    <row r="224" spans="1:13" x14ac:dyDescent="0.3">
      <c r="A224">
        <v>71</v>
      </c>
      <c r="B224">
        <f>'Airpass Data '!D79</f>
        <v>203</v>
      </c>
      <c r="C224">
        <f t="shared" si="110"/>
        <v>252</v>
      </c>
    </row>
    <row r="225" spans="1:3" x14ac:dyDescent="0.3">
      <c r="A225">
        <v>72</v>
      </c>
      <c r="B225">
        <f>'Airpass Data '!D80</f>
        <v>229</v>
      </c>
      <c r="C225">
        <f t="shared" ref="C225:C288" si="140">IF(COUNTA(A219:A230)=12,AVERAGE(B219:B230),0)</f>
        <v>255</v>
      </c>
    </row>
    <row r="226" spans="1:3" x14ac:dyDescent="0.3">
      <c r="A226">
        <v>73</v>
      </c>
      <c r="B226">
        <f>'Airpass Data '!D81</f>
        <v>242</v>
      </c>
      <c r="C226">
        <f t="shared" si="140"/>
        <v>259.25</v>
      </c>
    </row>
    <row r="227" spans="1:3" x14ac:dyDescent="0.3">
      <c r="A227">
        <v>74</v>
      </c>
      <c r="B227">
        <f>'Airpass Data '!D82</f>
        <v>233</v>
      </c>
      <c r="C227">
        <f t="shared" si="140"/>
        <v>264.41666666666669</v>
      </c>
    </row>
    <row r="228" spans="1:3" x14ac:dyDescent="0.3">
      <c r="A228">
        <v>75</v>
      </c>
      <c r="B228">
        <f>'Airpass Data '!D83</f>
        <v>267</v>
      </c>
      <c r="C228">
        <f t="shared" si="140"/>
        <v>268.91666666666669</v>
      </c>
    </row>
    <row r="229" spans="1:3" x14ac:dyDescent="0.3">
      <c r="A229">
        <v>76</v>
      </c>
      <c r="B229">
        <f>'Airpass Data '!D84</f>
        <v>269</v>
      </c>
      <c r="C229">
        <f t="shared" si="140"/>
        <v>273.33333333333331</v>
      </c>
    </row>
    <row r="230" spans="1:3" x14ac:dyDescent="0.3">
      <c r="A230">
        <v>77</v>
      </c>
      <c r="B230">
        <f>'Airpass Data '!D85</f>
        <v>270</v>
      </c>
      <c r="C230">
        <f t="shared" si="140"/>
        <v>277.08333333333331</v>
      </c>
    </row>
    <row r="231" spans="1:3" x14ac:dyDescent="0.3">
      <c r="A231">
        <v>78</v>
      </c>
      <c r="B231">
        <f>'Airpass Data '!D86</f>
        <v>315</v>
      </c>
      <c r="C231">
        <f t="shared" si="140"/>
        <v>279.91666666666669</v>
      </c>
    </row>
    <row r="232" spans="1:3" x14ac:dyDescent="0.3">
      <c r="A232">
        <v>79</v>
      </c>
      <c r="B232">
        <f>'Airpass Data '!D87</f>
        <v>364</v>
      </c>
      <c r="C232">
        <f t="shared" si="140"/>
        <v>284</v>
      </c>
    </row>
    <row r="233" spans="1:3" x14ac:dyDescent="0.3">
      <c r="A233">
        <v>80</v>
      </c>
      <c r="B233">
        <f>'Airpass Data '!D88</f>
        <v>347</v>
      </c>
      <c r="C233">
        <f t="shared" si="140"/>
        <v>287.5</v>
      </c>
    </row>
    <row r="234" spans="1:3" x14ac:dyDescent="0.3">
      <c r="A234">
        <v>81</v>
      </c>
      <c r="B234">
        <f>'Airpass Data '!D89</f>
        <v>312</v>
      </c>
      <c r="C234">
        <f t="shared" si="140"/>
        <v>291.16666666666669</v>
      </c>
    </row>
    <row r="235" spans="1:3" x14ac:dyDescent="0.3">
      <c r="A235">
        <v>82</v>
      </c>
      <c r="B235">
        <f>'Airpass Data '!D90</f>
        <v>274</v>
      </c>
      <c r="C235">
        <f t="shared" si="140"/>
        <v>295.33333333333331</v>
      </c>
    </row>
    <row r="236" spans="1:3" x14ac:dyDescent="0.3">
      <c r="A236">
        <v>83</v>
      </c>
      <c r="B236">
        <f>'Airpass Data '!D91</f>
        <v>237</v>
      </c>
      <c r="C236">
        <f t="shared" si="140"/>
        <v>299</v>
      </c>
    </row>
    <row r="237" spans="1:3" x14ac:dyDescent="0.3">
      <c r="A237">
        <v>84</v>
      </c>
      <c r="B237">
        <f>'Airpass Data '!D92</f>
        <v>278</v>
      </c>
      <c r="C237">
        <f t="shared" si="140"/>
        <v>303</v>
      </c>
    </row>
    <row r="238" spans="1:3" x14ac:dyDescent="0.3">
      <c r="A238">
        <v>85</v>
      </c>
      <c r="B238">
        <f>'Airpass Data '!D93</f>
        <v>284</v>
      </c>
      <c r="C238">
        <f t="shared" si="140"/>
        <v>307.91666666666669</v>
      </c>
    </row>
    <row r="239" spans="1:3" x14ac:dyDescent="0.3">
      <c r="A239">
        <v>86</v>
      </c>
      <c r="B239">
        <f>'Airpass Data '!D94</f>
        <v>277</v>
      </c>
      <c r="C239">
        <f t="shared" si="140"/>
        <v>312</v>
      </c>
    </row>
    <row r="240" spans="1:3" x14ac:dyDescent="0.3">
      <c r="A240">
        <v>87</v>
      </c>
      <c r="B240">
        <f>'Airpass Data '!D95</f>
        <v>317</v>
      </c>
      <c r="C240">
        <f t="shared" si="140"/>
        <v>316.83333333333331</v>
      </c>
    </row>
    <row r="241" spans="1:3" x14ac:dyDescent="0.3">
      <c r="A241">
        <v>88</v>
      </c>
      <c r="B241">
        <f>'Airpass Data '!D96</f>
        <v>313</v>
      </c>
      <c r="C241">
        <f t="shared" si="140"/>
        <v>320.41666666666669</v>
      </c>
    </row>
    <row r="242" spans="1:3" x14ac:dyDescent="0.3">
      <c r="A242">
        <v>89</v>
      </c>
      <c r="B242">
        <f>'Airpass Data '!D97</f>
        <v>318</v>
      </c>
      <c r="C242">
        <f t="shared" si="140"/>
        <v>323.08333333333331</v>
      </c>
    </row>
    <row r="243" spans="1:3" x14ac:dyDescent="0.3">
      <c r="A243">
        <v>90</v>
      </c>
      <c r="B243">
        <f>'Airpass Data '!D98</f>
        <v>374</v>
      </c>
      <c r="C243">
        <f t="shared" si="140"/>
        <v>325.91666666666669</v>
      </c>
    </row>
    <row r="244" spans="1:3" x14ac:dyDescent="0.3">
      <c r="A244">
        <v>91</v>
      </c>
      <c r="B244">
        <f>'Airpass Data '!D99</f>
        <v>413</v>
      </c>
      <c r="C244">
        <f t="shared" si="140"/>
        <v>328.25</v>
      </c>
    </row>
    <row r="245" spans="1:3" x14ac:dyDescent="0.3">
      <c r="A245">
        <v>92</v>
      </c>
      <c r="B245">
        <f>'Airpass Data '!D100</f>
        <v>405</v>
      </c>
      <c r="C245">
        <f t="shared" si="140"/>
        <v>330.83333333333331</v>
      </c>
    </row>
    <row r="246" spans="1:3" x14ac:dyDescent="0.3">
      <c r="A246">
        <v>93</v>
      </c>
      <c r="B246">
        <f>'Airpass Data '!D101</f>
        <v>355</v>
      </c>
      <c r="C246">
        <f t="shared" si="140"/>
        <v>332.83333333333331</v>
      </c>
    </row>
    <row r="247" spans="1:3" x14ac:dyDescent="0.3">
      <c r="A247">
        <v>94</v>
      </c>
      <c r="B247">
        <f>'Airpass Data '!D102</f>
        <v>306</v>
      </c>
      <c r="C247">
        <f t="shared" si="140"/>
        <v>336.08333333333331</v>
      </c>
    </row>
    <row r="248" spans="1:3" x14ac:dyDescent="0.3">
      <c r="A248">
        <v>95</v>
      </c>
      <c r="B248">
        <f>'Airpass Data '!D103</f>
        <v>271</v>
      </c>
      <c r="C248">
        <f t="shared" si="140"/>
        <v>339</v>
      </c>
    </row>
    <row r="249" spans="1:3" x14ac:dyDescent="0.3">
      <c r="A249">
        <v>96</v>
      </c>
      <c r="B249">
        <f>'Airpass Data '!D104</f>
        <v>306</v>
      </c>
      <c r="C249">
        <f t="shared" si="140"/>
        <v>342.08333333333331</v>
      </c>
    </row>
    <row r="250" spans="1:3" x14ac:dyDescent="0.3">
      <c r="A250">
        <v>97</v>
      </c>
      <c r="B250">
        <f>'Airpass Data '!D105</f>
        <v>315</v>
      </c>
      <c r="C250">
        <f t="shared" si="140"/>
        <v>346.08333333333331</v>
      </c>
    </row>
    <row r="251" spans="1:3" x14ac:dyDescent="0.3">
      <c r="A251">
        <v>98</v>
      </c>
      <c r="B251">
        <f>'Airpass Data '!D106</f>
        <v>301</v>
      </c>
      <c r="C251">
        <f t="shared" si="140"/>
        <v>350.41666666666669</v>
      </c>
    </row>
    <row r="252" spans="1:3" x14ac:dyDescent="0.3">
      <c r="A252">
        <v>99</v>
      </c>
      <c r="B252">
        <f>'Airpass Data '!D107</f>
        <v>356</v>
      </c>
      <c r="C252">
        <f t="shared" si="140"/>
        <v>355.58333333333331</v>
      </c>
    </row>
    <row r="253" spans="1:3" x14ac:dyDescent="0.3">
      <c r="A253">
        <v>100</v>
      </c>
      <c r="B253">
        <f>'Airpass Data '!D108</f>
        <v>348</v>
      </c>
      <c r="C253">
        <f t="shared" si="140"/>
        <v>359.66666666666669</v>
      </c>
    </row>
    <row r="254" spans="1:3" x14ac:dyDescent="0.3">
      <c r="A254">
        <v>101</v>
      </c>
      <c r="B254">
        <f>'Airpass Data '!D109</f>
        <v>355</v>
      </c>
      <c r="C254">
        <f t="shared" si="140"/>
        <v>363.08333333333331</v>
      </c>
    </row>
    <row r="255" spans="1:3" x14ac:dyDescent="0.3">
      <c r="A255">
        <v>102</v>
      </c>
      <c r="B255">
        <f>'Airpass Data '!D110</f>
        <v>422</v>
      </c>
      <c r="C255">
        <f t="shared" si="140"/>
        <v>365.91666666666669</v>
      </c>
    </row>
    <row r="256" spans="1:3" x14ac:dyDescent="0.3">
      <c r="A256">
        <v>103</v>
      </c>
      <c r="B256">
        <f>'Airpass Data '!D111</f>
        <v>465</v>
      </c>
      <c r="C256">
        <f t="shared" si="140"/>
        <v>368.41666666666669</v>
      </c>
    </row>
    <row r="257" spans="1:3" x14ac:dyDescent="0.3">
      <c r="A257">
        <v>104</v>
      </c>
      <c r="B257">
        <f>'Airpass Data '!D112</f>
        <v>467</v>
      </c>
      <c r="C257">
        <f t="shared" si="140"/>
        <v>370.5</v>
      </c>
    </row>
    <row r="258" spans="1:3" x14ac:dyDescent="0.3">
      <c r="A258">
        <v>105</v>
      </c>
      <c r="B258">
        <f>'Airpass Data '!D113</f>
        <v>404</v>
      </c>
      <c r="C258">
        <f t="shared" si="140"/>
        <v>371.91666666666669</v>
      </c>
    </row>
    <row r="259" spans="1:3" x14ac:dyDescent="0.3">
      <c r="A259">
        <v>106</v>
      </c>
      <c r="B259">
        <f>'Airpass Data '!D114</f>
        <v>347</v>
      </c>
      <c r="C259">
        <f t="shared" si="140"/>
        <v>372.41666666666669</v>
      </c>
    </row>
    <row r="260" spans="1:3" x14ac:dyDescent="0.3">
      <c r="A260">
        <v>107</v>
      </c>
      <c r="B260">
        <f>'Airpass Data '!D115</f>
        <v>305</v>
      </c>
      <c r="C260">
        <f t="shared" si="140"/>
        <v>372.41666666666669</v>
      </c>
    </row>
    <row r="261" spans="1:3" x14ac:dyDescent="0.3">
      <c r="A261">
        <v>108</v>
      </c>
      <c r="B261">
        <f>'Airpass Data '!D116</f>
        <v>336</v>
      </c>
      <c r="C261">
        <f t="shared" si="140"/>
        <v>373.08333333333331</v>
      </c>
    </row>
    <row r="262" spans="1:3" x14ac:dyDescent="0.3">
      <c r="A262">
        <v>109</v>
      </c>
      <c r="B262">
        <f>'Airpass Data '!D117</f>
        <v>340</v>
      </c>
      <c r="C262">
        <f t="shared" si="140"/>
        <v>374.16666666666669</v>
      </c>
    </row>
    <row r="263" spans="1:3" x14ac:dyDescent="0.3">
      <c r="A263">
        <v>110</v>
      </c>
      <c r="B263">
        <f>'Airpass Data '!D118</f>
        <v>318</v>
      </c>
      <c r="C263">
        <f t="shared" si="140"/>
        <v>376.33333333333331</v>
      </c>
    </row>
    <row r="264" spans="1:3" x14ac:dyDescent="0.3">
      <c r="A264">
        <v>111</v>
      </c>
      <c r="B264">
        <f>'Airpass Data '!D119</f>
        <v>362</v>
      </c>
      <c r="C264">
        <f t="shared" si="140"/>
        <v>379.5</v>
      </c>
    </row>
    <row r="265" spans="1:3" x14ac:dyDescent="0.3">
      <c r="A265">
        <v>112</v>
      </c>
      <c r="B265">
        <f>'Airpass Data '!D120</f>
        <v>348</v>
      </c>
      <c r="C265">
        <f t="shared" si="140"/>
        <v>379.5</v>
      </c>
    </row>
    <row r="266" spans="1:3" x14ac:dyDescent="0.3">
      <c r="A266">
        <v>113</v>
      </c>
      <c r="B266">
        <f>'Airpass Data '!D121</f>
        <v>363</v>
      </c>
      <c r="C266">
        <f t="shared" si="140"/>
        <v>380.5</v>
      </c>
    </row>
    <row r="267" spans="1:3" x14ac:dyDescent="0.3">
      <c r="A267">
        <v>114</v>
      </c>
      <c r="B267">
        <f>'Airpass Data '!D122</f>
        <v>435</v>
      </c>
      <c r="C267">
        <f t="shared" si="140"/>
        <v>380.91666666666669</v>
      </c>
    </row>
    <row r="268" spans="1:3" x14ac:dyDescent="0.3">
      <c r="A268">
        <v>115</v>
      </c>
      <c r="B268">
        <f>'Airpass Data '!D123</f>
        <v>491</v>
      </c>
      <c r="C268">
        <f t="shared" si="140"/>
        <v>381</v>
      </c>
    </row>
    <row r="269" spans="1:3" x14ac:dyDescent="0.3">
      <c r="A269">
        <v>116</v>
      </c>
      <c r="B269">
        <f>'Airpass Data '!D124</f>
        <v>505</v>
      </c>
      <c r="C269">
        <f t="shared" si="140"/>
        <v>382.66666666666669</v>
      </c>
    </row>
    <row r="270" spans="1:3" x14ac:dyDescent="0.3">
      <c r="A270">
        <v>117</v>
      </c>
      <c r="B270">
        <f>'Airpass Data '!D125</f>
        <v>404</v>
      </c>
      <c r="C270">
        <f t="shared" si="140"/>
        <v>384.66666666666669</v>
      </c>
    </row>
    <row r="271" spans="1:3" x14ac:dyDescent="0.3">
      <c r="A271">
        <v>118</v>
      </c>
      <c r="B271">
        <f>'Airpass Data '!D126</f>
        <v>359</v>
      </c>
      <c r="C271">
        <f t="shared" si="140"/>
        <v>388.33333333333331</v>
      </c>
    </row>
    <row r="272" spans="1:3" x14ac:dyDescent="0.3">
      <c r="A272">
        <v>119</v>
      </c>
      <c r="B272">
        <f>'Airpass Data '!D127</f>
        <v>310</v>
      </c>
      <c r="C272">
        <f t="shared" si="140"/>
        <v>392.33333333333331</v>
      </c>
    </row>
    <row r="273" spans="1:3" x14ac:dyDescent="0.3">
      <c r="A273">
        <v>120</v>
      </c>
      <c r="B273">
        <f>'Airpass Data '!D128</f>
        <v>337</v>
      </c>
      <c r="C273">
        <f t="shared" si="140"/>
        <v>397.08333333333331</v>
      </c>
    </row>
    <row r="274" spans="1:3" x14ac:dyDescent="0.3">
      <c r="A274">
        <v>121</v>
      </c>
      <c r="B274">
        <f>'Airpass Data '!D129</f>
        <v>360</v>
      </c>
      <c r="C274">
        <f t="shared" si="140"/>
        <v>400.16666666666669</v>
      </c>
    </row>
    <row r="275" spans="1:3" x14ac:dyDescent="0.3">
      <c r="A275">
        <v>122</v>
      </c>
      <c r="B275">
        <f>'Airpass Data '!D130</f>
        <v>342</v>
      </c>
      <c r="C275">
        <f t="shared" si="140"/>
        <v>404.91666666666669</v>
      </c>
    </row>
    <row r="276" spans="1:3" x14ac:dyDescent="0.3">
      <c r="A276">
        <v>123</v>
      </c>
      <c r="B276">
        <f>'Airpass Data '!D131</f>
        <v>406</v>
      </c>
      <c r="C276">
        <f t="shared" si="140"/>
        <v>409.41666666666669</v>
      </c>
    </row>
    <row r="277" spans="1:3" x14ac:dyDescent="0.3">
      <c r="A277">
        <v>124</v>
      </c>
      <c r="B277">
        <f>'Airpass Data '!D132</f>
        <v>396</v>
      </c>
      <c r="C277">
        <f t="shared" si="140"/>
        <v>414.33333333333331</v>
      </c>
    </row>
    <row r="278" spans="1:3" x14ac:dyDescent="0.3">
      <c r="A278">
        <v>125</v>
      </c>
      <c r="B278">
        <f>'Airpass Data '!D133</f>
        <v>420</v>
      </c>
      <c r="C278">
        <f t="shared" si="140"/>
        <v>418.33333333333331</v>
      </c>
    </row>
    <row r="279" spans="1:3" x14ac:dyDescent="0.3">
      <c r="A279">
        <v>126</v>
      </c>
      <c r="B279">
        <f>'Airpass Data '!D134</f>
        <v>472</v>
      </c>
      <c r="C279">
        <f t="shared" si="140"/>
        <v>422.66666666666669</v>
      </c>
    </row>
    <row r="280" spans="1:3" x14ac:dyDescent="0.3">
      <c r="A280">
        <v>127</v>
      </c>
      <c r="B280">
        <f>'Airpass Data '!D135</f>
        <v>548</v>
      </c>
      <c r="C280">
        <f t="shared" si="140"/>
        <v>428.33333333333331</v>
      </c>
    </row>
    <row r="281" spans="1:3" x14ac:dyDescent="0.3">
      <c r="A281">
        <v>128</v>
      </c>
      <c r="B281">
        <f>'Airpass Data '!D136</f>
        <v>559</v>
      </c>
      <c r="C281">
        <f t="shared" si="140"/>
        <v>433.08333333333331</v>
      </c>
    </row>
    <row r="282" spans="1:3" x14ac:dyDescent="0.3">
      <c r="A282">
        <v>129</v>
      </c>
      <c r="B282">
        <f>'Airpass Data '!D137</f>
        <v>463</v>
      </c>
      <c r="C282">
        <f t="shared" si="140"/>
        <v>437.16666666666669</v>
      </c>
    </row>
    <row r="283" spans="1:3" x14ac:dyDescent="0.3">
      <c r="A283">
        <v>130</v>
      </c>
      <c r="B283">
        <f>'Airpass Data '!D138</f>
        <v>407</v>
      </c>
      <c r="C283">
        <f t="shared" si="140"/>
        <v>438.25</v>
      </c>
    </row>
    <row r="284" spans="1:3" x14ac:dyDescent="0.3">
      <c r="A284">
        <v>131</v>
      </c>
      <c r="B284">
        <f>'Airpass Data '!D139</f>
        <v>362</v>
      </c>
      <c r="C284">
        <f t="shared" si="140"/>
        <v>443.66666666666669</v>
      </c>
    </row>
    <row r="285" spans="1:3" x14ac:dyDescent="0.3">
      <c r="A285">
        <v>132</v>
      </c>
      <c r="B285">
        <f>'Airpass Data '!D140</f>
        <v>405</v>
      </c>
      <c r="C285">
        <f t="shared" si="140"/>
        <v>448</v>
      </c>
    </row>
    <row r="286" spans="1:3" x14ac:dyDescent="0.3">
      <c r="A286">
        <v>133</v>
      </c>
      <c r="B286">
        <f>'Airpass Data '!D141</f>
        <v>417</v>
      </c>
      <c r="C286">
        <f t="shared" si="140"/>
        <v>453.25</v>
      </c>
    </row>
    <row r="287" spans="1:3" x14ac:dyDescent="0.3">
      <c r="A287">
        <v>134</v>
      </c>
      <c r="B287">
        <f>'Airpass Data '!D142</f>
        <v>391</v>
      </c>
      <c r="C287">
        <f t="shared" si="140"/>
        <v>459.41666666666669</v>
      </c>
    </row>
    <row r="288" spans="1:3" x14ac:dyDescent="0.3">
      <c r="A288">
        <v>135</v>
      </c>
      <c r="B288">
        <f>'Airpass Data '!D143</f>
        <v>419</v>
      </c>
      <c r="C288">
        <f t="shared" si="140"/>
        <v>463.33333333333331</v>
      </c>
    </row>
    <row r="289" spans="1:3" x14ac:dyDescent="0.3">
      <c r="A289">
        <v>136</v>
      </c>
      <c r="B289">
        <f>'Airpass Data '!D144</f>
        <v>461</v>
      </c>
      <c r="C289">
        <f t="shared" ref="C289:C292" si="141">IF(COUNTA(A283:A294)=12,AVERAGE(B283:B294),0)</f>
        <v>467.08333333333331</v>
      </c>
    </row>
    <row r="290" spans="1:3" x14ac:dyDescent="0.3">
      <c r="A290">
        <v>137</v>
      </c>
      <c r="B290">
        <f>'Airpass Data '!D145</f>
        <v>472</v>
      </c>
      <c r="C290">
        <f t="shared" si="141"/>
        <v>471.58333333333331</v>
      </c>
    </row>
    <row r="291" spans="1:3" x14ac:dyDescent="0.3">
      <c r="A291">
        <v>138</v>
      </c>
      <c r="B291">
        <f>'Airpass Data '!D146</f>
        <v>535</v>
      </c>
      <c r="C291">
        <f t="shared" si="141"/>
        <v>473.91666666666669</v>
      </c>
    </row>
    <row r="292" spans="1:3" x14ac:dyDescent="0.3">
      <c r="A292">
        <v>139</v>
      </c>
      <c r="B292">
        <f>'Airpass Data '!D147</f>
        <v>622</v>
      </c>
      <c r="C292">
        <f t="shared" si="141"/>
        <v>476.16666666666669</v>
      </c>
    </row>
    <row r="293" spans="1:3" x14ac:dyDescent="0.3">
      <c r="A293">
        <v>140</v>
      </c>
      <c r="B293">
        <f>'Airpass Data '!D148</f>
        <v>606</v>
      </c>
    </row>
    <row r="294" spans="1:3" x14ac:dyDescent="0.3">
      <c r="A294">
        <v>141</v>
      </c>
      <c r="B294">
        <f>'Airpass Data '!D149</f>
        <v>508</v>
      </c>
    </row>
    <row r="295" spans="1:3" x14ac:dyDescent="0.3">
      <c r="A295">
        <v>142</v>
      </c>
      <c r="B295">
        <f>'Airpass Data '!D150</f>
        <v>461</v>
      </c>
    </row>
    <row r="296" spans="1:3" x14ac:dyDescent="0.3">
      <c r="A296">
        <v>143</v>
      </c>
      <c r="B296">
        <f>'Airpass Data '!D151</f>
        <v>390</v>
      </c>
    </row>
    <row r="297" spans="1:3" x14ac:dyDescent="0.3">
      <c r="A297">
        <v>144</v>
      </c>
      <c r="B297">
        <f>'Airpass Data '!D152</f>
        <v>432</v>
      </c>
    </row>
  </sheetData>
  <mergeCells count="14">
    <mergeCell ref="A18:O18"/>
    <mergeCell ref="A19:Q19"/>
    <mergeCell ref="A37:Q37"/>
    <mergeCell ref="A54:Q54"/>
    <mergeCell ref="R85:T85"/>
    <mergeCell ref="N85:P85"/>
    <mergeCell ref="K208:L208"/>
    <mergeCell ref="A150:Q150"/>
    <mergeCell ref="T171:V171"/>
    <mergeCell ref="I191:J191"/>
    <mergeCell ref="A102:Q102"/>
    <mergeCell ref="N133:P133"/>
    <mergeCell ref="R133:T133"/>
    <mergeCell ref="K191:L19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50"/>
  <sheetViews>
    <sheetView topLeftCell="A106" workbookViewId="0">
      <selection activeCell="J6" sqref="J6:P149"/>
    </sheetView>
  </sheetViews>
  <sheetFormatPr defaultRowHeight="14.4" x14ac:dyDescent="0.3"/>
  <cols>
    <col min="4" max="4" width="12.5546875" customWidth="1"/>
    <col min="18" max="18" width="11.109375" customWidth="1"/>
    <col min="19" max="19" width="12" customWidth="1"/>
    <col min="20" max="20" width="11.6640625" customWidth="1"/>
    <col min="21" max="21" width="12" customWidth="1"/>
  </cols>
  <sheetData>
    <row r="2" spans="1:26" ht="15" thickBot="1" x14ac:dyDescent="0.35"/>
    <row r="3" spans="1:26" ht="31.8" thickBot="1" x14ac:dyDescent="0.65">
      <c r="J3" s="94" t="s">
        <v>66</v>
      </c>
      <c r="K3" s="95"/>
      <c r="L3" s="95"/>
      <c r="M3" s="95"/>
      <c r="N3" s="95"/>
      <c r="O3" s="95"/>
      <c r="P3" s="96"/>
      <c r="R3" s="83" t="s">
        <v>67</v>
      </c>
      <c r="S3" s="84"/>
      <c r="T3" s="84"/>
      <c r="U3" s="85"/>
    </row>
    <row r="4" spans="1:26" ht="21.6" thickBot="1" x14ac:dyDescent="0.45">
      <c r="J4" s="56"/>
      <c r="K4" s="57"/>
      <c r="L4" s="86" t="s">
        <v>68</v>
      </c>
      <c r="M4" s="86"/>
      <c r="N4" s="87" t="s">
        <v>69</v>
      </c>
      <c r="O4" s="88"/>
      <c r="P4" s="58"/>
      <c r="Q4" s="53"/>
      <c r="R4" s="89" t="s">
        <v>68</v>
      </c>
      <c r="S4" s="86"/>
      <c r="T4" s="86" t="s">
        <v>69</v>
      </c>
      <c r="U4" s="90"/>
    </row>
    <row r="5" spans="1:26" ht="81" customHeight="1" thickBot="1" x14ac:dyDescent="0.35">
      <c r="A5" s="54" t="s">
        <v>14</v>
      </c>
      <c r="B5" s="97" t="s">
        <v>13</v>
      </c>
      <c r="C5" s="97"/>
      <c r="D5" s="54" t="s">
        <v>0</v>
      </c>
      <c r="E5" s="54" t="s">
        <v>50</v>
      </c>
      <c r="F5" s="54" t="s">
        <v>51</v>
      </c>
      <c r="G5" s="54"/>
      <c r="H5" s="54" t="s">
        <v>57</v>
      </c>
      <c r="I5" s="54"/>
      <c r="J5" s="45" t="s">
        <v>58</v>
      </c>
      <c r="K5" s="42" t="s">
        <v>59</v>
      </c>
      <c r="L5" s="42" t="s">
        <v>60</v>
      </c>
      <c r="M5" s="42" t="s">
        <v>61</v>
      </c>
      <c r="N5" s="42" t="s">
        <v>62</v>
      </c>
      <c r="O5" s="42" t="s">
        <v>62</v>
      </c>
      <c r="P5" s="55" t="s">
        <v>63</v>
      </c>
      <c r="Q5" s="54"/>
      <c r="R5" s="45" t="s">
        <v>64</v>
      </c>
      <c r="S5" s="42" t="s">
        <v>65</v>
      </c>
      <c r="T5" s="42" t="s">
        <v>64</v>
      </c>
      <c r="U5" s="55" t="s">
        <v>65</v>
      </c>
      <c r="V5" s="52"/>
      <c r="W5" s="52"/>
      <c r="X5" s="52"/>
      <c r="Y5" s="52"/>
      <c r="Z5" s="52"/>
    </row>
    <row r="6" spans="1:26" x14ac:dyDescent="0.3">
      <c r="A6" s="1">
        <v>1</v>
      </c>
      <c r="B6" s="92">
        <v>1949</v>
      </c>
      <c r="C6" s="1" t="s">
        <v>1</v>
      </c>
      <c r="D6" s="1">
        <v>112</v>
      </c>
      <c r="E6" s="1">
        <f>'Seasonal Index'!$H$60+'Seasonal Index'!$H$59*A6</f>
        <v>90.08506944444467</v>
      </c>
      <c r="F6" s="1">
        <f>'Seasonal Index'!$I$106+'Seasonal Index'!$I$107*A6 + 'Seasonal Index'!$I$108*(A6^2)</f>
        <v>113.3437138310163</v>
      </c>
      <c r="G6" s="1"/>
      <c r="H6" s="1">
        <f>D6/E6</f>
        <v>1.243269286361268</v>
      </c>
      <c r="I6" s="1"/>
      <c r="J6" s="15">
        <f>$D6/'Seasonal Index'!G210</f>
        <v>1.3006106938939324</v>
      </c>
      <c r="K6" s="16">
        <f>$D6/'Seasonal Index'!H210</f>
        <v>1.3006202802039795</v>
      </c>
      <c r="L6" s="16">
        <f>$D6/'Seasonal Index'!I210</f>
        <v>1.2153592824592563</v>
      </c>
      <c r="M6" s="16">
        <f>$D6/'Seasonal Index'!J210</f>
        <v>1.2310061051875183</v>
      </c>
      <c r="N6" s="16">
        <f>$D6/'Seasonal Index'!K210</f>
        <v>1.2278224664729627</v>
      </c>
      <c r="O6" s="16">
        <f>$D6/'Seasonal Index'!L210</f>
        <v>1.2215509239198103</v>
      </c>
      <c r="P6" s="17">
        <f>$D6/'Seasonal Index'!M210</f>
        <v>1.2289712549740472</v>
      </c>
      <c r="Q6" s="1"/>
      <c r="R6" s="18">
        <f>L6/E6</f>
        <v>1.3491239890854129E-2</v>
      </c>
      <c r="S6" s="1">
        <f>M6/E6</f>
        <v>1.3664929302704017E-2</v>
      </c>
      <c r="T6" s="1">
        <f>N6/F6</f>
        <v>1.0832735446656692E-2</v>
      </c>
      <c r="U6" s="8">
        <f>O6/F6</f>
        <v>1.0777403374491644E-2</v>
      </c>
    </row>
    <row r="7" spans="1:26" x14ac:dyDescent="0.3">
      <c r="A7" s="1">
        <v>2</v>
      </c>
      <c r="B7" s="92"/>
      <c r="C7" s="1" t="s">
        <v>2</v>
      </c>
      <c r="D7" s="1">
        <v>118</v>
      </c>
      <c r="E7" s="1">
        <f>'Seasonal Index'!$H$60+'Seasonal Index'!$H$59*A7</f>
        <v>92.745398698523914</v>
      </c>
      <c r="F7" s="1">
        <f>'Seasonal Index'!$I$106+'Seasonal Index'!$I$107*A7 + 'Seasonal Index'!$I$108*(A7^2)</f>
        <v>115.03158007357007</v>
      </c>
      <c r="G7" s="1"/>
      <c r="H7" s="1">
        <f t="shared" ref="H7:H70" si="0">D7/E7</f>
        <v>1.2723003152271535</v>
      </c>
      <c r="I7" s="1"/>
      <c r="J7" s="18">
        <f>$D7/'Seasonal Index'!G211</f>
        <v>1.3851866387532816</v>
      </c>
      <c r="K7" s="1">
        <f>$D7/'Seasonal Index'!H211</f>
        <v>1.3861431133012045</v>
      </c>
      <c r="L7" s="1">
        <f>$D7/'Seasonal Index'!I211</f>
        <v>1.3073321388348564</v>
      </c>
      <c r="M7" s="1">
        <f>$D7/'Seasonal Index'!J211</f>
        <v>1.341786079452469</v>
      </c>
      <c r="N7" s="1">
        <f>$D7/'Seasonal Index'!K211</f>
        <v>1.3205986264218419</v>
      </c>
      <c r="O7" s="1">
        <f>$D7/'Seasonal Index'!L211</f>
        <v>1.3215306163463716</v>
      </c>
      <c r="P7" s="8">
        <f>$D7/'Seasonal Index'!M211</f>
        <v>1.3340079669364329</v>
      </c>
      <c r="Q7" s="1"/>
      <c r="R7" s="18">
        <f t="shared" ref="R7:R69" si="1">L7/E7</f>
        <v>1.4095924511408276E-2</v>
      </c>
      <c r="S7" s="1">
        <f t="shared" ref="S7:T38" si="2">M7/E7</f>
        <v>1.4467413998769343E-2</v>
      </c>
      <c r="T7" s="1">
        <f t="shared" si="2"/>
        <v>1.1480313715392194E-2</v>
      </c>
      <c r="U7" s="8">
        <f t="shared" ref="U7:U70" si="3">O7/F7</f>
        <v>1.1488415750710962E-2</v>
      </c>
    </row>
    <row r="8" spans="1:26" x14ac:dyDescent="0.3">
      <c r="A8" s="1">
        <v>3</v>
      </c>
      <c r="B8" s="92"/>
      <c r="C8" s="1" t="s">
        <v>3</v>
      </c>
      <c r="D8" s="1">
        <v>132</v>
      </c>
      <c r="E8" s="1">
        <f>'Seasonal Index'!$H$60+'Seasonal Index'!$H$59*A8</f>
        <v>95.405727952603172</v>
      </c>
      <c r="F8" s="1">
        <f>'Seasonal Index'!$I$106+'Seasonal Index'!$I$107*A8 + 'Seasonal Index'!$I$108*(A8^2)</f>
        <v>116.73314297825802</v>
      </c>
      <c r="G8" s="1"/>
      <c r="H8" s="1">
        <f t="shared" si="0"/>
        <v>1.3835647275347722</v>
      </c>
      <c r="I8" s="1"/>
      <c r="J8" s="18">
        <f>$D8/'Seasonal Index'!G212</f>
        <v>1.3469414626589891</v>
      </c>
      <c r="K8" s="1">
        <f>$D8/'Seasonal Index'!H212</f>
        <v>1.3480510865573978</v>
      </c>
      <c r="L8" s="1">
        <f>$D8/'Seasonal Index'!I212</f>
        <v>1.2899476946250503</v>
      </c>
      <c r="M8" s="1">
        <f>$D8/'Seasonal Index'!J212</f>
        <v>1.3160572713343872</v>
      </c>
      <c r="N8" s="1">
        <f>$D8/'Seasonal Index'!K212</f>
        <v>1.2983098785809091</v>
      </c>
      <c r="O8" s="1">
        <f>$D8/'Seasonal Index'!L212</f>
        <v>1.2918562932945121</v>
      </c>
      <c r="P8" s="8">
        <f>$D8/'Seasonal Index'!M212</f>
        <v>1.3105993853332796</v>
      </c>
      <c r="Q8" s="1"/>
      <c r="R8" s="18">
        <f t="shared" si="1"/>
        <v>1.3520652504909206E-2</v>
      </c>
      <c r="S8" s="1">
        <f t="shared" si="2"/>
        <v>1.3794321363893311E-2</v>
      </c>
      <c r="T8" s="1">
        <f t="shared" si="2"/>
        <v>1.1122033087233196E-2</v>
      </c>
      <c r="U8" s="8">
        <f t="shared" si="3"/>
        <v>1.1066748143114121E-2</v>
      </c>
    </row>
    <row r="9" spans="1:26" x14ac:dyDescent="0.3">
      <c r="A9" s="1">
        <v>4</v>
      </c>
      <c r="B9" s="92"/>
      <c r="C9" s="1" t="s">
        <v>4</v>
      </c>
      <c r="D9" s="1">
        <v>129</v>
      </c>
      <c r="E9" s="1">
        <f>'Seasonal Index'!$H$60+'Seasonal Index'!$H$59*A9</f>
        <v>98.066057206682416</v>
      </c>
      <c r="F9" s="1">
        <f>'Seasonal Index'!$I$106+'Seasonal Index'!$I$107*A9 + 'Seasonal Index'!$I$108*(A9^2)</f>
        <v>118.44840254508011</v>
      </c>
      <c r="G9" s="1"/>
      <c r="H9" s="1">
        <f t="shared" si="0"/>
        <v>1.3154398542619259</v>
      </c>
      <c r="I9" s="1"/>
      <c r="J9" s="18">
        <f>$D9/'Seasonal Index'!G213</f>
        <v>1.3451984267520318</v>
      </c>
      <c r="K9" s="1">
        <f>$D9/'Seasonal Index'!H213</f>
        <v>1.346174814820654</v>
      </c>
      <c r="L9" s="1">
        <f>$D9/'Seasonal Index'!I213</f>
        <v>1.3047029348328296</v>
      </c>
      <c r="M9" s="1">
        <f>$D9/'Seasonal Index'!J213</f>
        <v>1.3161253953709293</v>
      </c>
      <c r="N9" s="1">
        <f>$D9/'Seasonal Index'!K213</f>
        <v>1.3103375483715514</v>
      </c>
      <c r="O9" s="1">
        <f>$D9/'Seasonal Index'!L213</f>
        <v>1.3194839710339719</v>
      </c>
      <c r="P9" s="8">
        <f>$D9/'Seasonal Index'!M213</f>
        <v>1.3228993242724232</v>
      </c>
      <c r="Q9" s="1"/>
      <c r="R9" s="18">
        <f t="shared" si="1"/>
        <v>1.3304327429857397E-2</v>
      </c>
      <c r="S9" s="1">
        <f t="shared" si="2"/>
        <v>1.3420804637807402E-2</v>
      </c>
      <c r="T9" s="1">
        <f t="shared" si="2"/>
        <v>1.1062517688854873E-2</v>
      </c>
      <c r="U9" s="8">
        <f t="shared" si="3"/>
        <v>1.1139736312879284E-2</v>
      </c>
    </row>
    <row r="10" spans="1:26" x14ac:dyDescent="0.3">
      <c r="A10" s="1">
        <v>5</v>
      </c>
      <c r="B10" s="92"/>
      <c r="C10" s="1" t="s">
        <v>5</v>
      </c>
      <c r="D10" s="1">
        <v>121</v>
      </c>
      <c r="E10" s="1">
        <f>'Seasonal Index'!$H$60+'Seasonal Index'!$H$59*A10</f>
        <v>100.72638646076167</v>
      </c>
      <c r="F10" s="1">
        <f>'Seasonal Index'!$I$106+'Seasonal Index'!$I$107*A10 + 'Seasonal Index'!$I$108*(A10^2)</f>
        <v>120.17735877403638</v>
      </c>
      <c r="G10" s="1"/>
      <c r="H10" s="1">
        <f t="shared" si="0"/>
        <v>1.2012741075262934</v>
      </c>
      <c r="I10" s="1"/>
      <c r="J10" s="18">
        <f>$D10/'Seasonal Index'!G214</f>
        <v>1.252288866003799</v>
      </c>
      <c r="K10" s="1">
        <f>$D10/'Seasonal Index'!H214</f>
        <v>1.2525982232523083</v>
      </c>
      <c r="L10" s="1">
        <f>$D10/'Seasonal Index'!I214</f>
        <v>1.2318445691064344</v>
      </c>
      <c r="M10" s="1">
        <f>$D10/'Seasonal Index'!J214</f>
        <v>1.2221860520788896</v>
      </c>
      <c r="N10" s="1">
        <f>$D10/'Seasonal Index'!K214</f>
        <v>1.2328857873379786</v>
      </c>
      <c r="O10" s="1">
        <f>$D10/'Seasonal Index'!L214</f>
        <v>1.2182441888253712</v>
      </c>
      <c r="P10" s="8">
        <f>$D10/'Seasonal Index'!M214</f>
        <v>1.2348117559540528</v>
      </c>
      <c r="Q10" s="1"/>
      <c r="R10" s="18">
        <f t="shared" si="1"/>
        <v>1.222961144929292E-2</v>
      </c>
      <c r="S10" s="1">
        <f t="shared" si="2"/>
        <v>1.213372280117481E-2</v>
      </c>
      <c r="T10" s="1">
        <f t="shared" si="2"/>
        <v>1.0258885699561043E-2</v>
      </c>
      <c r="U10" s="8">
        <f t="shared" si="3"/>
        <v>1.0137052446925351E-2</v>
      </c>
    </row>
    <row r="11" spans="1:26" x14ac:dyDescent="0.3">
      <c r="A11" s="1">
        <v>6</v>
      </c>
      <c r="B11" s="92"/>
      <c r="C11" s="1" t="s">
        <v>6</v>
      </c>
      <c r="D11" s="1">
        <v>135</v>
      </c>
      <c r="E11" s="1">
        <f>'Seasonal Index'!$H$60+'Seasonal Index'!$H$59*A11</f>
        <v>103.38671571484092</v>
      </c>
      <c r="F11" s="1">
        <f>'Seasonal Index'!$I$106+'Seasonal Index'!$I$107*A11 + 'Seasonal Index'!$I$108*(A11^2)</f>
        <v>121.92001166512679</v>
      </c>
      <c r="G11" s="1"/>
      <c r="H11" s="1">
        <f t="shared" si="0"/>
        <v>1.3057770436615299</v>
      </c>
      <c r="I11" s="1"/>
      <c r="J11" s="18">
        <f>$D11/'Seasonal Index'!G215</f>
        <v>1.2243563543361695</v>
      </c>
      <c r="K11" s="1">
        <f>$D11/'Seasonal Index'!H215</f>
        <v>1.2237998462380881</v>
      </c>
      <c r="L11" s="1">
        <f>$D11/'Seasonal Index'!I215</f>
        <v>1.2192846079214319</v>
      </c>
      <c r="M11" s="1">
        <f>$D11/'Seasonal Index'!J215</f>
        <v>1.2177909955228301</v>
      </c>
      <c r="N11" s="1">
        <f>$D11/'Seasonal Index'!K215</f>
        <v>1.218058720546024</v>
      </c>
      <c r="O11" s="1">
        <f>$D11/'Seasonal Index'!L215</f>
        <v>1.2191660450544106</v>
      </c>
      <c r="P11" s="8">
        <f>$D11/'Seasonal Index'!M215</f>
        <v>1.2145197358622879</v>
      </c>
      <c r="Q11" s="1"/>
      <c r="R11" s="18">
        <f t="shared" si="1"/>
        <v>1.1793435931212258E-2</v>
      </c>
      <c r="S11" s="1">
        <f t="shared" si="2"/>
        <v>1.1778989080973573E-2</v>
      </c>
      <c r="T11" s="1">
        <f t="shared" si="2"/>
        <v>9.9906381562004862E-3</v>
      </c>
      <c r="U11" s="8">
        <f t="shared" si="3"/>
        <v>9.999720541391097E-3</v>
      </c>
    </row>
    <row r="12" spans="1:26" x14ac:dyDescent="0.3">
      <c r="A12" s="1">
        <v>7</v>
      </c>
      <c r="B12" s="92"/>
      <c r="C12" s="1" t="s">
        <v>7</v>
      </c>
      <c r="D12" s="1">
        <v>148</v>
      </c>
      <c r="E12" s="1">
        <f>'Seasonal Index'!$H$60+'Seasonal Index'!$H$59*A12</f>
        <v>106.04704496892018</v>
      </c>
      <c r="F12" s="1">
        <f>'Seasonal Index'!$I$106+'Seasonal Index'!$I$107*A12 + 'Seasonal Index'!$I$108*(A12^2)</f>
        <v>123.67636121835139</v>
      </c>
      <c r="G12" s="1"/>
      <c r="H12" s="1">
        <f t="shared" si="0"/>
        <v>1.3956070161443463</v>
      </c>
      <c r="I12" s="1"/>
      <c r="J12" s="18">
        <f>$D12/'Seasonal Index'!G216</f>
        <v>1.1970620479436818</v>
      </c>
      <c r="K12" s="1">
        <f>$D12/'Seasonal Index'!H216</f>
        <v>1.1961940329685283</v>
      </c>
      <c r="L12" s="1">
        <f>$D12/'Seasonal Index'!I216</f>
        <v>1.2064767416316917</v>
      </c>
      <c r="M12" s="1">
        <f>$D12/'Seasonal Index'!J216</f>
        <v>1.1919888590142158</v>
      </c>
      <c r="N12" s="1">
        <f>$D12/'Seasonal Index'!K216</f>
        <v>1.2036528726431428</v>
      </c>
      <c r="O12" s="1">
        <f>$D12/'Seasonal Index'!L216</f>
        <v>1.2139671278428206</v>
      </c>
      <c r="P12" s="8">
        <f>$D12/'Seasonal Index'!M216</f>
        <v>1.2015428304952005</v>
      </c>
      <c r="Q12" s="1"/>
      <c r="R12" s="18">
        <f t="shared" si="1"/>
        <v>1.1376806793487558E-2</v>
      </c>
      <c r="S12" s="1">
        <f t="shared" si="2"/>
        <v>1.1240189289230632E-2</v>
      </c>
      <c r="T12" s="1">
        <f t="shared" si="2"/>
        <v>9.7322791581657721E-3</v>
      </c>
      <c r="U12" s="8">
        <f t="shared" si="3"/>
        <v>9.8156763013067146E-3</v>
      </c>
    </row>
    <row r="13" spans="1:26" x14ac:dyDescent="0.3">
      <c r="A13" s="1">
        <v>8</v>
      </c>
      <c r="B13" s="92"/>
      <c r="C13" s="1" t="s">
        <v>8</v>
      </c>
      <c r="D13" s="1">
        <v>148</v>
      </c>
      <c r="E13" s="1">
        <f>'Seasonal Index'!$H$60+'Seasonal Index'!$H$59*A13</f>
        <v>108.70737422299942</v>
      </c>
      <c r="F13" s="1">
        <f>'Seasonal Index'!$I$106+'Seasonal Index'!$I$107*A13 + 'Seasonal Index'!$I$108*(A13^2)</f>
        <v>125.44640743371012</v>
      </c>
      <c r="G13" s="1"/>
      <c r="H13" s="1">
        <f t="shared" si="0"/>
        <v>1.361453177007079</v>
      </c>
      <c r="I13" s="1"/>
      <c r="J13" s="18">
        <f>$D13/'Seasonal Index'!G217</f>
        <v>1.1963506963280641</v>
      </c>
      <c r="K13" s="1">
        <f>$D13/'Seasonal Index'!H217</f>
        <v>1.1956391153956227</v>
      </c>
      <c r="L13" s="1">
        <f>$D13/'Seasonal Index'!I217</f>
        <v>1.2195069208847753</v>
      </c>
      <c r="M13" s="1">
        <f>$D13/'Seasonal Index'!J217</f>
        <v>1.2176561078912704</v>
      </c>
      <c r="N13" s="1">
        <f>$D13/'Seasonal Index'!K217</f>
        <v>1.2151412896850349</v>
      </c>
      <c r="O13" s="1">
        <f>$D13/'Seasonal Index'!L217</f>
        <v>1.224654724730013</v>
      </c>
      <c r="P13" s="8">
        <f>$D13/'Seasonal Index'!M217</f>
        <v>1.2149503461725808</v>
      </c>
      <c r="Q13" s="1"/>
      <c r="R13" s="18">
        <f t="shared" si="1"/>
        <v>1.1218253863653363E-2</v>
      </c>
      <c r="S13" s="1">
        <f t="shared" si="2"/>
        <v>1.1201228220207058E-2</v>
      </c>
      <c r="T13" s="1">
        <f t="shared" si="2"/>
        <v>9.6865371798483292E-3</v>
      </c>
      <c r="U13" s="8">
        <f t="shared" si="3"/>
        <v>9.7623738278607899E-3</v>
      </c>
    </row>
    <row r="14" spans="1:26" x14ac:dyDescent="0.3">
      <c r="A14" s="1">
        <v>9</v>
      </c>
      <c r="B14" s="92"/>
      <c r="C14" s="1" t="s">
        <v>9</v>
      </c>
      <c r="D14" s="1">
        <v>136</v>
      </c>
      <c r="E14" s="1">
        <f>'Seasonal Index'!$H$60+'Seasonal Index'!$H$59*A14</f>
        <v>111.36770347707868</v>
      </c>
      <c r="F14" s="1">
        <f>'Seasonal Index'!$I$106+'Seasonal Index'!$I$107*A14 + 'Seasonal Index'!$I$108*(A14^2)</f>
        <v>127.23015031120303</v>
      </c>
      <c r="G14" s="1"/>
      <c r="H14" s="1">
        <f t="shared" si="0"/>
        <v>1.2211798910623228</v>
      </c>
      <c r="I14" s="1"/>
      <c r="J14" s="18">
        <f>$D14/'Seasonal Index'!G218</f>
        <v>1.2583492421507925</v>
      </c>
      <c r="K14" s="1">
        <f>$D14/'Seasonal Index'!H218</f>
        <v>1.2582468288982576</v>
      </c>
      <c r="L14" s="1">
        <f>$D14/'Seasonal Index'!I218</f>
        <v>1.2967711691996389</v>
      </c>
      <c r="M14" s="1">
        <f>$D14/'Seasonal Index'!J218</f>
        <v>1.2873815340516488</v>
      </c>
      <c r="N14" s="1">
        <f>$D14/'Seasonal Index'!K218</f>
        <v>1.2911958032130624</v>
      </c>
      <c r="O14" s="1">
        <f>$D14/'Seasonal Index'!L218</f>
        <v>1.293164924310376</v>
      </c>
      <c r="P14" s="8">
        <f>$D14/'Seasonal Index'!M218</f>
        <v>1.2836552143371727</v>
      </c>
      <c r="Q14" s="1"/>
      <c r="R14" s="18">
        <f t="shared" si="1"/>
        <v>1.1644050552470411E-2</v>
      </c>
      <c r="S14" s="1">
        <f t="shared" si="2"/>
        <v>1.1559738540506164E-2</v>
      </c>
      <c r="T14" s="1">
        <f t="shared" si="2"/>
        <v>1.0148504894907512E-2</v>
      </c>
      <c r="U14" s="8">
        <f t="shared" si="3"/>
        <v>1.0163981738191098E-2</v>
      </c>
    </row>
    <row r="15" spans="1:26" x14ac:dyDescent="0.3">
      <c r="A15" s="1">
        <v>10</v>
      </c>
      <c r="B15" s="92"/>
      <c r="C15" s="1" t="s">
        <v>10</v>
      </c>
      <c r="D15" s="1">
        <v>119</v>
      </c>
      <c r="E15" s="1">
        <f>'Seasonal Index'!$H$60+'Seasonal Index'!$H$59*A15</f>
        <v>114.02803273115792</v>
      </c>
      <c r="F15" s="1">
        <f>'Seasonal Index'!$I$106+'Seasonal Index'!$I$107*A15 + 'Seasonal Index'!$I$108*(A15^2)</f>
        <v>129.02758985083011</v>
      </c>
      <c r="G15" s="1"/>
      <c r="H15" s="1">
        <f t="shared" si="0"/>
        <v>1.0436030259380551</v>
      </c>
      <c r="I15" s="1"/>
      <c r="J15" s="18">
        <f>$D15/'Seasonal Index'!G219</f>
        <v>1.2516394339528705</v>
      </c>
      <c r="K15" s="1">
        <f>$D15/'Seasonal Index'!H219</f>
        <v>1.2515880198572675</v>
      </c>
      <c r="L15" s="1">
        <f>$D15/'Seasonal Index'!I219</f>
        <v>1.3046142292286524</v>
      </c>
      <c r="M15" s="1">
        <f>$D15/'Seasonal Index'!J219</f>
        <v>1.3053541391087717</v>
      </c>
      <c r="N15" s="1">
        <f>$D15/'Seasonal Index'!K219</f>
        <v>1.2973453122749754</v>
      </c>
      <c r="O15" s="1">
        <f>$D15/'Seasonal Index'!L219</f>
        <v>1.2950233367228026</v>
      </c>
      <c r="P15" s="8">
        <f>$D15/'Seasonal Index'!M219</f>
        <v>1.2919864849472105</v>
      </c>
      <c r="Q15" s="1"/>
      <c r="R15" s="18">
        <f t="shared" si="1"/>
        <v>1.1441171069788782E-2</v>
      </c>
      <c r="S15" s="1">
        <f t="shared" si="2"/>
        <v>1.1447659911719994E-2</v>
      </c>
      <c r="T15" s="1">
        <f t="shared" si="2"/>
        <v>1.0054789938918082E-2</v>
      </c>
      <c r="U15" s="8">
        <f t="shared" si="3"/>
        <v>1.0036793977319037E-2</v>
      </c>
    </row>
    <row r="16" spans="1:26" x14ac:dyDescent="0.3">
      <c r="A16" s="1">
        <v>11</v>
      </c>
      <c r="B16" s="92"/>
      <c r="C16" s="1" t="s">
        <v>11</v>
      </c>
      <c r="D16" s="1">
        <v>104</v>
      </c>
      <c r="E16" s="1">
        <f>'Seasonal Index'!$H$60+'Seasonal Index'!$H$59*A16</f>
        <v>116.68836198523718</v>
      </c>
      <c r="F16" s="1">
        <f>'Seasonal Index'!$I$106+'Seasonal Index'!$I$107*A16 + 'Seasonal Index'!$I$108*(A16^2)</f>
        <v>130.83872605259134</v>
      </c>
      <c r="G16" s="1"/>
      <c r="H16" s="1">
        <f t="shared" si="0"/>
        <v>0.89126283230505499</v>
      </c>
      <c r="I16" s="1"/>
      <c r="J16" s="18">
        <f>$D16/'Seasonal Index'!G220</f>
        <v>1.250022670005595</v>
      </c>
      <c r="K16" s="1">
        <f>$D16/'Seasonal Index'!H220</f>
        <v>1.2498681363570467</v>
      </c>
      <c r="L16" s="1">
        <f>$D16/'Seasonal Index'!I220</f>
        <v>1.3176407749730106</v>
      </c>
      <c r="M16" s="1">
        <f>$D16/'Seasonal Index'!J220</f>
        <v>1.2941236930482549</v>
      </c>
      <c r="N16" s="1">
        <f>$D16/'Seasonal Index'!K220</f>
        <v>1.3087284337588885</v>
      </c>
      <c r="O16" s="1">
        <f>$D16/'Seasonal Index'!L220</f>
        <v>1.3081620193123751</v>
      </c>
      <c r="P16" s="8">
        <f>$D16/'Seasonal Index'!M220</f>
        <v>1.2986999927378717</v>
      </c>
      <c r="Q16" s="1"/>
      <c r="R16" s="18">
        <f t="shared" si="1"/>
        <v>1.1291963933298779E-2</v>
      </c>
      <c r="S16" s="1">
        <f t="shared" si="2"/>
        <v>1.1090426423262167E-2</v>
      </c>
      <c r="T16" s="1">
        <f t="shared" si="2"/>
        <v>1.0002607586020349E-2</v>
      </c>
      <c r="U16" s="8">
        <f t="shared" si="3"/>
        <v>9.9982784820646462E-3</v>
      </c>
    </row>
    <row r="17" spans="1:21" ht="15" thickBot="1" x14ac:dyDescent="0.35">
      <c r="A17" s="2">
        <v>12</v>
      </c>
      <c r="B17" s="93"/>
      <c r="C17" s="2" t="s">
        <v>12</v>
      </c>
      <c r="D17" s="2">
        <v>118</v>
      </c>
      <c r="E17" s="2">
        <f>'Seasonal Index'!$H$60+'Seasonal Index'!$H$59*A17</f>
        <v>119.34869123931642</v>
      </c>
      <c r="F17" s="2">
        <f>'Seasonal Index'!$I$106+'Seasonal Index'!$I$107*A17 + 'Seasonal Index'!$I$108*(A17^2)</f>
        <v>132.66355891648672</v>
      </c>
      <c r="G17" s="2"/>
      <c r="H17" s="2">
        <f t="shared" si="0"/>
        <v>0.98869957244347118</v>
      </c>
      <c r="I17" s="2"/>
      <c r="J17" s="18">
        <f>$D17/'Seasonal Index'!G221</f>
        <v>1.252381008195679</v>
      </c>
      <c r="K17" s="1">
        <f>$D17/'Seasonal Index'!H221</f>
        <v>1.2524204946563946</v>
      </c>
      <c r="L17" s="1">
        <f>$D17/'Seasonal Index'!I221</f>
        <v>1.3350743769767628</v>
      </c>
      <c r="M17" s="1">
        <f>$D17/'Seasonal Index'!J221</f>
        <v>1.3107208252491738</v>
      </c>
      <c r="N17" s="1">
        <f>$D17/'Seasonal Index'!K221</f>
        <v>1.3249897206805563</v>
      </c>
      <c r="O17" s="1">
        <f>$D17/'Seasonal Index'!L221</f>
        <v>1.315496401364237</v>
      </c>
      <c r="P17" s="8">
        <f>$D17/'Seasonal Index'!M221</f>
        <v>1.3124066087642596</v>
      </c>
      <c r="Q17" s="2"/>
      <c r="R17" s="47">
        <f t="shared" si="1"/>
        <v>1.1186334455060669E-2</v>
      </c>
      <c r="S17" s="2">
        <f t="shared" si="2"/>
        <v>1.0982280673869591E-2</v>
      </c>
      <c r="T17" s="2">
        <f t="shared" si="2"/>
        <v>9.9875936655268917E-3</v>
      </c>
      <c r="U17" s="48">
        <f t="shared" si="3"/>
        <v>9.9160343059419773E-3</v>
      </c>
    </row>
    <row r="18" spans="1:21" ht="15" thickTop="1" x14ac:dyDescent="0.3">
      <c r="A18" s="49">
        <v>13</v>
      </c>
      <c r="B18" s="91">
        <v>1950</v>
      </c>
      <c r="C18" s="49" t="s">
        <v>1</v>
      </c>
      <c r="D18" s="49">
        <v>115</v>
      </c>
      <c r="E18" s="49">
        <f>'Seasonal Index'!$H$60+'Seasonal Index'!$H$59*A18</f>
        <v>122.00902049339568</v>
      </c>
      <c r="F18" s="49">
        <f>'Seasonal Index'!$I$106+'Seasonal Index'!$I$107*A18 + 'Seasonal Index'!$I$108*(A18^2)</f>
        <v>134.50208844251628</v>
      </c>
      <c r="G18" s="49"/>
      <c r="H18" s="49">
        <f t="shared" si="0"/>
        <v>0.9425532598733134</v>
      </c>
      <c r="I18" s="49"/>
      <c r="J18" s="18">
        <f>$D18/'Seasonal Index'!G210</f>
        <v>1.3354484803375197</v>
      </c>
      <c r="K18" s="1">
        <f>$D18/'Seasonal Index'!H210</f>
        <v>1.3354583234237287</v>
      </c>
      <c r="L18" s="1">
        <f>$D18/'Seasonal Index'!I210</f>
        <v>1.2479135489537005</v>
      </c>
      <c r="M18" s="1">
        <f>$D18/'Seasonal Index'!J210</f>
        <v>1.263979483005041</v>
      </c>
      <c r="N18" s="1">
        <f>$D18/'Seasonal Index'!K210</f>
        <v>1.2607105682534885</v>
      </c>
      <c r="O18" s="1">
        <f>$D18/'Seasonal Index'!L210</f>
        <v>1.2542710379533768</v>
      </c>
      <c r="P18" s="8">
        <f>$D18/'Seasonal Index'!M210</f>
        <v>1.261890127875138</v>
      </c>
      <c r="Q18" s="49"/>
      <c r="R18" s="50">
        <f t="shared" si="1"/>
        <v>1.0228043335707706E-2</v>
      </c>
      <c r="S18" s="49">
        <f t="shared" si="2"/>
        <v>1.0359721583646841E-2</v>
      </c>
      <c r="T18" s="49">
        <f t="shared" si="2"/>
        <v>9.3731672336990739E-3</v>
      </c>
      <c r="U18" s="51">
        <f t="shared" si="3"/>
        <v>9.3252904284042339E-3</v>
      </c>
    </row>
    <row r="19" spans="1:21" x14ac:dyDescent="0.3">
      <c r="A19" s="1">
        <v>14</v>
      </c>
      <c r="B19" s="92"/>
      <c r="C19" s="1" t="s">
        <v>2</v>
      </c>
      <c r="D19" s="1">
        <v>126</v>
      </c>
      <c r="E19" s="1">
        <f>'Seasonal Index'!$H$60+'Seasonal Index'!$H$59*A19</f>
        <v>124.66934974747494</v>
      </c>
      <c r="F19" s="1">
        <f>'Seasonal Index'!$I$106+'Seasonal Index'!$I$107*A19 + 'Seasonal Index'!$I$108*(A19^2)</f>
        <v>136.35431463067999</v>
      </c>
      <c r="G19" s="1"/>
      <c r="H19" s="1">
        <f t="shared" si="0"/>
        <v>1.0106734354131177</v>
      </c>
      <c r="I19" s="1"/>
      <c r="J19" s="18">
        <f>$D19/'Seasonal Index'!G211</f>
        <v>1.479097597312826</v>
      </c>
      <c r="K19" s="1">
        <f>$D19/'Seasonal Index'!H211</f>
        <v>1.4801189175928116</v>
      </c>
      <c r="L19" s="1">
        <f>$D19/'Seasonal Index'!I211</f>
        <v>1.3959648262134909</v>
      </c>
      <c r="M19" s="1">
        <f>$D19/'Seasonal Index'!J211</f>
        <v>1.4327546272119582</v>
      </c>
      <c r="N19" s="1">
        <f>$D19/'Seasonal Index'!K211</f>
        <v>1.4101307366877294</v>
      </c>
      <c r="O19" s="1">
        <f>$D19/'Seasonal Index'!L211</f>
        <v>1.4111259123698543</v>
      </c>
      <c r="P19" s="8">
        <f>$D19/'Seasonal Index'!M211</f>
        <v>1.4244491850338181</v>
      </c>
      <c r="Q19" s="1"/>
      <c r="R19" s="18">
        <f t="shared" si="1"/>
        <v>1.1197337830357658E-2</v>
      </c>
      <c r="S19" s="1">
        <f t="shared" si="2"/>
        <v>1.1492436834828181E-2</v>
      </c>
      <c r="T19" s="1">
        <f t="shared" si="2"/>
        <v>1.0341665685512874E-2</v>
      </c>
      <c r="U19" s="8">
        <f t="shared" si="3"/>
        <v>1.0348964139432872E-2</v>
      </c>
    </row>
    <row r="20" spans="1:21" x14ac:dyDescent="0.3">
      <c r="A20" s="1">
        <v>15</v>
      </c>
      <c r="B20" s="92"/>
      <c r="C20" s="1" t="s">
        <v>3</v>
      </c>
      <c r="D20" s="1">
        <v>141</v>
      </c>
      <c r="E20" s="1">
        <f>'Seasonal Index'!$H$60+'Seasonal Index'!$H$59*A20</f>
        <v>127.32967900155418</v>
      </c>
      <c r="F20" s="1">
        <f>'Seasonal Index'!$I$106+'Seasonal Index'!$I$107*A20 + 'Seasonal Index'!$I$108*(A20^2)</f>
        <v>138.22023748097789</v>
      </c>
      <c r="G20" s="1"/>
      <c r="H20" s="1">
        <f t="shared" si="0"/>
        <v>1.1073616230374614</v>
      </c>
      <c r="I20" s="1"/>
      <c r="J20" s="18">
        <f>$D20/'Seasonal Index'!G212</f>
        <v>1.4387783805675565</v>
      </c>
      <c r="K20" s="1">
        <f>$D20/'Seasonal Index'!H212</f>
        <v>1.4399636606408568</v>
      </c>
      <c r="L20" s="1">
        <f>$D20/'Seasonal Index'!I212</f>
        <v>1.3778986738040311</v>
      </c>
      <c r="M20" s="1">
        <f>$D20/'Seasonal Index'!J212</f>
        <v>1.4057884489253683</v>
      </c>
      <c r="N20" s="1">
        <f>$D20/'Seasonal Index'!K212</f>
        <v>1.386831006665971</v>
      </c>
      <c r="O20" s="1">
        <f>$D20/'Seasonal Index'!L212</f>
        <v>1.3799374042009562</v>
      </c>
      <c r="P20" s="8">
        <f>$D20/'Seasonal Index'!M212</f>
        <v>1.3999584343332758</v>
      </c>
      <c r="Q20" s="1"/>
      <c r="R20" s="18">
        <f t="shared" si="1"/>
        <v>1.0821504339041116E-2</v>
      </c>
      <c r="S20" s="1">
        <f t="shared" si="2"/>
        <v>1.104054027269015E-2</v>
      </c>
      <c r="T20" s="1">
        <f t="shared" si="2"/>
        <v>1.0033487367266527E-2</v>
      </c>
      <c r="U20" s="8">
        <f t="shared" si="3"/>
        <v>9.9836133213912735E-3</v>
      </c>
    </row>
    <row r="21" spans="1:21" x14ac:dyDescent="0.3">
      <c r="A21" s="1">
        <v>16</v>
      </c>
      <c r="B21" s="92"/>
      <c r="C21" s="1" t="s">
        <v>4</v>
      </c>
      <c r="D21" s="1">
        <v>135</v>
      </c>
      <c r="E21" s="1">
        <f>'Seasonal Index'!$H$60+'Seasonal Index'!$H$59*A21</f>
        <v>129.99000825563343</v>
      </c>
      <c r="F21" s="1">
        <f>'Seasonal Index'!$I$106+'Seasonal Index'!$I$107*A21 + 'Seasonal Index'!$I$108*(A21^2)</f>
        <v>140.0998569934099</v>
      </c>
      <c r="G21" s="1"/>
      <c r="H21" s="1">
        <f t="shared" si="0"/>
        <v>1.0385413603060485</v>
      </c>
      <c r="I21" s="1"/>
      <c r="J21" s="18">
        <f>$D21/'Seasonal Index'!G213</f>
        <v>1.4077657954381728</v>
      </c>
      <c r="K21" s="1">
        <f>$D21/'Seasonal Index'!H213</f>
        <v>1.4087875969053356</v>
      </c>
      <c r="L21" s="1">
        <f>$D21/'Seasonal Index'!I213</f>
        <v>1.3653867922669147</v>
      </c>
      <c r="M21" s="1">
        <f>$D21/'Seasonal Index'!J213</f>
        <v>1.3773405300393446</v>
      </c>
      <c r="N21" s="1">
        <f>$D21/'Seasonal Index'!K213</f>
        <v>1.3712834808539491</v>
      </c>
      <c r="O21" s="1">
        <f>$D21/'Seasonal Index'!L213</f>
        <v>1.3808553185239238</v>
      </c>
      <c r="P21" s="8">
        <f>$D21/'Seasonal Index'!M213</f>
        <v>1.3844295254013732</v>
      </c>
      <c r="Q21" s="1"/>
      <c r="R21" s="18">
        <f t="shared" si="1"/>
        <v>1.0503782641368841E-2</v>
      </c>
      <c r="S21" s="1">
        <f t="shared" si="2"/>
        <v>1.0595741538308999E-2</v>
      </c>
      <c r="T21" s="1">
        <f t="shared" si="2"/>
        <v>9.7879006465970367E-3</v>
      </c>
      <c r="U21" s="8">
        <f t="shared" si="3"/>
        <v>9.8562221843586702E-3</v>
      </c>
    </row>
    <row r="22" spans="1:21" x14ac:dyDescent="0.3">
      <c r="A22" s="1">
        <v>17</v>
      </c>
      <c r="B22" s="92"/>
      <c r="C22" s="1" t="s">
        <v>5</v>
      </c>
      <c r="D22" s="1">
        <v>125</v>
      </c>
      <c r="E22" s="1">
        <f>'Seasonal Index'!$H$60+'Seasonal Index'!$H$59*A22</f>
        <v>132.6503375097127</v>
      </c>
      <c r="F22" s="1">
        <f>'Seasonal Index'!$I$106+'Seasonal Index'!$I$107*A22 + 'Seasonal Index'!$I$108*(A22^2)</f>
        <v>141.9931731679761</v>
      </c>
      <c r="G22" s="1"/>
      <c r="H22" s="1">
        <f t="shared" si="0"/>
        <v>0.94232704074987717</v>
      </c>
      <c r="I22" s="1"/>
      <c r="J22" s="18">
        <f>$D22/'Seasonal Index'!G214</f>
        <v>1.2936868450452468</v>
      </c>
      <c r="K22" s="1">
        <f>$D22/'Seasonal Index'!H214</f>
        <v>1.2940064289796571</v>
      </c>
      <c r="L22" s="1">
        <f>$D22/'Seasonal Index'!I214</f>
        <v>1.2725667036223496</v>
      </c>
      <c r="M22" s="1">
        <f>$D22/'Seasonal Index'!J214</f>
        <v>1.2625888967757126</v>
      </c>
      <c r="N22" s="1">
        <f>$D22/'Seasonal Index'!K214</f>
        <v>1.2736423422913004</v>
      </c>
      <c r="O22" s="1">
        <f>$D22/'Seasonal Index'!L214</f>
        <v>1.2585167239931521</v>
      </c>
      <c r="P22" s="8">
        <f>$D22/'Seasonal Index'!M214</f>
        <v>1.2756319792913768</v>
      </c>
      <c r="Q22" s="1"/>
      <c r="R22" s="18">
        <f t="shared" si="1"/>
        <v>9.5933921278501984E-3</v>
      </c>
      <c r="S22" s="1">
        <f t="shared" si="2"/>
        <v>9.5181732702584749E-3</v>
      </c>
      <c r="T22" s="1">
        <f t="shared" si="2"/>
        <v>8.9697435015738246E-3</v>
      </c>
      <c r="U22" s="8">
        <f t="shared" si="3"/>
        <v>8.8632199415977758E-3</v>
      </c>
    </row>
    <row r="23" spans="1:21" x14ac:dyDescent="0.3">
      <c r="A23" s="1">
        <v>18</v>
      </c>
      <c r="B23" s="92"/>
      <c r="C23" s="1" t="s">
        <v>6</v>
      </c>
      <c r="D23" s="1">
        <v>149</v>
      </c>
      <c r="E23" s="1">
        <f>'Seasonal Index'!$H$60+'Seasonal Index'!$H$59*A23</f>
        <v>135.31066676379194</v>
      </c>
      <c r="F23" s="1">
        <f>'Seasonal Index'!$I$106+'Seasonal Index'!$I$107*A23 + 'Seasonal Index'!$I$108*(A23^2)</f>
        <v>143.90018600467647</v>
      </c>
      <c r="G23" s="1"/>
      <c r="H23" s="1">
        <f t="shared" si="0"/>
        <v>1.1011696532403106</v>
      </c>
      <c r="I23" s="1"/>
      <c r="J23" s="18">
        <f>$D23/'Seasonal Index'!G215</f>
        <v>1.3513266429339945</v>
      </c>
      <c r="K23" s="1">
        <f>$D23/'Seasonal Index'!H215</f>
        <v>1.3507124228850009</v>
      </c>
      <c r="L23" s="1">
        <f>$D23/'Seasonal Index'!I215</f>
        <v>1.3457289376318025</v>
      </c>
      <c r="M23" s="1">
        <f>$D23/'Seasonal Index'!J215</f>
        <v>1.3440804320955679</v>
      </c>
      <c r="N23" s="1">
        <f>$D23/'Seasonal Index'!K215</f>
        <v>1.3443759211952413</v>
      </c>
      <c r="O23" s="1">
        <f>$D23/'Seasonal Index'!L215</f>
        <v>1.3455980793563493</v>
      </c>
      <c r="P23" s="8">
        <f>$D23/'Seasonal Index'!M215</f>
        <v>1.340469930692451</v>
      </c>
      <c r="Q23" s="1"/>
      <c r="R23" s="18">
        <f t="shared" si="1"/>
        <v>9.9454756215266015E-3</v>
      </c>
      <c r="S23" s="1">
        <f t="shared" si="2"/>
        <v>9.9332925056225731E-3</v>
      </c>
      <c r="T23" s="1">
        <f t="shared" si="2"/>
        <v>9.3424196209972356E-3</v>
      </c>
      <c r="U23" s="8">
        <f t="shared" si="3"/>
        <v>9.3509127174625055E-3</v>
      </c>
    </row>
    <row r="24" spans="1:21" x14ac:dyDescent="0.3">
      <c r="A24" s="1">
        <v>19</v>
      </c>
      <c r="B24" s="92"/>
      <c r="C24" s="1" t="s">
        <v>7</v>
      </c>
      <c r="D24" s="1">
        <v>170</v>
      </c>
      <c r="E24" s="1">
        <f>'Seasonal Index'!$H$60+'Seasonal Index'!$H$59*A24</f>
        <v>137.97099601787119</v>
      </c>
      <c r="F24" s="1">
        <f>'Seasonal Index'!$I$106+'Seasonal Index'!$I$107*A24 + 'Seasonal Index'!$I$108*(A24^2)</f>
        <v>145.820895503511</v>
      </c>
      <c r="G24" s="1"/>
      <c r="H24" s="1">
        <f t="shared" si="0"/>
        <v>1.232143022131841</v>
      </c>
      <c r="I24" s="1"/>
      <c r="J24" s="18">
        <f>$D24/'Seasonal Index'!G216</f>
        <v>1.3750037037190939</v>
      </c>
      <c r="K24" s="1">
        <f>$D24/'Seasonal Index'!H216</f>
        <v>1.3740066594908771</v>
      </c>
      <c r="L24" s="1">
        <f>$D24/'Seasonal Index'!I216</f>
        <v>1.3858178789012676</v>
      </c>
      <c r="M24" s="1">
        <f>$D24/'Seasonal Index'!J216</f>
        <v>1.3691763921109235</v>
      </c>
      <c r="N24" s="1">
        <f>$D24/'Seasonal Index'!K216</f>
        <v>1.3825742456036099</v>
      </c>
      <c r="O24" s="1">
        <f>$D24/'Seasonal Index'!L216</f>
        <v>1.3944217009005371</v>
      </c>
      <c r="P24" s="8">
        <f>$D24/'Seasonal Index'!M216</f>
        <v>1.3801505485417842</v>
      </c>
      <c r="Q24" s="1"/>
      <c r="R24" s="18">
        <f t="shared" si="1"/>
        <v>1.0044269584904385E-2</v>
      </c>
      <c r="S24" s="1">
        <f t="shared" si="2"/>
        <v>9.9236537506301389E-3</v>
      </c>
      <c r="T24" s="1">
        <f t="shared" si="2"/>
        <v>9.4813177551108987E-3</v>
      </c>
      <c r="U24" s="8">
        <f t="shared" si="3"/>
        <v>9.5625643779355535E-3</v>
      </c>
    </row>
    <row r="25" spans="1:21" x14ac:dyDescent="0.3">
      <c r="A25" s="1">
        <v>20</v>
      </c>
      <c r="B25" s="92"/>
      <c r="C25" s="1" t="s">
        <v>8</v>
      </c>
      <c r="D25" s="1">
        <v>170</v>
      </c>
      <c r="E25" s="1">
        <f>'Seasonal Index'!$H$60+'Seasonal Index'!$H$59*A25</f>
        <v>140.63132527195043</v>
      </c>
      <c r="F25" s="1">
        <f>'Seasonal Index'!$I$106+'Seasonal Index'!$I$107*A25 + 'Seasonal Index'!$I$108*(A25^2)</f>
        <v>147.7553016644797</v>
      </c>
      <c r="G25" s="1"/>
      <c r="H25" s="1">
        <f t="shared" si="0"/>
        <v>1.2088345158609359</v>
      </c>
      <c r="I25" s="1"/>
      <c r="J25" s="18">
        <f>$D25/'Seasonal Index'!G217</f>
        <v>1.3741866106471008</v>
      </c>
      <c r="K25" s="1">
        <f>$D25/'Seasonal Index'!H217</f>
        <v>1.3733692541706477</v>
      </c>
      <c r="L25" s="1">
        <f>$D25/'Seasonal Index'!I217</f>
        <v>1.4007849766919718</v>
      </c>
      <c r="M25" s="1">
        <f>$D25/'Seasonal Index'!J217</f>
        <v>1.3986590428480807</v>
      </c>
      <c r="N25" s="1">
        <f>$D25/'Seasonal Index'!K217</f>
        <v>1.3957704003138913</v>
      </c>
      <c r="O25" s="1">
        <f>$D25/'Seasonal Index'!L217</f>
        <v>1.4066979946223122</v>
      </c>
      <c r="P25" s="8">
        <f>$D25/'Seasonal Index'!M217</f>
        <v>1.3955510733063428</v>
      </c>
      <c r="Q25" s="1"/>
      <c r="R25" s="18">
        <f t="shared" si="1"/>
        <v>9.9606895830865409E-3</v>
      </c>
      <c r="S25" s="1">
        <f t="shared" si="2"/>
        <v>9.9455725112692923E-3</v>
      </c>
      <c r="T25" s="1">
        <f t="shared" si="2"/>
        <v>9.4464996151771511E-3</v>
      </c>
      <c r="U25" s="8">
        <f t="shared" si="3"/>
        <v>9.5204569905492711E-3</v>
      </c>
    </row>
    <row r="26" spans="1:21" x14ac:dyDescent="0.3">
      <c r="A26" s="1">
        <v>21</v>
      </c>
      <c r="B26" s="92"/>
      <c r="C26" s="1" t="s">
        <v>9</v>
      </c>
      <c r="D26" s="1">
        <v>158</v>
      </c>
      <c r="E26" s="1">
        <f>'Seasonal Index'!$H$60+'Seasonal Index'!$H$59*A26</f>
        <v>143.29165452602967</v>
      </c>
      <c r="F26" s="1">
        <f>'Seasonal Index'!$I$106+'Seasonal Index'!$I$107*A26 + 'Seasonal Index'!$I$108*(A26^2)</f>
        <v>149.70340448758256</v>
      </c>
      <c r="G26" s="1"/>
      <c r="H26" s="1">
        <f t="shared" si="0"/>
        <v>1.102646211481203</v>
      </c>
      <c r="I26" s="1"/>
      <c r="J26" s="18">
        <f>$D26/'Seasonal Index'!G218</f>
        <v>1.4619057372045972</v>
      </c>
      <c r="K26" s="1">
        <f>$D26/'Seasonal Index'!H218</f>
        <v>1.4617867571023875</v>
      </c>
      <c r="L26" s="1">
        <f>$D26/'Seasonal Index'!I218</f>
        <v>1.5065429759819335</v>
      </c>
      <c r="M26" s="1">
        <f>$D26/'Seasonal Index'!J218</f>
        <v>1.4956344292658861</v>
      </c>
      <c r="N26" s="1">
        <f>$D26/'Seasonal Index'!K218</f>
        <v>1.5000657125563519</v>
      </c>
      <c r="O26" s="1">
        <f>$D26/'Seasonal Index'!L218</f>
        <v>1.502353367948819</v>
      </c>
      <c r="P26" s="8">
        <f>$D26/'Seasonal Index'!M218</f>
        <v>1.491305322538774</v>
      </c>
      <c r="Q26" s="1"/>
      <c r="R26" s="18">
        <f t="shared" si="1"/>
        <v>1.0513822182912001E-2</v>
      </c>
      <c r="S26" s="1">
        <f t="shared" si="2"/>
        <v>1.0437693906271396E-2</v>
      </c>
      <c r="T26" s="1">
        <f t="shared" si="2"/>
        <v>1.0020251160559129E-2</v>
      </c>
      <c r="U26" s="8">
        <f t="shared" si="3"/>
        <v>1.0035532412179943E-2</v>
      </c>
    </row>
    <row r="27" spans="1:21" x14ac:dyDescent="0.3">
      <c r="A27" s="1">
        <v>22</v>
      </c>
      <c r="B27" s="92"/>
      <c r="C27" s="1" t="s">
        <v>10</v>
      </c>
      <c r="D27" s="1">
        <v>133</v>
      </c>
      <c r="E27" s="1">
        <f>'Seasonal Index'!$H$60+'Seasonal Index'!$H$59*A27</f>
        <v>145.95198378010895</v>
      </c>
      <c r="F27" s="1">
        <f>'Seasonal Index'!$I$106+'Seasonal Index'!$I$107*A27 + 'Seasonal Index'!$I$108*(A27^2)</f>
        <v>151.66520397281954</v>
      </c>
      <c r="G27" s="1"/>
      <c r="H27" s="1">
        <f t="shared" si="0"/>
        <v>0.91125859721357139</v>
      </c>
      <c r="I27" s="1"/>
      <c r="J27" s="18">
        <f>$D27/'Seasonal Index'!G219</f>
        <v>1.3988911320649731</v>
      </c>
      <c r="K27" s="1">
        <f>$D27/'Seasonal Index'!H219</f>
        <v>1.3988336692522401</v>
      </c>
      <c r="L27" s="1">
        <f>$D27/'Seasonal Index'!I219</f>
        <v>1.4580982561967293</v>
      </c>
      <c r="M27" s="1">
        <f>$D27/'Seasonal Index'!J219</f>
        <v>1.4589252142980389</v>
      </c>
      <c r="N27" s="1">
        <f>$D27/'Seasonal Index'!K219</f>
        <v>1.4499741725426194</v>
      </c>
      <c r="O27" s="1">
        <f>$D27/'Seasonal Index'!L219</f>
        <v>1.4473790233960735</v>
      </c>
      <c r="P27" s="8">
        <f>$D27/'Seasonal Index'!M219</f>
        <v>1.4439848949409999</v>
      </c>
      <c r="Q27" s="1"/>
      <c r="R27" s="18">
        <f t="shared" si="1"/>
        <v>9.9902599364013987E-3</v>
      </c>
      <c r="S27" s="1">
        <f t="shared" si="2"/>
        <v>9.9959258963965413E-3</v>
      </c>
      <c r="T27" s="1">
        <f t="shared" si="2"/>
        <v>9.5603614709308966E-3</v>
      </c>
      <c r="U27" s="8">
        <f t="shared" si="3"/>
        <v>9.5432504324160176E-3</v>
      </c>
    </row>
    <row r="28" spans="1:21" x14ac:dyDescent="0.3">
      <c r="A28" s="1">
        <v>23</v>
      </c>
      <c r="B28" s="92"/>
      <c r="C28" s="1" t="s">
        <v>11</v>
      </c>
      <c r="D28" s="1">
        <v>114</v>
      </c>
      <c r="E28" s="1">
        <f>'Seasonal Index'!$H$60+'Seasonal Index'!$H$59*A28</f>
        <v>148.61231303418819</v>
      </c>
      <c r="F28" s="1">
        <f>'Seasonal Index'!$I$106+'Seasonal Index'!$I$107*A28 + 'Seasonal Index'!$I$108*(A28^2)</f>
        <v>153.64070012019073</v>
      </c>
      <c r="G28" s="1"/>
      <c r="H28" s="1">
        <f t="shared" si="0"/>
        <v>0.76709659968601895</v>
      </c>
      <c r="I28" s="1"/>
      <c r="J28" s="18">
        <f>$D28/'Seasonal Index'!G220</f>
        <v>1.3702171575061328</v>
      </c>
      <c r="K28" s="1">
        <f>$D28/'Seasonal Index'!H220</f>
        <v>1.3700477648529166</v>
      </c>
      <c r="L28" s="1">
        <f>$D28/'Seasonal Index'!I220</f>
        <v>1.4443370033358001</v>
      </c>
      <c r="M28" s="1">
        <f>$D28/'Seasonal Index'!J220</f>
        <v>1.4185586635336642</v>
      </c>
      <c r="N28" s="1">
        <f>$D28/'Seasonal Index'!K220</f>
        <v>1.4345677062357047</v>
      </c>
      <c r="O28" s="1">
        <f>$D28/'Seasonal Index'!L220</f>
        <v>1.4339468288616419</v>
      </c>
      <c r="P28" s="8">
        <f>$D28/'Seasonal Index'!M220</f>
        <v>1.4235749920395901</v>
      </c>
      <c r="Q28" s="1"/>
      <c r="R28" s="18">
        <f t="shared" si="1"/>
        <v>9.7188245970139166E-3</v>
      </c>
      <c r="S28" s="1">
        <f t="shared" si="2"/>
        <v>9.5453642741387488E-3</v>
      </c>
      <c r="T28" s="1">
        <f t="shared" si="2"/>
        <v>9.3371593927485674E-3</v>
      </c>
      <c r="U28" s="8">
        <f t="shared" si="3"/>
        <v>9.3331182931338345E-3</v>
      </c>
    </row>
    <row r="29" spans="1:21" ht="15" thickBot="1" x14ac:dyDescent="0.35">
      <c r="A29" s="2">
        <v>24</v>
      </c>
      <c r="B29" s="93"/>
      <c r="C29" s="2" t="s">
        <v>12</v>
      </c>
      <c r="D29" s="2">
        <v>140</v>
      </c>
      <c r="E29" s="2">
        <f>'Seasonal Index'!$H$60+'Seasonal Index'!$H$59*A29</f>
        <v>151.27264228826743</v>
      </c>
      <c r="F29" s="2">
        <f>'Seasonal Index'!$I$106+'Seasonal Index'!$I$107*A29 + 'Seasonal Index'!$I$108*(A29^2)</f>
        <v>155.62989292969604</v>
      </c>
      <c r="G29" s="2"/>
      <c r="H29" s="2">
        <f t="shared" si="0"/>
        <v>0.92548128916274153</v>
      </c>
      <c r="I29" s="2"/>
      <c r="J29" s="18">
        <f>$D29/'Seasonal Index'!G221</f>
        <v>1.4858757724355514</v>
      </c>
      <c r="K29" s="1">
        <f>$D29/'Seasonal Index'!H221</f>
        <v>1.4859226207787732</v>
      </c>
      <c r="L29" s="1">
        <f>$D29/'Seasonal Index'!I221</f>
        <v>1.5839865489554814</v>
      </c>
      <c r="M29" s="1">
        <f>$D29/'Seasonal Index'!J221</f>
        <v>1.555092504532918</v>
      </c>
      <c r="N29" s="1">
        <f>$D29/'Seasonal Index'!K221</f>
        <v>1.5720217025023548</v>
      </c>
      <c r="O29" s="1">
        <f>$D29/'Seasonal Index'!L221</f>
        <v>1.5607584422965524</v>
      </c>
      <c r="P29" s="8">
        <f>$D29/'Seasonal Index'!M221</f>
        <v>1.5570925866694605</v>
      </c>
      <c r="Q29" s="2"/>
      <c r="R29" s="47">
        <f t="shared" si="1"/>
        <v>1.0471070809598292E-2</v>
      </c>
      <c r="S29" s="2">
        <f t="shared" si="2"/>
        <v>1.0280064399017439E-2</v>
      </c>
      <c r="T29" s="2">
        <f t="shared" si="2"/>
        <v>1.0101026691655548E-2</v>
      </c>
      <c r="U29" s="48">
        <f t="shared" si="3"/>
        <v>1.0028654604302828E-2</v>
      </c>
    </row>
    <row r="30" spans="1:21" ht="15" thickTop="1" x14ac:dyDescent="0.3">
      <c r="A30" s="49">
        <v>25</v>
      </c>
      <c r="B30" s="91">
        <v>1951</v>
      </c>
      <c r="C30" s="49" t="s">
        <v>1</v>
      </c>
      <c r="D30" s="49">
        <v>145</v>
      </c>
      <c r="E30" s="49">
        <f>'Seasonal Index'!$H$60+'Seasonal Index'!$H$59*A30</f>
        <v>153.93297154234671</v>
      </c>
      <c r="F30" s="49">
        <f>'Seasonal Index'!$I$106+'Seasonal Index'!$I$107*A30 + 'Seasonal Index'!$I$108*(A30^2)</f>
        <v>157.63278240133553</v>
      </c>
      <c r="G30" s="49"/>
      <c r="H30" s="49">
        <f t="shared" si="0"/>
        <v>0.94196843305990974</v>
      </c>
      <c r="I30" s="49"/>
      <c r="J30" s="18">
        <f>$D30/'Seasonal Index'!G210</f>
        <v>1.6838263447733943</v>
      </c>
      <c r="K30" s="1">
        <f>$D30/'Seasonal Index'!H210</f>
        <v>1.6838387556212233</v>
      </c>
      <c r="L30" s="1">
        <f>$D30/'Seasonal Index'!I210</f>
        <v>1.5734562138981443</v>
      </c>
      <c r="M30" s="1">
        <f>$D30/'Seasonal Index'!J210</f>
        <v>1.5937132611802691</v>
      </c>
      <c r="N30" s="1">
        <f>$D30/'Seasonal Index'!K210</f>
        <v>1.5895915860587462</v>
      </c>
      <c r="O30" s="1">
        <f>$D30/'Seasonal Index'!L210</f>
        <v>1.5814721782890402</v>
      </c>
      <c r="P30" s="8">
        <f>$D30/'Seasonal Index'!M210</f>
        <v>1.5910788568860434</v>
      </c>
      <c r="Q30" s="49"/>
      <c r="R30" s="50">
        <f t="shared" si="1"/>
        <v>1.0221697133062159E-2</v>
      </c>
      <c r="S30" s="49">
        <f t="shared" si="2"/>
        <v>1.0353293678488116E-2</v>
      </c>
      <c r="T30" s="49">
        <f t="shared" si="2"/>
        <v>1.00841434239968E-2</v>
      </c>
      <c r="U30" s="51">
        <f t="shared" si="3"/>
        <v>1.0032635053428083E-2</v>
      </c>
    </row>
    <row r="31" spans="1:21" x14ac:dyDescent="0.3">
      <c r="A31" s="1">
        <v>26</v>
      </c>
      <c r="B31" s="92"/>
      <c r="C31" s="1" t="s">
        <v>2</v>
      </c>
      <c r="D31" s="1">
        <v>150</v>
      </c>
      <c r="E31" s="1">
        <f>'Seasonal Index'!$H$60+'Seasonal Index'!$H$59*A31</f>
        <v>156.59330079642595</v>
      </c>
      <c r="F31" s="1">
        <f>'Seasonal Index'!$I$106+'Seasonal Index'!$I$107*A31 + 'Seasonal Index'!$I$108*(A31^2)</f>
        <v>159.64936853510918</v>
      </c>
      <c r="G31" s="1"/>
      <c r="H31" s="1">
        <f t="shared" si="0"/>
        <v>0.95789538401136742</v>
      </c>
      <c r="I31" s="1"/>
      <c r="J31" s="18">
        <f>$D31/'Seasonal Index'!G211</f>
        <v>1.7608304729914597</v>
      </c>
      <c r="K31" s="1">
        <f>$D31/'Seasonal Index'!H211</f>
        <v>1.7620463304676328</v>
      </c>
      <c r="L31" s="1">
        <f>$D31/'Seasonal Index'!I211</f>
        <v>1.6618628883493938</v>
      </c>
      <c r="M31" s="1">
        <f>$D31/'Seasonal Index'!J211</f>
        <v>1.7056602704904267</v>
      </c>
      <c r="N31" s="1">
        <f>$D31/'Seasonal Index'!K211</f>
        <v>1.6787270674853922</v>
      </c>
      <c r="O31" s="1">
        <f>$D31/'Seasonal Index'!L211</f>
        <v>1.6799118004403026</v>
      </c>
      <c r="P31" s="8">
        <f>$D31/'Seasonal Index'!M211</f>
        <v>1.6957728393259739</v>
      </c>
      <c r="Q31" s="1"/>
      <c r="R31" s="18">
        <f t="shared" si="1"/>
        <v>1.0612605264064552E-2</v>
      </c>
      <c r="S31" s="1">
        <f t="shared" si="2"/>
        <v>1.0892293998629067E-2</v>
      </c>
      <c r="T31" s="1">
        <f t="shared" si="2"/>
        <v>1.0515087424954118E-2</v>
      </c>
      <c r="U31" s="8">
        <f t="shared" si="3"/>
        <v>1.0522508268304651E-2</v>
      </c>
    </row>
    <row r="32" spans="1:21" x14ac:dyDescent="0.3">
      <c r="A32" s="1">
        <v>27</v>
      </c>
      <c r="B32" s="92"/>
      <c r="C32" s="1" t="s">
        <v>3</v>
      </c>
      <c r="D32" s="1">
        <v>178</v>
      </c>
      <c r="E32" s="1">
        <f>'Seasonal Index'!$H$60+'Seasonal Index'!$H$59*A32</f>
        <v>159.25363005050519</v>
      </c>
      <c r="F32" s="1">
        <f>'Seasonal Index'!$I$106+'Seasonal Index'!$I$107*A32 + 'Seasonal Index'!$I$108*(A32^2)</f>
        <v>161.679651331017</v>
      </c>
      <c r="G32" s="1"/>
      <c r="H32" s="1">
        <f t="shared" si="0"/>
        <v>1.1177139255384612</v>
      </c>
      <c r="I32" s="1"/>
      <c r="J32" s="18">
        <f>$D32/'Seasonal Index'!G212</f>
        <v>1.816330154191667</v>
      </c>
      <c r="K32" s="1">
        <f>$D32/'Seasonal Index'!H212</f>
        <v>1.817826465206188</v>
      </c>
      <c r="L32" s="1">
        <f>$D32/'Seasonal Index'!I212</f>
        <v>1.7394749215398406</v>
      </c>
      <c r="M32" s="1">
        <f>$D32/'Seasonal Index'!J212</f>
        <v>1.7746832901327343</v>
      </c>
      <c r="N32" s="1">
        <f>$D32/'Seasonal Index'!K212</f>
        <v>1.7507511999045591</v>
      </c>
      <c r="O32" s="1">
        <f>$D32/'Seasonal Index'!L212</f>
        <v>1.7420486379274482</v>
      </c>
      <c r="P32" s="8">
        <f>$D32/'Seasonal Index'!M212</f>
        <v>1.7673234135554829</v>
      </c>
      <c r="Q32" s="1"/>
      <c r="R32" s="18">
        <f t="shared" si="1"/>
        <v>1.0922670465898888E-2</v>
      </c>
      <c r="S32" s="1">
        <f t="shared" si="2"/>
        <v>1.1143754083156012E-2</v>
      </c>
      <c r="T32" s="1">
        <f t="shared" si="2"/>
        <v>1.0828519145678606E-2</v>
      </c>
      <c r="U32" s="8">
        <f t="shared" si="3"/>
        <v>1.0774693188574743E-2</v>
      </c>
    </row>
    <row r="33" spans="1:21" x14ac:dyDescent="0.3">
      <c r="A33" s="1">
        <v>28</v>
      </c>
      <c r="B33" s="92"/>
      <c r="C33" s="1" t="s">
        <v>4</v>
      </c>
      <c r="D33" s="1">
        <v>163</v>
      </c>
      <c r="E33" s="1">
        <f>'Seasonal Index'!$H$60+'Seasonal Index'!$H$59*A33</f>
        <v>161.91395930458447</v>
      </c>
      <c r="F33" s="1">
        <f>'Seasonal Index'!$I$106+'Seasonal Index'!$I$107*A33 + 'Seasonal Index'!$I$108*(A33^2)</f>
        <v>163.723630789059</v>
      </c>
      <c r="G33" s="1"/>
      <c r="H33" s="1">
        <f t="shared" si="0"/>
        <v>1.006707517375772</v>
      </c>
      <c r="I33" s="1"/>
      <c r="J33" s="18">
        <f>$D33/'Seasonal Index'!G213</f>
        <v>1.6997468493068308</v>
      </c>
      <c r="K33" s="1">
        <f>$D33/'Seasonal Index'!H213</f>
        <v>1.7009805799671829</v>
      </c>
      <c r="L33" s="1">
        <f>$D33/'Seasonal Index'!I213</f>
        <v>1.6485781269593118</v>
      </c>
      <c r="M33" s="1">
        <f>$D33/'Seasonal Index'!J213</f>
        <v>1.6630111584919494</v>
      </c>
      <c r="N33" s="1">
        <f>$D33/'Seasonal Index'!K213</f>
        <v>1.6556978324384719</v>
      </c>
      <c r="O33" s="1">
        <f>$D33/'Seasonal Index'!L213</f>
        <v>1.6672549401437007</v>
      </c>
      <c r="P33" s="8">
        <f>$D33/'Seasonal Index'!M213</f>
        <v>1.6715704640031395</v>
      </c>
      <c r="Q33" s="1"/>
      <c r="R33" s="18">
        <f t="shared" si="1"/>
        <v>1.0181815910375515E-2</v>
      </c>
      <c r="S33" s="1">
        <f t="shared" si="2"/>
        <v>1.0270956041310656E-2</v>
      </c>
      <c r="T33" s="1">
        <f t="shared" si="2"/>
        <v>1.0112760292811168E-2</v>
      </c>
      <c r="U33" s="8">
        <f t="shared" si="3"/>
        <v>1.0183349416992752E-2</v>
      </c>
    </row>
    <row r="34" spans="1:21" x14ac:dyDescent="0.3">
      <c r="A34" s="1">
        <v>29</v>
      </c>
      <c r="B34" s="92"/>
      <c r="C34" s="1" t="s">
        <v>5</v>
      </c>
      <c r="D34" s="1">
        <v>172</v>
      </c>
      <c r="E34" s="1">
        <f>'Seasonal Index'!$H$60+'Seasonal Index'!$H$59*A34</f>
        <v>164.57428855866368</v>
      </c>
      <c r="F34" s="1">
        <f>'Seasonal Index'!$I$106+'Seasonal Index'!$I$107*A34 + 'Seasonal Index'!$I$108*(A34^2)</f>
        <v>165.78130690923516</v>
      </c>
      <c r="G34" s="1"/>
      <c r="H34" s="1">
        <f t="shared" si="0"/>
        <v>1.045120726368441</v>
      </c>
      <c r="I34" s="1"/>
      <c r="J34" s="18">
        <f>$D34/'Seasonal Index'!G214</f>
        <v>1.7801130987822595</v>
      </c>
      <c r="K34" s="1">
        <f>$D34/'Seasonal Index'!H214</f>
        <v>1.7805528462760083</v>
      </c>
      <c r="L34" s="1">
        <f>$D34/'Seasonal Index'!I214</f>
        <v>1.7510517841843529</v>
      </c>
      <c r="M34" s="1">
        <f>$D34/'Seasonal Index'!J214</f>
        <v>1.7373223219633804</v>
      </c>
      <c r="N34" s="1">
        <f>$D34/'Seasonal Index'!K214</f>
        <v>1.752531862992829</v>
      </c>
      <c r="O34" s="1">
        <f>$D34/'Seasonal Index'!L214</f>
        <v>1.7317190122145771</v>
      </c>
      <c r="P34" s="8">
        <f>$D34/'Seasonal Index'!M214</f>
        <v>1.7552696035049347</v>
      </c>
      <c r="Q34" s="1"/>
      <c r="R34" s="18">
        <f t="shared" si="1"/>
        <v>1.063988670113666E-2</v>
      </c>
      <c r="S34" s="1">
        <f t="shared" si="2"/>
        <v>1.0556462599223691E-2</v>
      </c>
      <c r="T34" s="1">
        <f t="shared" si="2"/>
        <v>1.0571347853786288E-2</v>
      </c>
      <c r="U34" s="8">
        <f t="shared" si="3"/>
        <v>1.0445803839408076E-2</v>
      </c>
    </row>
    <row r="35" spans="1:21" x14ac:dyDescent="0.3">
      <c r="A35" s="1">
        <v>30</v>
      </c>
      <c r="B35" s="92"/>
      <c r="C35" s="1" t="s">
        <v>6</v>
      </c>
      <c r="D35" s="1">
        <v>178</v>
      </c>
      <c r="E35" s="1">
        <f>'Seasonal Index'!$H$60+'Seasonal Index'!$H$59*A35</f>
        <v>167.23461781274295</v>
      </c>
      <c r="F35" s="1">
        <f>'Seasonal Index'!$I$106+'Seasonal Index'!$I$107*A35 + 'Seasonal Index'!$I$108*(A35^2)</f>
        <v>167.85267969154546</v>
      </c>
      <c r="G35" s="1"/>
      <c r="H35" s="1">
        <f t="shared" si="0"/>
        <v>1.064372929050559</v>
      </c>
      <c r="I35" s="1"/>
      <c r="J35" s="18">
        <f>$D35/'Seasonal Index'!G215</f>
        <v>1.6143365264580605</v>
      </c>
      <c r="K35" s="1">
        <f>$D35/'Seasonal Index'!H215</f>
        <v>1.6136027602250347</v>
      </c>
      <c r="L35" s="1">
        <f>$D35/'Seasonal Index'!I215</f>
        <v>1.6076493348889991</v>
      </c>
      <c r="M35" s="1">
        <f>$D35/'Seasonal Index'!J215</f>
        <v>1.6056799792819536</v>
      </c>
      <c r="N35" s="1">
        <f>$D35/'Seasonal Index'!K215</f>
        <v>1.6060329796829058</v>
      </c>
      <c r="O35" s="1">
        <f>$D35/'Seasonal Index'!L215</f>
        <v>1.6074930075532228</v>
      </c>
      <c r="P35" s="8">
        <f>$D35/'Seasonal Index'!M215</f>
        <v>1.6013667628406463</v>
      </c>
      <c r="Q35" s="1"/>
      <c r="R35" s="18">
        <f t="shared" si="1"/>
        <v>9.6131372554044206E-3</v>
      </c>
      <c r="S35" s="1">
        <f t="shared" si="2"/>
        <v>9.6013612509335614E-3</v>
      </c>
      <c r="T35" s="1">
        <f t="shared" si="2"/>
        <v>9.5681104563491801E-3</v>
      </c>
      <c r="U35" s="8">
        <f t="shared" si="3"/>
        <v>9.5768087260044519E-3</v>
      </c>
    </row>
    <row r="36" spans="1:21" x14ac:dyDescent="0.3">
      <c r="A36" s="1">
        <v>31</v>
      </c>
      <c r="B36" s="92"/>
      <c r="C36" s="1" t="s">
        <v>7</v>
      </c>
      <c r="D36" s="1">
        <v>199</v>
      </c>
      <c r="E36" s="1">
        <f>'Seasonal Index'!$H$60+'Seasonal Index'!$H$59*A36</f>
        <v>169.8949470668222</v>
      </c>
      <c r="F36" s="1">
        <f>'Seasonal Index'!$I$106+'Seasonal Index'!$I$107*A36 + 'Seasonal Index'!$I$108*(A36^2)</f>
        <v>169.93774913598989</v>
      </c>
      <c r="G36" s="1"/>
      <c r="H36" s="1">
        <f t="shared" si="0"/>
        <v>1.1713120574547184</v>
      </c>
      <c r="I36" s="1"/>
      <c r="J36" s="18">
        <f>$D36/'Seasonal Index'!G216</f>
        <v>1.6095631590594099</v>
      </c>
      <c r="K36" s="1">
        <f>$D36/'Seasonal Index'!H216</f>
        <v>1.6083960308157914</v>
      </c>
      <c r="L36" s="1">
        <f>$D36/'Seasonal Index'!I216</f>
        <v>1.622222105302072</v>
      </c>
      <c r="M36" s="1">
        <f>$D36/'Seasonal Index'!J216</f>
        <v>1.6027417766474927</v>
      </c>
      <c r="N36" s="1">
        <f>$D36/'Seasonal Index'!K216</f>
        <v>1.6184251463242258</v>
      </c>
      <c r="O36" s="1">
        <f>$D36/'Seasonal Index'!L216</f>
        <v>1.6322936381129818</v>
      </c>
      <c r="P36" s="8">
        <f>$D36/'Seasonal Index'!M216</f>
        <v>1.6155879950577356</v>
      </c>
      <c r="Q36" s="1"/>
      <c r="R36" s="18">
        <f t="shared" si="1"/>
        <v>9.5483834764316326E-3</v>
      </c>
      <c r="S36" s="1">
        <f t="shared" si="2"/>
        <v>9.4337224521286716E-3</v>
      </c>
      <c r="T36" s="1">
        <f t="shared" si="2"/>
        <v>9.5236352991183125E-3</v>
      </c>
      <c r="U36" s="8">
        <f t="shared" si="3"/>
        <v>9.605244546382485E-3</v>
      </c>
    </row>
    <row r="37" spans="1:21" x14ac:dyDescent="0.3">
      <c r="A37" s="1">
        <v>32</v>
      </c>
      <c r="B37" s="92"/>
      <c r="C37" s="1" t="s">
        <v>8</v>
      </c>
      <c r="D37" s="1">
        <v>199</v>
      </c>
      <c r="E37" s="1">
        <f>'Seasonal Index'!$H$60+'Seasonal Index'!$H$59*A37</f>
        <v>172.55527632090144</v>
      </c>
      <c r="F37" s="1">
        <f>'Seasonal Index'!$I$106+'Seasonal Index'!$I$107*A37 + 'Seasonal Index'!$I$108*(A37^2)</f>
        <v>172.03651524256853</v>
      </c>
      <c r="G37" s="1"/>
      <c r="H37" s="1">
        <f t="shared" si="0"/>
        <v>1.1532536369964095</v>
      </c>
      <c r="I37" s="1"/>
      <c r="J37" s="18">
        <f>$D37/'Seasonal Index'!G217</f>
        <v>1.6086066795221945</v>
      </c>
      <c r="K37" s="1">
        <f>$D37/'Seasonal Index'!H217</f>
        <v>1.6076498916468169</v>
      </c>
      <c r="L37" s="1">
        <f>$D37/'Seasonal Index'!I217</f>
        <v>1.6397424138923669</v>
      </c>
      <c r="M37" s="1">
        <f>$D37/'Seasonal Index'!J217</f>
        <v>1.6372538207456946</v>
      </c>
      <c r="N37" s="1">
        <f>$D37/'Seasonal Index'!K217</f>
        <v>1.6338724097792021</v>
      </c>
      <c r="O37" s="1">
        <f>$D37/'Seasonal Index'!L217</f>
        <v>1.6466641231167067</v>
      </c>
      <c r="P37" s="8">
        <f>$D37/'Seasonal Index'!M217</f>
        <v>1.6336156681644836</v>
      </c>
      <c r="Q37" s="1"/>
      <c r="R37" s="18">
        <f t="shared" si="1"/>
        <v>9.502708053058511E-3</v>
      </c>
      <c r="S37" s="1">
        <f t="shared" si="2"/>
        <v>9.4882860475439187E-3</v>
      </c>
      <c r="T37" s="1">
        <f t="shared" si="2"/>
        <v>9.4972419516604952E-3</v>
      </c>
      <c r="U37" s="8">
        <f t="shared" si="3"/>
        <v>9.5715965927055582E-3</v>
      </c>
    </row>
    <row r="38" spans="1:21" x14ac:dyDescent="0.3">
      <c r="A38" s="1">
        <v>33</v>
      </c>
      <c r="B38" s="92"/>
      <c r="C38" s="1" t="s">
        <v>9</v>
      </c>
      <c r="D38" s="1">
        <v>184</v>
      </c>
      <c r="E38" s="1">
        <f>'Seasonal Index'!$H$60+'Seasonal Index'!$H$59*A38</f>
        <v>175.21560557498071</v>
      </c>
      <c r="F38" s="1">
        <f>'Seasonal Index'!$I$106+'Seasonal Index'!$I$107*A38 + 'Seasonal Index'!$I$108*(A38^2)</f>
        <v>174.14897801128132</v>
      </c>
      <c r="G38" s="1"/>
      <c r="H38" s="1">
        <f t="shared" si="0"/>
        <v>1.0501347719353693</v>
      </c>
      <c r="I38" s="1"/>
      <c r="J38" s="18">
        <f>$D38/'Seasonal Index'!G218</f>
        <v>1.7024725040863662</v>
      </c>
      <c r="K38" s="1">
        <f>$D38/'Seasonal Index'!H218</f>
        <v>1.7023339449799955</v>
      </c>
      <c r="L38" s="1">
        <f>$D38/'Seasonal Index'!I218</f>
        <v>1.7544551112700997</v>
      </c>
      <c r="M38" s="1">
        <f>$D38/'Seasonal Index'!J218</f>
        <v>1.7417514872463484</v>
      </c>
      <c r="N38" s="1">
        <f>$D38/'Seasonal Index'!K218</f>
        <v>1.7469119690529666</v>
      </c>
      <c r="O38" s="1">
        <f>$D38/'Seasonal Index'!L218</f>
        <v>1.7495760740669792</v>
      </c>
      <c r="P38" s="8">
        <f>$D38/'Seasonal Index'!M218</f>
        <v>1.7367099958679393</v>
      </c>
      <c r="Q38" s="1"/>
      <c r="R38" s="18">
        <f t="shared" si="1"/>
        <v>1.0013121294263419E-2</v>
      </c>
      <c r="S38" s="1">
        <f t="shared" si="2"/>
        <v>9.9406184827583403E-3</v>
      </c>
      <c r="T38" s="1">
        <f t="shared" si="2"/>
        <v>1.0031135347459818E-2</v>
      </c>
      <c r="U38" s="8">
        <f t="shared" si="3"/>
        <v>1.0046433197866038E-2</v>
      </c>
    </row>
    <row r="39" spans="1:21" x14ac:dyDescent="0.3">
      <c r="A39" s="1">
        <v>34</v>
      </c>
      <c r="B39" s="92"/>
      <c r="C39" s="1" t="s">
        <v>10</v>
      </c>
      <c r="D39" s="1">
        <v>162</v>
      </c>
      <c r="E39" s="1">
        <f>'Seasonal Index'!$H$60+'Seasonal Index'!$H$59*A39</f>
        <v>177.87593482905996</v>
      </c>
      <c r="F39" s="1">
        <f>'Seasonal Index'!$I$106+'Seasonal Index'!$I$107*A39 + 'Seasonal Index'!$I$108*(A39^2)</f>
        <v>176.27513744212825</v>
      </c>
      <c r="G39" s="1"/>
      <c r="H39" s="1">
        <f t="shared" si="0"/>
        <v>0.91074714606943963</v>
      </c>
      <c r="I39" s="1"/>
      <c r="J39" s="18">
        <f>$D39/'Seasonal Index'!G219</f>
        <v>1.7039125067257566</v>
      </c>
      <c r="K39" s="1">
        <f>$D39/'Seasonal Index'!H219</f>
        <v>1.7038425144275406</v>
      </c>
      <c r="L39" s="1">
        <f>$D39/'Seasonal Index'!I219</f>
        <v>1.7760294549163167</v>
      </c>
      <c r="M39" s="1">
        <f>$D39/'Seasonal Index'!J219</f>
        <v>1.7770367271900926</v>
      </c>
      <c r="N39" s="1">
        <f>$D39/'Seasonal Index'!K219</f>
        <v>1.7661339545255967</v>
      </c>
      <c r="O39" s="1">
        <f>$D39/'Seasonal Index'!L219</f>
        <v>1.7629729457907062</v>
      </c>
      <c r="P39" s="8">
        <f>$D39/'Seasonal Index'!M219</f>
        <v>1.7588387442138493</v>
      </c>
      <c r="Q39" s="1"/>
      <c r="R39" s="18">
        <f t="shared" si="1"/>
        <v>9.9846528234586295E-3</v>
      </c>
      <c r="S39" s="1">
        <f t="shared" ref="S39:T70" si="4">M39/E39</f>
        <v>9.9903156033886061E-3</v>
      </c>
      <c r="T39" s="1">
        <f t="shared" si="4"/>
        <v>1.0019189207016927E-2</v>
      </c>
      <c r="U39" s="8">
        <f t="shared" si="3"/>
        <v>1.0001256963248696E-2</v>
      </c>
    </row>
    <row r="40" spans="1:21" x14ac:dyDescent="0.3">
      <c r="A40" s="1">
        <v>35</v>
      </c>
      <c r="B40" s="92"/>
      <c r="C40" s="1" t="s">
        <v>11</v>
      </c>
      <c r="D40" s="1">
        <v>146</v>
      </c>
      <c r="E40" s="1">
        <f>'Seasonal Index'!$H$60+'Seasonal Index'!$H$59*A40</f>
        <v>180.5362640831392</v>
      </c>
      <c r="F40" s="1">
        <f>'Seasonal Index'!$I$106+'Seasonal Index'!$I$107*A40 + 'Seasonal Index'!$I$108*(A40^2)</f>
        <v>178.41499353510937</v>
      </c>
      <c r="G40" s="1"/>
      <c r="H40" s="1">
        <f t="shared" si="0"/>
        <v>0.80870179042125956</v>
      </c>
      <c r="I40" s="1"/>
      <c r="J40" s="18">
        <f>$D40/'Seasonal Index'!G220</f>
        <v>1.7548395175078544</v>
      </c>
      <c r="K40" s="1">
        <f>$D40/'Seasonal Index'!H220</f>
        <v>1.7546225760397001</v>
      </c>
      <c r="L40" s="1">
        <f>$D40/'Seasonal Index'!I220</f>
        <v>1.8497649340967264</v>
      </c>
      <c r="M40" s="1">
        <f>$D40/'Seasonal Index'!J220</f>
        <v>1.8167505690869734</v>
      </c>
      <c r="N40" s="1">
        <f>$D40/'Seasonal Index'!K220</f>
        <v>1.8372533781615166</v>
      </c>
      <c r="O40" s="1">
        <f>$D40/'Seasonal Index'!L220</f>
        <v>1.8364582194192958</v>
      </c>
      <c r="P40" s="8">
        <f>$D40/'Seasonal Index'!M220</f>
        <v>1.8231749898050893</v>
      </c>
      <c r="Q40" s="1"/>
      <c r="R40" s="18">
        <f t="shared" si="1"/>
        <v>1.0245946671660861E-2</v>
      </c>
      <c r="S40" s="1">
        <f t="shared" si="4"/>
        <v>1.0063078342256695E-2</v>
      </c>
      <c r="T40" s="1">
        <f t="shared" si="4"/>
        <v>1.0297640023174246E-2</v>
      </c>
      <c r="U40" s="8">
        <f t="shared" si="3"/>
        <v>1.0293183229905554E-2</v>
      </c>
    </row>
    <row r="41" spans="1:21" ht="15" thickBot="1" x14ac:dyDescent="0.35">
      <c r="A41" s="2">
        <v>36</v>
      </c>
      <c r="B41" s="93"/>
      <c r="C41" s="2" t="s">
        <v>12</v>
      </c>
      <c r="D41" s="2">
        <v>166</v>
      </c>
      <c r="E41" s="2">
        <f>'Seasonal Index'!$H$60+'Seasonal Index'!$H$59*A41</f>
        <v>183.19659333721847</v>
      </c>
      <c r="F41" s="2">
        <f>'Seasonal Index'!$I$106+'Seasonal Index'!$I$107*A41 + 'Seasonal Index'!$I$108*(A41^2)</f>
        <v>180.56854629022465</v>
      </c>
      <c r="G41" s="2"/>
      <c r="H41" s="2">
        <f t="shared" si="0"/>
        <v>0.90613038690318926</v>
      </c>
      <c r="I41" s="2"/>
      <c r="J41" s="18">
        <f>$D41/'Seasonal Index'!G221</f>
        <v>1.7618241301735824</v>
      </c>
      <c r="K41" s="1">
        <f>$D41/'Seasonal Index'!H221</f>
        <v>1.7618796789234026</v>
      </c>
      <c r="L41" s="1">
        <f>$D41/'Seasonal Index'!I221</f>
        <v>1.8781554794757851</v>
      </c>
      <c r="M41" s="1">
        <f>$D41/'Seasonal Index'!J221</f>
        <v>1.8438953982318884</v>
      </c>
      <c r="N41" s="1">
        <f>$D41/'Seasonal Index'!K221</f>
        <v>1.863968590109935</v>
      </c>
      <c r="O41" s="1">
        <f>$D41/'Seasonal Index'!L221</f>
        <v>1.8506135815801978</v>
      </c>
      <c r="P41" s="8">
        <f>$D41/'Seasonal Index'!M221</f>
        <v>1.8462669241937888</v>
      </c>
      <c r="Q41" s="2"/>
      <c r="R41" s="47">
        <f t="shared" si="1"/>
        <v>1.0252131031817699E-2</v>
      </c>
      <c r="S41" s="2">
        <f t="shared" si="4"/>
        <v>1.0065118377161876E-2</v>
      </c>
      <c r="T41" s="2">
        <f t="shared" si="4"/>
        <v>1.0322775635098768E-2</v>
      </c>
      <c r="U41" s="48">
        <f t="shared" si="3"/>
        <v>1.0248814755398978E-2</v>
      </c>
    </row>
    <row r="42" spans="1:21" ht="15" thickTop="1" x14ac:dyDescent="0.3">
      <c r="A42" s="49">
        <v>37</v>
      </c>
      <c r="B42" s="91">
        <v>1952</v>
      </c>
      <c r="C42" s="49" t="s">
        <v>1</v>
      </c>
      <c r="D42" s="49">
        <v>171</v>
      </c>
      <c r="E42" s="49">
        <f>'Seasonal Index'!$H$60+'Seasonal Index'!$H$59*A42</f>
        <v>185.85692259129772</v>
      </c>
      <c r="F42" s="49">
        <f>'Seasonal Index'!$I$106+'Seasonal Index'!$I$107*A42 + 'Seasonal Index'!$I$108*(A42^2)</f>
        <v>182.7357957074741</v>
      </c>
      <c r="G42" s="49"/>
      <c r="H42" s="49">
        <f t="shared" si="0"/>
        <v>0.92006258155921194</v>
      </c>
      <c r="I42" s="49"/>
      <c r="J42" s="18">
        <f>$D42/'Seasonal Index'!G210</f>
        <v>1.9857538272844859</v>
      </c>
      <c r="K42" s="1">
        <f>$D42/'Seasonal Index'!H210</f>
        <v>1.9857684635257185</v>
      </c>
      <c r="L42" s="1">
        <f>$D42/'Seasonal Index'!I210</f>
        <v>1.8555931901833287</v>
      </c>
      <c r="M42" s="1">
        <f>$D42/'Seasonal Index'!J210</f>
        <v>1.8794825355988001</v>
      </c>
      <c r="N42" s="1">
        <f>$D42/'Seasonal Index'!K210</f>
        <v>1.8746218014899698</v>
      </c>
      <c r="O42" s="1">
        <f>$D42/'Seasonal Index'!L210</f>
        <v>1.8650464999132819</v>
      </c>
      <c r="P42" s="8">
        <f>$D42/'Seasonal Index'!M210</f>
        <v>1.8763757553621616</v>
      </c>
      <c r="Q42" s="49"/>
      <c r="R42" s="50">
        <f t="shared" si="1"/>
        <v>9.9839874905483465E-3</v>
      </c>
      <c r="S42" s="49">
        <f t="shared" si="4"/>
        <v>1.0112523705839097E-2</v>
      </c>
      <c r="T42" s="1">
        <f t="shared" si="4"/>
        <v>1.0258645790947766E-2</v>
      </c>
      <c r="U42" s="51">
        <f t="shared" si="3"/>
        <v>1.020624608710421E-2</v>
      </c>
    </row>
    <row r="43" spans="1:21" x14ac:dyDescent="0.3">
      <c r="A43" s="1">
        <v>38</v>
      </c>
      <c r="B43" s="92"/>
      <c r="C43" s="1" t="s">
        <v>2</v>
      </c>
      <c r="D43" s="1">
        <v>180</v>
      </c>
      <c r="E43" s="1">
        <f>'Seasonal Index'!$H$60+'Seasonal Index'!$H$59*A43</f>
        <v>188.51725184537696</v>
      </c>
      <c r="F43" s="1">
        <f>'Seasonal Index'!$I$106+'Seasonal Index'!$I$107*A43 + 'Seasonal Index'!$I$108*(A43^2)</f>
        <v>184.9167417868577</v>
      </c>
      <c r="G43" s="1"/>
      <c r="H43" s="1">
        <f t="shared" si="0"/>
        <v>0.95481977504975057</v>
      </c>
      <c r="I43" s="1"/>
      <c r="J43" s="18">
        <f>$D43/'Seasonal Index'!G211</f>
        <v>2.1129965675897515</v>
      </c>
      <c r="K43" s="1">
        <f>$D43/'Seasonal Index'!H211</f>
        <v>2.1144555965611596</v>
      </c>
      <c r="L43" s="1">
        <f>$D43/'Seasonal Index'!I211</f>
        <v>1.9942354660192727</v>
      </c>
      <c r="M43" s="1">
        <f>$D43/'Seasonal Index'!J211</f>
        <v>2.046792324588512</v>
      </c>
      <c r="N43" s="1">
        <f>$D43/'Seasonal Index'!K211</f>
        <v>2.0144724809824708</v>
      </c>
      <c r="O43" s="1">
        <f>$D43/'Seasonal Index'!L211</f>
        <v>2.0158941605283633</v>
      </c>
      <c r="P43" s="8">
        <f>$D43/'Seasonal Index'!M211</f>
        <v>2.0349274071911685</v>
      </c>
      <c r="Q43" s="1"/>
      <c r="R43" s="18">
        <f t="shared" si="1"/>
        <v>1.0578530328115314E-2</v>
      </c>
      <c r="S43" s="1">
        <f t="shared" si="4"/>
        <v>1.0857321038539772E-2</v>
      </c>
      <c r="T43" s="1">
        <f t="shared" si="4"/>
        <v>1.0893943195821777E-2</v>
      </c>
      <c r="U43" s="8">
        <f t="shared" si="3"/>
        <v>1.0901631410161672E-2</v>
      </c>
    </row>
    <row r="44" spans="1:21" x14ac:dyDescent="0.3">
      <c r="A44" s="1">
        <v>39</v>
      </c>
      <c r="B44" s="92"/>
      <c r="C44" s="1" t="s">
        <v>3</v>
      </c>
      <c r="D44" s="1">
        <v>193</v>
      </c>
      <c r="E44" s="1">
        <f>'Seasonal Index'!$H$60+'Seasonal Index'!$H$59*A44</f>
        <v>191.17758109945623</v>
      </c>
      <c r="F44" s="1">
        <f>'Seasonal Index'!$I$106+'Seasonal Index'!$I$107*A44 + 'Seasonal Index'!$I$108*(A44^2)</f>
        <v>187.11138452837545</v>
      </c>
      <c r="G44" s="1"/>
      <c r="H44" s="1">
        <f t="shared" si="0"/>
        <v>1.009532597337319</v>
      </c>
      <c r="I44" s="1"/>
      <c r="J44" s="18">
        <f>$D44/'Seasonal Index'!G212</f>
        <v>1.9693916840392796</v>
      </c>
      <c r="K44" s="1">
        <f>$D44/'Seasonal Index'!H212</f>
        <v>1.9710140886786196</v>
      </c>
      <c r="L44" s="1">
        <f>$D44/'Seasonal Index'!I212</f>
        <v>1.8860598868381417</v>
      </c>
      <c r="M44" s="1">
        <f>$D44/'Seasonal Index'!J212</f>
        <v>1.9242352527843694</v>
      </c>
      <c r="N44" s="1">
        <f>$D44/'Seasonal Index'!K212</f>
        <v>1.8982864133796624</v>
      </c>
      <c r="O44" s="1">
        <f>$D44/'Seasonal Index'!L212</f>
        <v>1.8888504894381881</v>
      </c>
      <c r="P44" s="8">
        <f>$D44/'Seasonal Index'!M212</f>
        <v>1.9162551618888102</v>
      </c>
      <c r="Q44" s="1"/>
      <c r="R44" s="18">
        <f t="shared" si="1"/>
        <v>9.8654867165463168E-3</v>
      </c>
      <c r="S44" s="1">
        <f t="shared" si="4"/>
        <v>1.0065172086173248E-2</v>
      </c>
      <c r="T44" s="1">
        <f t="shared" si="4"/>
        <v>1.0145221351252346E-2</v>
      </c>
      <c r="U44" s="8">
        <f t="shared" si="3"/>
        <v>1.0094791902690152E-2</v>
      </c>
    </row>
    <row r="45" spans="1:21" x14ac:dyDescent="0.3">
      <c r="A45" s="1">
        <v>40</v>
      </c>
      <c r="B45" s="92"/>
      <c r="C45" s="1" t="s">
        <v>4</v>
      </c>
      <c r="D45" s="1">
        <v>181</v>
      </c>
      <c r="E45" s="1">
        <f>'Seasonal Index'!$H$60+'Seasonal Index'!$H$59*A45</f>
        <v>193.83791035353545</v>
      </c>
      <c r="F45" s="1">
        <f>'Seasonal Index'!$I$106+'Seasonal Index'!$I$107*A45 + 'Seasonal Index'!$I$108*(A45^2)</f>
        <v>189.31972393202733</v>
      </c>
      <c r="G45" s="1"/>
      <c r="H45" s="1">
        <f t="shared" si="0"/>
        <v>0.93376986818460461</v>
      </c>
      <c r="I45" s="1"/>
      <c r="J45" s="18">
        <f>$D45/'Seasonal Index'!G213</f>
        <v>1.887448955365254</v>
      </c>
      <c r="K45" s="1">
        <f>$D45/'Seasonal Index'!H213</f>
        <v>1.8888189262212276</v>
      </c>
      <c r="L45" s="1">
        <f>$D45/'Seasonal Index'!I213</f>
        <v>1.8306296992615672</v>
      </c>
      <c r="M45" s="1">
        <f>$D45/'Seasonal Index'!J213</f>
        <v>1.8466565624971953</v>
      </c>
      <c r="N45" s="1">
        <f>$D45/'Seasonal Index'!K213</f>
        <v>1.8385356298856652</v>
      </c>
      <c r="O45" s="1">
        <f>$D45/'Seasonal Index'!L213</f>
        <v>1.8513689826135573</v>
      </c>
      <c r="P45" s="8">
        <f>$D45/'Seasonal Index'!M213</f>
        <v>1.8561610673899893</v>
      </c>
      <c r="Q45" s="1"/>
      <c r="R45" s="18">
        <f t="shared" si="1"/>
        <v>9.4441262595264964E-3</v>
      </c>
      <c r="S45" s="1">
        <f t="shared" si="4"/>
        <v>9.5268080383714981E-3</v>
      </c>
      <c r="T45" s="1">
        <f t="shared" si="4"/>
        <v>9.7112735625251943E-3</v>
      </c>
      <c r="U45" s="8">
        <f t="shared" si="3"/>
        <v>9.7790602276510083E-3</v>
      </c>
    </row>
    <row r="46" spans="1:21" x14ac:dyDescent="0.3">
      <c r="A46" s="1">
        <v>41</v>
      </c>
      <c r="B46" s="92"/>
      <c r="C46" s="1" t="s">
        <v>5</v>
      </c>
      <c r="D46" s="1">
        <v>183</v>
      </c>
      <c r="E46" s="1">
        <f>'Seasonal Index'!$H$60+'Seasonal Index'!$H$59*A46</f>
        <v>196.49823960761472</v>
      </c>
      <c r="F46" s="1">
        <f>'Seasonal Index'!$I$106+'Seasonal Index'!$I$107*A46 + 'Seasonal Index'!$I$108*(A46^2)</f>
        <v>191.54175999781344</v>
      </c>
      <c r="G46" s="1"/>
      <c r="H46" s="1">
        <f t="shared" si="0"/>
        <v>0.93130605325233851</v>
      </c>
      <c r="I46" s="1"/>
      <c r="J46" s="18">
        <f>$D46/'Seasonal Index'!G214</f>
        <v>1.8939575411462413</v>
      </c>
      <c r="K46" s="1">
        <f>$D46/'Seasonal Index'!H214</f>
        <v>1.8944254120262183</v>
      </c>
      <c r="L46" s="1">
        <f>$D46/'Seasonal Index'!I214</f>
        <v>1.8630376541031197</v>
      </c>
      <c r="M46" s="1">
        <f>$D46/'Seasonal Index'!J214</f>
        <v>1.8484301448796432</v>
      </c>
      <c r="N46" s="1">
        <f>$D46/'Seasonal Index'!K214</f>
        <v>1.8646123891144635</v>
      </c>
      <c r="O46" s="1">
        <f>$D46/'Seasonal Index'!L214</f>
        <v>1.8424684839259746</v>
      </c>
      <c r="P46" s="8">
        <f>$D46/'Seasonal Index'!M214</f>
        <v>1.8675252176825756</v>
      </c>
      <c r="Q46" s="1"/>
      <c r="R46" s="18">
        <f t="shared" si="1"/>
        <v>9.4811925940069489E-3</v>
      </c>
      <c r="S46" s="1">
        <f t="shared" si="4"/>
        <v>9.4068534586913052E-3</v>
      </c>
      <c r="T46" s="1">
        <f t="shared" si="4"/>
        <v>9.7347564788782832E-3</v>
      </c>
      <c r="U46" s="8">
        <f t="shared" si="3"/>
        <v>9.6191477197818762E-3</v>
      </c>
    </row>
    <row r="47" spans="1:21" x14ac:dyDescent="0.3">
      <c r="A47" s="1">
        <v>42</v>
      </c>
      <c r="B47" s="92"/>
      <c r="C47" s="1" t="s">
        <v>6</v>
      </c>
      <c r="D47" s="1">
        <v>218</v>
      </c>
      <c r="E47" s="1">
        <f>'Seasonal Index'!$H$60+'Seasonal Index'!$H$59*A47</f>
        <v>199.15856886169396</v>
      </c>
      <c r="F47" s="1">
        <f>'Seasonal Index'!$I$106+'Seasonal Index'!$I$107*A47 + 'Seasonal Index'!$I$108*(A47^2)</f>
        <v>193.77749272573368</v>
      </c>
      <c r="G47" s="1"/>
      <c r="H47" s="1">
        <f t="shared" si="0"/>
        <v>1.0946051743894107</v>
      </c>
      <c r="I47" s="1"/>
      <c r="J47" s="18">
        <f>$D47/'Seasonal Index'!G215</f>
        <v>1.9771087795947033</v>
      </c>
      <c r="K47" s="1">
        <f>$D47/'Seasonal Index'!H215</f>
        <v>1.9762101220733572</v>
      </c>
      <c r="L47" s="1">
        <f>$D47/'Seasonal Index'!I215</f>
        <v>1.9689188483472011</v>
      </c>
      <c r="M47" s="1">
        <f>$D47/'Seasonal Index'!J215</f>
        <v>1.9665069409183478</v>
      </c>
      <c r="N47" s="1">
        <f>$D47/'Seasonal Index'!K215</f>
        <v>1.966939267252098</v>
      </c>
      <c r="O47" s="1">
        <f>$D47/'Seasonal Index'!L215</f>
        <v>1.9687273912730481</v>
      </c>
      <c r="P47" s="8">
        <f>$D47/'Seasonal Index'!M215</f>
        <v>1.961224462355398</v>
      </c>
      <c r="Q47" s="1"/>
      <c r="R47" s="18">
        <f t="shared" si="1"/>
        <v>9.8861869695123211E-3</v>
      </c>
      <c r="S47" s="1">
        <f t="shared" si="4"/>
        <v>9.8740764816601604E-3</v>
      </c>
      <c r="T47" s="1">
        <f t="shared" si="4"/>
        <v>1.0150504269533714E-2</v>
      </c>
      <c r="U47" s="8">
        <f t="shared" si="3"/>
        <v>1.0159731987344477E-2</v>
      </c>
    </row>
    <row r="48" spans="1:21" x14ac:dyDescent="0.3">
      <c r="A48" s="1">
        <v>43</v>
      </c>
      <c r="B48" s="92"/>
      <c r="C48" s="1" t="s">
        <v>7</v>
      </c>
      <c r="D48" s="1">
        <v>230</v>
      </c>
      <c r="E48" s="1">
        <f>'Seasonal Index'!$H$60+'Seasonal Index'!$H$59*A48</f>
        <v>201.81889811577321</v>
      </c>
      <c r="F48" s="1">
        <f>'Seasonal Index'!$I$106+'Seasonal Index'!$I$107*A48 + 'Seasonal Index'!$I$108*(A48^2)</f>
        <v>196.02692211578807</v>
      </c>
      <c r="G48" s="1"/>
      <c r="H48" s="1">
        <f t="shared" si="0"/>
        <v>1.1396355948195729</v>
      </c>
      <c r="I48" s="1"/>
      <c r="J48" s="18">
        <f>$D48/'Seasonal Index'!G216</f>
        <v>1.860299128561127</v>
      </c>
      <c r="K48" s="1">
        <f>$D48/'Seasonal Index'!H216</f>
        <v>1.8589501863700102</v>
      </c>
      <c r="L48" s="1">
        <f>$D48/'Seasonal Index'!I216</f>
        <v>1.874930071454656</v>
      </c>
      <c r="M48" s="1">
        <f>$D48/'Seasonal Index'!J216</f>
        <v>1.8524151187383082</v>
      </c>
      <c r="N48" s="1">
        <f>$D48/'Seasonal Index'!K216</f>
        <v>1.870541626404884</v>
      </c>
      <c r="O48" s="1">
        <f>$D48/'Seasonal Index'!L216</f>
        <v>1.8865705365124914</v>
      </c>
      <c r="P48" s="8">
        <f>$D48/'Seasonal Index'!M216</f>
        <v>1.8672625068506492</v>
      </c>
      <c r="Q48" s="1"/>
      <c r="R48" s="18">
        <f t="shared" si="1"/>
        <v>9.2901610749014409E-3</v>
      </c>
      <c r="S48" s="1">
        <f t="shared" si="4"/>
        <v>9.178600894330877E-3</v>
      </c>
      <c r="T48" s="1">
        <f t="shared" si="4"/>
        <v>9.5422690221091313E-3</v>
      </c>
      <c r="U48" s="8">
        <f t="shared" si="3"/>
        <v>9.6240379441255661E-3</v>
      </c>
    </row>
    <row r="49" spans="1:21" x14ac:dyDescent="0.3">
      <c r="A49" s="1">
        <v>44</v>
      </c>
      <c r="B49" s="92"/>
      <c r="C49" s="1" t="s">
        <v>8</v>
      </c>
      <c r="D49" s="1">
        <v>242</v>
      </c>
      <c r="E49" s="1">
        <f>'Seasonal Index'!$H$60+'Seasonal Index'!$H$59*A49</f>
        <v>204.47922736985248</v>
      </c>
      <c r="F49" s="1">
        <f>'Seasonal Index'!$I$106+'Seasonal Index'!$I$107*A49 + 'Seasonal Index'!$I$108*(A49^2)</f>
        <v>198.29004816797664</v>
      </c>
      <c r="G49" s="1"/>
      <c r="H49" s="1">
        <f t="shared" si="0"/>
        <v>1.183494299703518</v>
      </c>
      <c r="I49" s="1"/>
      <c r="J49" s="18">
        <f>$D49/'Seasonal Index'!G217</f>
        <v>1.9561950575094023</v>
      </c>
      <c r="K49" s="1">
        <f>$D49/'Seasonal Index'!H217</f>
        <v>1.9550315265252749</v>
      </c>
      <c r="L49" s="1">
        <f>$D49/'Seasonal Index'!I217</f>
        <v>1.9940586138791598</v>
      </c>
      <c r="M49" s="1">
        <f>$D49/'Seasonal Index'!J217</f>
        <v>1.9910322845249151</v>
      </c>
      <c r="N49" s="1">
        <f>$D49/'Seasonal Index'!K217</f>
        <v>1.9869202169174218</v>
      </c>
      <c r="O49" s="1">
        <f>$D49/'Seasonal Index'!L217</f>
        <v>2.0024759688152916</v>
      </c>
      <c r="P49" s="8">
        <f>$D49/'Seasonal Index'!M217</f>
        <v>1.986607998471382</v>
      </c>
      <c r="Q49" s="1"/>
      <c r="R49" s="18">
        <f t="shared" si="1"/>
        <v>9.7518884413251416E-3</v>
      </c>
      <c r="S49" s="1">
        <f t="shared" si="4"/>
        <v>9.737088261408719E-3</v>
      </c>
      <c r="T49" s="1">
        <f t="shared" si="4"/>
        <v>1.002027199687929E-2</v>
      </c>
      <c r="U49" s="8">
        <f t="shared" si="3"/>
        <v>1.0098721480560346E-2</v>
      </c>
    </row>
    <row r="50" spans="1:21" x14ac:dyDescent="0.3">
      <c r="A50" s="1">
        <v>45</v>
      </c>
      <c r="B50" s="92"/>
      <c r="C50" s="1" t="s">
        <v>9</v>
      </c>
      <c r="D50" s="1">
        <v>209</v>
      </c>
      <c r="E50" s="1">
        <f>'Seasonal Index'!$H$60+'Seasonal Index'!$H$59*A50</f>
        <v>207.13955662393172</v>
      </c>
      <c r="F50" s="1">
        <f>'Seasonal Index'!$I$106+'Seasonal Index'!$I$107*A50 + 'Seasonal Index'!$I$108*(A50^2)</f>
        <v>200.56687088229936</v>
      </c>
      <c r="G50" s="1"/>
      <c r="H50" s="1">
        <f t="shared" si="0"/>
        <v>1.0089815938896016</v>
      </c>
      <c r="I50" s="1"/>
      <c r="J50" s="18">
        <f>$D50/'Seasonal Index'!G218</f>
        <v>1.9337867030111442</v>
      </c>
      <c r="K50" s="1">
        <f>$D50/'Seasonal Index'!H218</f>
        <v>1.9336293179392339</v>
      </c>
      <c r="L50" s="1">
        <f>$D50/'Seasonal Index'!I218</f>
        <v>1.9928321644317981</v>
      </c>
      <c r="M50" s="1">
        <f>$D50/'Seasonal Index'!J218</f>
        <v>1.9784025045352542</v>
      </c>
      <c r="N50" s="1">
        <f>$D50/'Seasonal Index'!K218</f>
        <v>1.9842641387612503</v>
      </c>
      <c r="O50" s="1">
        <f>$D50/'Seasonal Index'!L218</f>
        <v>1.98729021456521</v>
      </c>
      <c r="P50" s="8">
        <f>$D50/'Seasonal Index'!M218</f>
        <v>1.9726760279152138</v>
      </c>
      <c r="Q50" s="1"/>
      <c r="R50" s="18">
        <f t="shared" si="1"/>
        <v>9.6207223618318665E-3</v>
      </c>
      <c r="S50" s="1">
        <f t="shared" si="4"/>
        <v>9.5510608247902414E-3</v>
      </c>
      <c r="T50" s="1">
        <f t="shared" si="4"/>
        <v>9.8932796330341907E-3</v>
      </c>
      <c r="U50" s="8">
        <f t="shared" si="3"/>
        <v>9.9083672484048032E-3</v>
      </c>
    </row>
    <row r="51" spans="1:21" x14ac:dyDescent="0.3">
      <c r="A51" s="1">
        <v>46</v>
      </c>
      <c r="B51" s="92"/>
      <c r="C51" s="1" t="s">
        <v>10</v>
      </c>
      <c r="D51" s="1">
        <v>191</v>
      </c>
      <c r="E51" s="1">
        <f>'Seasonal Index'!$H$60+'Seasonal Index'!$H$59*A51</f>
        <v>209.79988587801097</v>
      </c>
      <c r="F51" s="1">
        <f>'Seasonal Index'!$I$106+'Seasonal Index'!$I$107*A51 + 'Seasonal Index'!$I$108*(A51^2)</f>
        <v>202.85739025875625</v>
      </c>
      <c r="G51" s="1"/>
      <c r="H51" s="1">
        <f t="shared" si="0"/>
        <v>0.91039134363999497</v>
      </c>
      <c r="I51" s="1"/>
      <c r="J51" s="18">
        <f>$D51/'Seasonal Index'!G219</f>
        <v>2.0089338813865401</v>
      </c>
      <c r="K51" s="1">
        <f>$D51/'Seasonal Index'!H219</f>
        <v>2.0088513596028412</v>
      </c>
      <c r="L51" s="1">
        <f>$D51/'Seasonal Index'!I219</f>
        <v>2.0939606536359046</v>
      </c>
      <c r="M51" s="1">
        <f>$D51/'Seasonal Index'!J219</f>
        <v>2.0951482400821462</v>
      </c>
      <c r="N51" s="1">
        <f>$D51/'Seasonal Index'!K219</f>
        <v>2.0822937365085741</v>
      </c>
      <c r="O51" s="1">
        <f>$D51/'Seasonal Index'!L219</f>
        <v>2.0785668681853386</v>
      </c>
      <c r="P51" s="8">
        <f>$D51/'Seasonal Index'!M219</f>
        <v>2.0736925934866988</v>
      </c>
      <c r="Q51" s="1"/>
      <c r="R51" s="18">
        <f t="shared" si="1"/>
        <v>9.9807521099103298E-3</v>
      </c>
      <c r="S51" s="1">
        <f t="shared" si="4"/>
        <v>9.9864126775568354E-3</v>
      </c>
      <c r="T51" s="1">
        <f t="shared" si="4"/>
        <v>1.0264815759743773E-2</v>
      </c>
      <c r="U51" s="8">
        <f t="shared" si="3"/>
        <v>1.0246443896049373E-2</v>
      </c>
    </row>
    <row r="52" spans="1:21" x14ac:dyDescent="0.3">
      <c r="A52" s="1">
        <v>47</v>
      </c>
      <c r="B52" s="92"/>
      <c r="C52" s="1" t="s">
        <v>11</v>
      </c>
      <c r="D52" s="1">
        <v>172</v>
      </c>
      <c r="E52" s="1">
        <f>'Seasonal Index'!$H$60+'Seasonal Index'!$H$59*A52</f>
        <v>212.46021513209024</v>
      </c>
      <c r="F52" s="1">
        <f>'Seasonal Index'!$I$106+'Seasonal Index'!$I$107*A52 + 'Seasonal Index'!$I$108*(A52^2)</f>
        <v>205.1616062973473</v>
      </c>
      <c r="G52" s="1"/>
      <c r="H52" s="1">
        <f t="shared" si="0"/>
        <v>0.80956333350723841</v>
      </c>
      <c r="I52" s="1"/>
      <c r="J52" s="18">
        <f>$D52/'Seasonal Index'!G220</f>
        <v>2.0673451850092532</v>
      </c>
      <c r="K52" s="1">
        <f>$D52/'Seasonal Index'!H220</f>
        <v>2.0670896101289618</v>
      </c>
      <c r="L52" s="1">
        <f>$D52/'Seasonal Index'!I220</f>
        <v>2.1791751278399789</v>
      </c>
      <c r="M52" s="1">
        <f>$D52/'Seasonal Index'!J220</f>
        <v>2.140281492349037</v>
      </c>
      <c r="N52" s="1">
        <f>$D52/'Seasonal Index'!K220</f>
        <v>2.1644354866012385</v>
      </c>
      <c r="O52" s="1">
        <f>$D52/'Seasonal Index'!L220</f>
        <v>2.1634987242473898</v>
      </c>
      <c r="P52" s="8">
        <f>$D52/'Seasonal Index'!M220</f>
        <v>2.1478499879895572</v>
      </c>
      <c r="Q52" s="1"/>
      <c r="R52" s="18">
        <f t="shared" si="1"/>
        <v>1.0256862097617418E-2</v>
      </c>
      <c r="S52" s="1">
        <f t="shared" si="4"/>
        <v>1.0073798951104265E-2</v>
      </c>
      <c r="T52" s="1">
        <f t="shared" si="4"/>
        <v>1.054990514874529E-2</v>
      </c>
      <c r="U52" s="8">
        <f t="shared" si="3"/>
        <v>1.0545339175750854E-2</v>
      </c>
    </row>
    <row r="53" spans="1:21" ht="15" thickBot="1" x14ac:dyDescent="0.35">
      <c r="A53" s="2">
        <v>48</v>
      </c>
      <c r="B53" s="93"/>
      <c r="C53" s="2" t="s">
        <v>12</v>
      </c>
      <c r="D53" s="2">
        <v>194</v>
      </c>
      <c r="E53" s="2">
        <f>'Seasonal Index'!$H$60+'Seasonal Index'!$H$59*A53</f>
        <v>215.12054438616948</v>
      </c>
      <c r="F53" s="2">
        <f>'Seasonal Index'!$I$106+'Seasonal Index'!$I$107*A53 + 'Seasonal Index'!$I$108*(A53^2)</f>
        <v>207.47951899807254</v>
      </c>
      <c r="G53" s="2"/>
      <c r="H53" s="2">
        <f t="shared" si="0"/>
        <v>0.90181995659022063</v>
      </c>
      <c r="I53" s="2"/>
      <c r="J53" s="18">
        <f>$D53/'Seasonal Index'!G221</f>
        <v>2.0589992846606928</v>
      </c>
      <c r="K53" s="1">
        <f>$D53/'Seasonal Index'!H221</f>
        <v>2.0590642030791573</v>
      </c>
      <c r="L53" s="1">
        <f>$D53/'Seasonal Index'!I221</f>
        <v>2.1949527892668814</v>
      </c>
      <c r="M53" s="1">
        <f>$D53/'Seasonal Index'!J221</f>
        <v>2.1549138991384722</v>
      </c>
      <c r="N53" s="1">
        <f>$D53/'Seasonal Index'!K221</f>
        <v>2.178372930610406</v>
      </c>
      <c r="O53" s="1">
        <f>$D53/'Seasonal Index'!L221</f>
        <v>2.1627652700395084</v>
      </c>
      <c r="P53" s="8">
        <f>$D53/'Seasonal Index'!M221</f>
        <v>2.1576854415276809</v>
      </c>
      <c r="Q53" s="2"/>
      <c r="R53" s="47">
        <f t="shared" si="1"/>
        <v>1.0203362005846612E-2</v>
      </c>
      <c r="S53" s="2">
        <f t="shared" si="4"/>
        <v>1.0017238963797526E-2</v>
      </c>
      <c r="T53" s="2">
        <f t="shared" si="4"/>
        <v>1.0499219109095018E-2</v>
      </c>
      <c r="U53" s="48">
        <f t="shared" si="3"/>
        <v>1.0423994042802847E-2</v>
      </c>
    </row>
    <row r="54" spans="1:21" ht="15" thickTop="1" x14ac:dyDescent="0.3">
      <c r="A54" s="49">
        <v>49</v>
      </c>
      <c r="B54" s="91">
        <v>1953</v>
      </c>
      <c r="C54" s="49" t="s">
        <v>1</v>
      </c>
      <c r="D54" s="49">
        <v>196</v>
      </c>
      <c r="E54" s="49">
        <f>'Seasonal Index'!$H$60+'Seasonal Index'!$H$59*A54</f>
        <v>217.78087364024873</v>
      </c>
      <c r="F54" s="49">
        <f>'Seasonal Index'!$I$106+'Seasonal Index'!$I$107*A54 + 'Seasonal Index'!$I$108*(A54^2)</f>
        <v>209.81112836093192</v>
      </c>
      <c r="G54" s="49"/>
      <c r="H54" s="49">
        <f t="shared" si="0"/>
        <v>0.89998720605635707</v>
      </c>
      <c r="I54" s="49"/>
      <c r="J54" s="18">
        <f>$D54/'Seasonal Index'!G210</f>
        <v>2.2760687143143814</v>
      </c>
      <c r="K54" s="1">
        <f>$D54/'Seasonal Index'!H210</f>
        <v>2.2760854903569641</v>
      </c>
      <c r="L54" s="1">
        <f>$D54/'Seasonal Index'!I210</f>
        <v>2.1268787443036983</v>
      </c>
      <c r="M54" s="1">
        <f>$D54/'Seasonal Index'!J210</f>
        <v>2.1542606840781571</v>
      </c>
      <c r="N54" s="1">
        <f>$D54/'Seasonal Index'!K210</f>
        <v>2.1486893163276846</v>
      </c>
      <c r="O54" s="1">
        <f>$D54/'Seasonal Index'!L210</f>
        <v>2.1377141168596681</v>
      </c>
      <c r="P54" s="8">
        <f>$D54/'Seasonal Index'!M210</f>
        <v>2.1506996962045828</v>
      </c>
      <c r="Q54" s="49"/>
      <c r="R54" s="50">
        <f t="shared" si="1"/>
        <v>9.7661411158496865E-3</v>
      </c>
      <c r="S54" s="49">
        <f t="shared" si="4"/>
        <v>9.891872725411005E-3</v>
      </c>
      <c r="T54" s="49">
        <f t="shared" si="4"/>
        <v>1.0241064585627496E-2</v>
      </c>
      <c r="U54" s="51">
        <f t="shared" si="3"/>
        <v>1.0188754684080538E-2</v>
      </c>
    </row>
    <row r="55" spans="1:21" x14ac:dyDescent="0.3">
      <c r="A55" s="1">
        <v>50</v>
      </c>
      <c r="B55" s="92"/>
      <c r="C55" s="1" t="s">
        <v>2</v>
      </c>
      <c r="D55" s="1">
        <v>196</v>
      </c>
      <c r="E55" s="1">
        <f>'Seasonal Index'!$H$60+'Seasonal Index'!$H$59*A55</f>
        <v>220.44120289432797</v>
      </c>
      <c r="F55" s="1">
        <f>'Seasonal Index'!$I$106+'Seasonal Index'!$I$107*A55 + 'Seasonal Index'!$I$108*(A55^2)</f>
        <v>212.15643438592542</v>
      </c>
      <c r="G55" s="1"/>
      <c r="H55" s="1">
        <f t="shared" si="0"/>
        <v>0.88912597747870092</v>
      </c>
      <c r="I55" s="1"/>
      <c r="J55" s="18">
        <f>$D55/'Seasonal Index'!G211</f>
        <v>2.3008184847088406</v>
      </c>
      <c r="K55" s="1">
        <f>$D55/'Seasonal Index'!H211</f>
        <v>2.3024072051443736</v>
      </c>
      <c r="L55" s="1">
        <f>$D55/'Seasonal Index'!I211</f>
        <v>2.1715008407765413</v>
      </c>
      <c r="M55" s="1">
        <f>$D55/'Seasonal Index'!J211</f>
        <v>2.2287294201074905</v>
      </c>
      <c r="N55" s="1">
        <f>$D55/'Seasonal Index'!K211</f>
        <v>2.1935367015142457</v>
      </c>
      <c r="O55" s="1">
        <f>$D55/'Seasonal Index'!L211</f>
        <v>2.1950847525753288</v>
      </c>
      <c r="P55" s="8">
        <f>$D55/'Seasonal Index'!M211</f>
        <v>2.2158098433859394</v>
      </c>
      <c r="Q55" s="1"/>
      <c r="R55" s="18">
        <f t="shared" si="1"/>
        <v>9.8507031002615462E-3</v>
      </c>
      <c r="S55" s="1">
        <f t="shared" si="4"/>
        <v>1.0110312368309239E-2</v>
      </c>
      <c r="T55" s="1">
        <f t="shared" si="4"/>
        <v>1.0339241927134151E-2</v>
      </c>
      <c r="U55" s="8">
        <f t="shared" si="3"/>
        <v>1.0346538670528071E-2</v>
      </c>
    </row>
    <row r="56" spans="1:21" x14ac:dyDescent="0.3">
      <c r="A56" s="1">
        <v>51</v>
      </c>
      <c r="B56" s="92"/>
      <c r="C56" s="1" t="s">
        <v>3</v>
      </c>
      <c r="D56" s="1">
        <v>236</v>
      </c>
      <c r="E56" s="1">
        <f>'Seasonal Index'!$H$60+'Seasonal Index'!$H$59*A56</f>
        <v>223.10153214840724</v>
      </c>
      <c r="F56" s="1">
        <f>'Seasonal Index'!$I$106+'Seasonal Index'!$I$107*A56 + 'Seasonal Index'!$I$108*(A56^2)</f>
        <v>214.51543707305314</v>
      </c>
      <c r="G56" s="1"/>
      <c r="H56" s="1">
        <f t="shared" si="0"/>
        <v>1.0578143400781879</v>
      </c>
      <c r="I56" s="1"/>
      <c r="J56" s="18">
        <f>$D56/'Seasonal Index'!G212</f>
        <v>2.4081680696024348</v>
      </c>
      <c r="K56" s="1">
        <f>$D56/'Seasonal Index'!H212</f>
        <v>2.4101519426329236</v>
      </c>
      <c r="L56" s="1">
        <f>$D56/'Seasonal Index'!I212</f>
        <v>2.3062701206932719</v>
      </c>
      <c r="M56" s="1">
        <f>$D56/'Seasonal Index'!J212</f>
        <v>2.3529508790523894</v>
      </c>
      <c r="N56" s="1">
        <f>$D56/'Seasonal Index'!K212</f>
        <v>2.3212206920082918</v>
      </c>
      <c r="O56" s="1">
        <f>$D56/'Seasonal Index'!L212</f>
        <v>2.3096824637689761</v>
      </c>
      <c r="P56" s="8">
        <f>$D56/'Seasonal Index'!M212</f>
        <v>2.3431928404443485</v>
      </c>
      <c r="Q56" s="1"/>
      <c r="R56" s="18">
        <f t="shared" si="1"/>
        <v>1.0337311888827101E-2</v>
      </c>
      <c r="S56" s="1">
        <f t="shared" si="4"/>
        <v>1.0546547378649131E-2</v>
      </c>
      <c r="T56" s="1">
        <f t="shared" si="4"/>
        <v>1.0820762942192367E-2</v>
      </c>
      <c r="U56" s="8">
        <f t="shared" si="3"/>
        <v>1.0766975539305428E-2</v>
      </c>
    </row>
    <row r="57" spans="1:21" x14ac:dyDescent="0.3">
      <c r="A57" s="1">
        <v>52</v>
      </c>
      <c r="B57" s="92"/>
      <c r="C57" s="1" t="s">
        <v>4</v>
      </c>
      <c r="D57" s="1">
        <v>235</v>
      </c>
      <c r="E57" s="1">
        <f>'Seasonal Index'!$H$60+'Seasonal Index'!$H$59*A57</f>
        <v>225.76186140248649</v>
      </c>
      <c r="F57" s="1">
        <f>'Seasonal Index'!$I$106+'Seasonal Index'!$I$107*A57 + 'Seasonal Index'!$I$108*(A57^2)</f>
        <v>216.88813642231497</v>
      </c>
      <c r="G57" s="1"/>
      <c r="H57" s="1">
        <f t="shared" si="0"/>
        <v>1.0409198371244992</v>
      </c>
      <c r="I57" s="1"/>
      <c r="J57" s="18">
        <f>$D57/'Seasonal Index'!G213</f>
        <v>2.4505552735405232</v>
      </c>
      <c r="K57" s="1">
        <f>$D57/'Seasonal Index'!H213</f>
        <v>2.452333964983362</v>
      </c>
      <c r="L57" s="1">
        <f>$D57/'Seasonal Index'!I213</f>
        <v>2.3767844161683329</v>
      </c>
      <c r="M57" s="1">
        <f>$D57/'Seasonal Index'!J213</f>
        <v>2.3975927745129333</v>
      </c>
      <c r="N57" s="1">
        <f>$D57/'Seasonal Index'!K213</f>
        <v>2.3870490222272451</v>
      </c>
      <c r="O57" s="1">
        <f>$D57/'Seasonal Index'!L213</f>
        <v>2.403711110023127</v>
      </c>
      <c r="P57" s="8">
        <f>$D57/'Seasonal Index'!M213</f>
        <v>2.4099328775505384</v>
      </c>
      <c r="Q57" s="1"/>
      <c r="R57" s="18">
        <f t="shared" si="1"/>
        <v>1.0527838499395698E-2</v>
      </c>
      <c r="S57" s="1">
        <f t="shared" si="4"/>
        <v>1.0620008001433527E-2</v>
      </c>
      <c r="T57" s="1">
        <f t="shared" si="4"/>
        <v>1.1005899453989908E-2</v>
      </c>
      <c r="U57" s="8">
        <f t="shared" si="3"/>
        <v>1.1082722871216557E-2</v>
      </c>
    </row>
    <row r="58" spans="1:21" x14ac:dyDescent="0.3">
      <c r="A58" s="1">
        <v>53</v>
      </c>
      <c r="B58" s="92"/>
      <c r="C58" s="1" t="s">
        <v>5</v>
      </c>
      <c r="D58" s="1">
        <v>229</v>
      </c>
      <c r="E58" s="1">
        <f>'Seasonal Index'!$H$60+'Seasonal Index'!$H$59*A58</f>
        <v>228.42219065656573</v>
      </c>
      <c r="F58" s="1">
        <f>'Seasonal Index'!$I$106+'Seasonal Index'!$I$107*A58 + 'Seasonal Index'!$I$108*(A58^2)</f>
        <v>219.27453243371099</v>
      </c>
      <c r="G58" s="1"/>
      <c r="H58" s="1">
        <f t="shared" si="0"/>
        <v>1.0025295674722909</v>
      </c>
      <c r="I58" s="1"/>
      <c r="J58" s="18">
        <f>$D58/'Seasonal Index'!G214</f>
        <v>2.3700343001228923</v>
      </c>
      <c r="K58" s="1">
        <f>$D58/'Seasonal Index'!H214</f>
        <v>2.3706197778907319</v>
      </c>
      <c r="L58" s="1">
        <f>$D58/'Seasonal Index'!I214</f>
        <v>2.3313422010361444</v>
      </c>
      <c r="M58" s="1">
        <f>$D58/'Seasonal Index'!J214</f>
        <v>2.3130628588931055</v>
      </c>
      <c r="N58" s="1">
        <f>$D58/'Seasonal Index'!K214</f>
        <v>2.333312771077662</v>
      </c>
      <c r="O58" s="1">
        <f>$D58/'Seasonal Index'!L214</f>
        <v>2.3056026383554546</v>
      </c>
      <c r="P58" s="8">
        <f>$D58/'Seasonal Index'!M214</f>
        <v>2.3369577860618023</v>
      </c>
      <c r="Q58" s="1"/>
      <c r="R58" s="18">
        <f t="shared" si="1"/>
        <v>1.0206285975697225E-2</v>
      </c>
      <c r="S58" s="1">
        <f t="shared" si="4"/>
        <v>1.0126261604638977E-2</v>
      </c>
      <c r="T58" s="1">
        <f t="shared" si="4"/>
        <v>1.0641056875964595E-2</v>
      </c>
      <c r="U58" s="8">
        <f t="shared" si="3"/>
        <v>1.0514685005895351E-2</v>
      </c>
    </row>
    <row r="59" spans="1:21" x14ac:dyDescent="0.3">
      <c r="A59" s="1">
        <v>54</v>
      </c>
      <c r="B59" s="92"/>
      <c r="C59" s="1" t="s">
        <v>6</v>
      </c>
      <c r="D59" s="1">
        <v>243</v>
      </c>
      <c r="E59" s="1">
        <f>'Seasonal Index'!$H$60+'Seasonal Index'!$H$59*A59</f>
        <v>231.08251991064498</v>
      </c>
      <c r="F59" s="1">
        <f>'Seasonal Index'!$I$106+'Seasonal Index'!$I$107*A59 + 'Seasonal Index'!$I$108*(A59^2)</f>
        <v>221.67462510724118</v>
      </c>
      <c r="G59" s="1"/>
      <c r="H59" s="1">
        <f t="shared" si="0"/>
        <v>1.0515723997382549</v>
      </c>
      <c r="I59" s="1"/>
      <c r="J59" s="18">
        <f>$D59/'Seasonal Index'!G215</f>
        <v>2.2038414378051048</v>
      </c>
      <c r="K59" s="1">
        <f>$D59/'Seasonal Index'!H215</f>
        <v>2.2028397232285588</v>
      </c>
      <c r="L59" s="1">
        <f>$D59/'Seasonal Index'!I215</f>
        <v>2.1947122942585775</v>
      </c>
      <c r="M59" s="1">
        <f>$D59/'Seasonal Index'!J215</f>
        <v>2.1920237919410939</v>
      </c>
      <c r="N59" s="1">
        <f>$D59/'Seasonal Index'!K215</f>
        <v>2.1925056969828431</v>
      </c>
      <c r="O59" s="1">
        <f>$D59/'Seasonal Index'!L215</f>
        <v>2.1944988810979389</v>
      </c>
      <c r="P59" s="8">
        <f>$D59/'Seasonal Index'!M215</f>
        <v>2.1861355245521179</v>
      </c>
      <c r="Q59" s="1"/>
      <c r="R59" s="18">
        <f t="shared" si="1"/>
        <v>9.4975262304878329E-3</v>
      </c>
      <c r="S59" s="1">
        <f t="shared" si="4"/>
        <v>9.4858918484561523E-3</v>
      </c>
      <c r="T59" s="1">
        <f t="shared" si="4"/>
        <v>9.8906480429239857E-3</v>
      </c>
      <c r="U59" s="8">
        <f t="shared" si="3"/>
        <v>9.8996395281430605E-3</v>
      </c>
    </row>
    <row r="60" spans="1:21" x14ac:dyDescent="0.3">
      <c r="A60" s="1">
        <v>55</v>
      </c>
      <c r="B60" s="92"/>
      <c r="C60" s="1" t="s">
        <v>7</v>
      </c>
      <c r="D60" s="1">
        <v>264</v>
      </c>
      <c r="E60" s="1">
        <f>'Seasonal Index'!$H$60+'Seasonal Index'!$H$59*A60</f>
        <v>233.74284916472425</v>
      </c>
      <c r="F60" s="1">
        <f>'Seasonal Index'!$I$106+'Seasonal Index'!$I$107*A60 + 'Seasonal Index'!$I$108*(A60^2)</f>
        <v>224.08841444290553</v>
      </c>
      <c r="G60" s="1"/>
      <c r="H60" s="1">
        <f t="shared" si="0"/>
        <v>1.1294463165114959</v>
      </c>
      <c r="I60" s="1"/>
      <c r="J60" s="18">
        <f>$D60/'Seasonal Index'!G216</f>
        <v>2.1352998693049456</v>
      </c>
      <c r="K60" s="1">
        <f>$D60/'Seasonal Index'!H216</f>
        <v>2.1337515182681854</v>
      </c>
      <c r="L60" s="1">
        <f>$D60/'Seasonal Index'!I216</f>
        <v>2.1520936472349095</v>
      </c>
      <c r="M60" s="1">
        <f>$D60/'Seasonal Index'!J216</f>
        <v>2.1262503971604927</v>
      </c>
      <c r="N60" s="1">
        <f>$D60/'Seasonal Index'!K216</f>
        <v>2.1470564755256061</v>
      </c>
      <c r="O60" s="1">
        <f>$D60/'Seasonal Index'!L216</f>
        <v>2.165454876692599</v>
      </c>
      <c r="P60" s="8">
        <f>$D60/'Seasonal Index'!M216</f>
        <v>2.1432926165590063</v>
      </c>
      <c r="Q60" s="1"/>
      <c r="R60" s="18">
        <f t="shared" si="1"/>
        <v>9.2070994040047704E-3</v>
      </c>
      <c r="S60" s="1">
        <f t="shared" si="4"/>
        <v>9.0965366630834238E-3</v>
      </c>
      <c r="T60" s="1">
        <f t="shared" si="4"/>
        <v>9.5812917453286933E-3</v>
      </c>
      <c r="U60" s="8">
        <f t="shared" si="3"/>
        <v>9.6633950580444911E-3</v>
      </c>
    </row>
    <row r="61" spans="1:21" x14ac:dyDescent="0.3">
      <c r="A61" s="1">
        <v>56</v>
      </c>
      <c r="B61" s="92"/>
      <c r="C61" s="1" t="s">
        <v>8</v>
      </c>
      <c r="D61" s="1">
        <v>272</v>
      </c>
      <c r="E61" s="1">
        <f>'Seasonal Index'!$H$60+'Seasonal Index'!$H$59*A61</f>
        <v>236.40317841880349</v>
      </c>
      <c r="F61" s="1">
        <f>'Seasonal Index'!$I$106+'Seasonal Index'!$I$107*A61 + 'Seasonal Index'!$I$108*(A61^2)</f>
        <v>226.51590044070406</v>
      </c>
      <c r="G61" s="1"/>
      <c r="H61" s="1">
        <f t="shared" si="0"/>
        <v>1.150576746976449</v>
      </c>
      <c r="I61" s="1"/>
      <c r="J61" s="18">
        <f>$D61/'Seasonal Index'!G217</f>
        <v>2.1986985770353611</v>
      </c>
      <c r="K61" s="1">
        <f>$D61/'Seasonal Index'!H217</f>
        <v>2.1973908066730363</v>
      </c>
      <c r="L61" s="1">
        <f>$D61/'Seasonal Index'!I217</f>
        <v>2.2412559627071547</v>
      </c>
      <c r="M61" s="1">
        <f>$D61/'Seasonal Index'!J217</f>
        <v>2.2378544685569293</v>
      </c>
      <c r="N61" s="1">
        <f>$D61/'Seasonal Index'!K217</f>
        <v>2.233232640502226</v>
      </c>
      <c r="O61" s="1">
        <f>$D61/'Seasonal Index'!L217</f>
        <v>2.2507167913956994</v>
      </c>
      <c r="P61" s="8">
        <f>$D61/'Seasonal Index'!M217</f>
        <v>2.2328817172901485</v>
      </c>
      <c r="Q61" s="1"/>
      <c r="R61" s="18">
        <f t="shared" si="1"/>
        <v>9.4806507158572331E-3</v>
      </c>
      <c r="S61" s="1">
        <f t="shared" si="4"/>
        <v>9.4662621861725804E-3</v>
      </c>
      <c r="T61" s="1">
        <f t="shared" si="4"/>
        <v>9.8590546454235695E-3</v>
      </c>
      <c r="U61" s="8">
        <f t="shared" si="3"/>
        <v>9.936241946003602E-3</v>
      </c>
    </row>
    <row r="62" spans="1:21" x14ac:dyDescent="0.3">
      <c r="A62" s="1">
        <v>57</v>
      </c>
      <c r="B62" s="92"/>
      <c r="C62" s="1" t="s">
        <v>9</v>
      </c>
      <c r="D62" s="1">
        <v>237</v>
      </c>
      <c r="E62" s="1">
        <f>'Seasonal Index'!$H$60+'Seasonal Index'!$H$59*A62</f>
        <v>239.06350767288274</v>
      </c>
      <c r="F62" s="1">
        <f>'Seasonal Index'!$I$106+'Seasonal Index'!$I$107*A62 + 'Seasonal Index'!$I$108*(A62^2)</f>
        <v>228.95708310063671</v>
      </c>
      <c r="G62" s="1"/>
      <c r="H62" s="1">
        <f t="shared" si="0"/>
        <v>0.99136837030055502</v>
      </c>
      <c r="I62" s="1"/>
      <c r="J62" s="18">
        <f>$D62/'Seasonal Index'!G218</f>
        <v>2.1928586058068955</v>
      </c>
      <c r="K62" s="1">
        <f>$D62/'Seasonal Index'!H218</f>
        <v>2.192680135653581</v>
      </c>
      <c r="L62" s="1">
        <f>$D62/'Seasonal Index'!I218</f>
        <v>2.2598144639729001</v>
      </c>
      <c r="M62" s="1">
        <f>$D62/'Seasonal Index'!J218</f>
        <v>2.2434516438988292</v>
      </c>
      <c r="N62" s="1">
        <f>$D62/'Seasonal Index'!K218</f>
        <v>2.2500985688345279</v>
      </c>
      <c r="O62" s="1">
        <f>$D62/'Seasonal Index'!L218</f>
        <v>2.2535300519232289</v>
      </c>
      <c r="P62" s="8">
        <f>$D62/'Seasonal Index'!M218</f>
        <v>2.236957983808161</v>
      </c>
      <c r="Q62" s="1"/>
      <c r="R62" s="18">
        <f t="shared" si="1"/>
        <v>9.4527788283984664E-3</v>
      </c>
      <c r="S62" s="1">
        <f t="shared" si="4"/>
        <v>9.3843333335868508E-3</v>
      </c>
      <c r="T62" s="1">
        <f t="shared" si="4"/>
        <v>9.8275997333767164E-3</v>
      </c>
      <c r="U62" s="8">
        <f t="shared" si="3"/>
        <v>9.8425871844842784E-3</v>
      </c>
    </row>
    <row r="63" spans="1:21" x14ac:dyDescent="0.3">
      <c r="A63" s="1">
        <v>58</v>
      </c>
      <c r="B63" s="92"/>
      <c r="C63" s="1" t="s">
        <v>10</v>
      </c>
      <c r="D63" s="1">
        <v>211</v>
      </c>
      <c r="E63" s="1">
        <f>'Seasonal Index'!$H$60+'Seasonal Index'!$H$59*A63</f>
        <v>241.72383692696198</v>
      </c>
      <c r="F63" s="1">
        <f>'Seasonal Index'!$I$106+'Seasonal Index'!$I$107*A63 + 'Seasonal Index'!$I$108*(A63^2)</f>
        <v>231.41196242270354</v>
      </c>
      <c r="G63" s="1"/>
      <c r="H63" s="1">
        <f t="shared" si="0"/>
        <v>0.87289695001719947</v>
      </c>
      <c r="I63" s="1"/>
      <c r="J63" s="18">
        <f>$D63/'Seasonal Index'!G219</f>
        <v>2.2192934501181152</v>
      </c>
      <c r="K63" s="1">
        <f>$D63/'Seasonal Index'!H219</f>
        <v>2.2192022873099448</v>
      </c>
      <c r="L63" s="1">
        <f>$D63/'Seasonal Index'!I219</f>
        <v>2.3132235493045856</v>
      </c>
      <c r="M63" s="1">
        <f>$D63/'Seasonal Index'!J219</f>
        <v>2.3145354903525281</v>
      </c>
      <c r="N63" s="1">
        <f>$D63/'Seasonal Index'!K219</f>
        <v>2.3003349654623513</v>
      </c>
      <c r="O63" s="1">
        <f>$D63/'Seasonal Index'!L219</f>
        <v>2.2962178491471543</v>
      </c>
      <c r="P63" s="8">
        <f>$D63/'Seasonal Index'!M219</f>
        <v>2.2908331791921124</v>
      </c>
      <c r="Q63" s="1"/>
      <c r="R63" s="18">
        <f t="shared" si="1"/>
        <v>9.5696956440565577E-3</v>
      </c>
      <c r="S63" s="1">
        <f t="shared" si="4"/>
        <v>9.5751230816838156E-3</v>
      </c>
      <c r="T63" s="1">
        <f t="shared" si="4"/>
        <v>9.9404323846512977E-3</v>
      </c>
      <c r="U63" s="8">
        <f t="shared" si="3"/>
        <v>9.92264109904923E-3</v>
      </c>
    </row>
    <row r="64" spans="1:21" x14ac:dyDescent="0.3">
      <c r="A64" s="1">
        <v>59</v>
      </c>
      <c r="B64" s="92"/>
      <c r="C64" s="1" t="s">
        <v>11</v>
      </c>
      <c r="D64" s="1">
        <v>180</v>
      </c>
      <c r="E64" s="1">
        <f>'Seasonal Index'!$H$60+'Seasonal Index'!$H$59*A64</f>
        <v>244.38416618104125</v>
      </c>
      <c r="F64" s="1">
        <f>'Seasonal Index'!$I$106+'Seasonal Index'!$I$107*A64 + 'Seasonal Index'!$I$108*(A64^2)</f>
        <v>233.88053840690452</v>
      </c>
      <c r="G64" s="1"/>
      <c r="H64" s="1">
        <f t="shared" si="0"/>
        <v>0.7365452631929309</v>
      </c>
      <c r="I64" s="1"/>
      <c r="J64" s="18">
        <f>$D64/'Seasonal Index'!G220</f>
        <v>2.1635007750096835</v>
      </c>
      <c r="K64" s="1">
        <f>$D64/'Seasonal Index'!H220</f>
        <v>2.1632333129256578</v>
      </c>
      <c r="L64" s="1">
        <f>$D64/'Seasonal Index'!I220</f>
        <v>2.2805321105302108</v>
      </c>
      <c r="M64" s="1">
        <f>$D64/'Seasonal Index'!J220</f>
        <v>2.2398294687373643</v>
      </c>
      <c r="N64" s="1">
        <f>$D64/'Seasonal Index'!K220</f>
        <v>2.2651069045826917</v>
      </c>
      <c r="O64" s="1">
        <f>$D64/'Seasonal Index'!L220</f>
        <v>2.2641265718868029</v>
      </c>
      <c r="P64" s="8">
        <f>$D64/'Seasonal Index'!M220</f>
        <v>2.2477499874309319</v>
      </c>
      <c r="Q64" s="1"/>
      <c r="R64" s="18">
        <f t="shared" si="1"/>
        <v>9.3317506865022472E-3</v>
      </c>
      <c r="S64" s="1">
        <f t="shared" si="4"/>
        <v>9.1651988086580254E-3</v>
      </c>
      <c r="T64" s="1">
        <f t="shared" si="4"/>
        <v>9.6848883622880442E-3</v>
      </c>
      <c r="U64" s="8">
        <f t="shared" si="3"/>
        <v>9.6806967664307478E-3</v>
      </c>
    </row>
    <row r="65" spans="1:23" ht="15" thickBot="1" x14ac:dyDescent="0.35">
      <c r="A65" s="2">
        <v>60</v>
      </c>
      <c r="B65" s="93"/>
      <c r="C65" s="2" t="s">
        <v>12</v>
      </c>
      <c r="D65" s="2">
        <v>201</v>
      </c>
      <c r="E65" s="2">
        <f>'Seasonal Index'!$H$60+'Seasonal Index'!$H$59*A65</f>
        <v>247.0444954351205</v>
      </c>
      <c r="F65" s="2">
        <f>'Seasonal Index'!$I$106+'Seasonal Index'!$I$107*A65 + 'Seasonal Index'!$I$108*(A65^2)</f>
        <v>236.36281105323968</v>
      </c>
      <c r="G65" s="2"/>
      <c r="H65" s="2">
        <f t="shared" si="0"/>
        <v>0.81361861411231962</v>
      </c>
      <c r="I65" s="2"/>
      <c r="J65" s="18">
        <f>$D65/'Seasonal Index'!G221</f>
        <v>2.1332930732824704</v>
      </c>
      <c r="K65" s="1">
        <f>$D65/'Seasonal Index'!H221</f>
        <v>2.133360334118096</v>
      </c>
      <c r="L65" s="1">
        <f>$D65/'Seasonal Index'!I221</f>
        <v>2.2741521167146552</v>
      </c>
      <c r="M65" s="1">
        <f>$D65/'Seasonal Index'!J221</f>
        <v>2.2326685243651179</v>
      </c>
      <c r="N65" s="1">
        <f>$D65/'Seasonal Index'!K221</f>
        <v>2.2569740157355236</v>
      </c>
      <c r="O65" s="1">
        <f>$D65/'Seasonal Index'!L221</f>
        <v>2.2408031921543361</v>
      </c>
      <c r="P65" s="8">
        <f>$D65/'Seasonal Index'!M221</f>
        <v>2.2355400708611541</v>
      </c>
      <c r="Q65" s="2"/>
      <c r="R65" s="47">
        <f t="shared" si="1"/>
        <v>9.2054352909551034E-3</v>
      </c>
      <c r="S65" s="2">
        <f t="shared" si="4"/>
        <v>9.0375157739609191E-3</v>
      </c>
      <c r="T65" s="2">
        <f t="shared" si="4"/>
        <v>9.5487695618375005E-3</v>
      </c>
      <c r="U65" s="48">
        <f t="shared" si="3"/>
        <v>9.4803543001085941E-3</v>
      </c>
    </row>
    <row r="66" spans="1:23" ht="15" thickTop="1" x14ac:dyDescent="0.3">
      <c r="A66" s="49">
        <v>61</v>
      </c>
      <c r="B66" s="91">
        <v>1954</v>
      </c>
      <c r="C66" s="49" t="s">
        <v>1</v>
      </c>
      <c r="D66" s="49">
        <v>204</v>
      </c>
      <c r="E66" s="49">
        <f>'Seasonal Index'!$H$60+'Seasonal Index'!$H$59*A66</f>
        <v>249.70482468919974</v>
      </c>
      <c r="F66" s="49">
        <f>'Seasonal Index'!$I$106+'Seasonal Index'!$I$107*A66 + 'Seasonal Index'!$I$108*(A66^2)</f>
        <v>238.85878036170897</v>
      </c>
      <c r="G66" s="49"/>
      <c r="H66" s="49">
        <f t="shared" si="0"/>
        <v>0.81696459110837294</v>
      </c>
      <c r="I66" s="49"/>
      <c r="J66" s="18">
        <f>$D66/'Seasonal Index'!G210</f>
        <v>2.3689694781639479</v>
      </c>
      <c r="K66" s="1">
        <f>$D66/'Seasonal Index'!H210</f>
        <v>2.3689869389429625</v>
      </c>
      <c r="L66" s="1">
        <f>$D66/'Seasonal Index'!I210</f>
        <v>2.2136901216222165</v>
      </c>
      <c r="M66" s="1">
        <f>$D66/'Seasonal Index'!J210</f>
        <v>2.2421896915915509</v>
      </c>
      <c r="N66" s="1">
        <f>$D66/'Seasonal Index'!K210</f>
        <v>2.2363909210757535</v>
      </c>
      <c r="O66" s="1">
        <f>$D66/'Seasonal Index'!L210</f>
        <v>2.2249677542825119</v>
      </c>
      <c r="P66" s="8">
        <f>$D66/'Seasonal Index'!M210</f>
        <v>2.2384833572741578</v>
      </c>
      <c r="Q66" s="49"/>
      <c r="R66" s="50">
        <f t="shared" si="1"/>
        <v>8.865227671822247E-3</v>
      </c>
      <c r="S66" s="49">
        <f t="shared" si="4"/>
        <v>8.9793607087181385E-3</v>
      </c>
      <c r="T66" s="49">
        <f t="shared" si="4"/>
        <v>9.3628164628871448E-3</v>
      </c>
      <c r="U66" s="51">
        <f t="shared" si="3"/>
        <v>9.3149925278576563E-3</v>
      </c>
    </row>
    <row r="67" spans="1:23" x14ac:dyDescent="0.3">
      <c r="A67" s="1">
        <v>62</v>
      </c>
      <c r="B67" s="92"/>
      <c r="C67" s="1" t="s">
        <v>2</v>
      </c>
      <c r="D67" s="1">
        <v>188</v>
      </c>
      <c r="E67" s="1">
        <f>'Seasonal Index'!$H$60+'Seasonal Index'!$H$59*A67</f>
        <v>252.36515394327898</v>
      </c>
      <c r="F67" s="1">
        <f>'Seasonal Index'!$I$106+'Seasonal Index'!$I$107*A67 + 'Seasonal Index'!$I$108*(A67^2)</f>
        <v>241.36844633231246</v>
      </c>
      <c r="G67" s="1"/>
      <c r="H67" s="1">
        <f t="shared" si="0"/>
        <v>0.74495229259049944</v>
      </c>
      <c r="I67" s="1"/>
      <c r="J67" s="18">
        <f>$D67/'Seasonal Index'!G211</f>
        <v>2.2069075261492959</v>
      </c>
      <c r="K67" s="1">
        <f>$D67/'Seasonal Index'!H211</f>
        <v>2.2084314008527666</v>
      </c>
      <c r="L67" s="1">
        <f>$D67/'Seasonal Index'!I211</f>
        <v>2.0828681533979068</v>
      </c>
      <c r="M67" s="1">
        <f>$D67/'Seasonal Index'!J211</f>
        <v>2.1377608723480015</v>
      </c>
      <c r="N67" s="1">
        <f>$D67/'Seasonal Index'!K211</f>
        <v>2.104004591248358</v>
      </c>
      <c r="O67" s="1">
        <f>$D67/'Seasonal Index'!L211</f>
        <v>2.1054894565518461</v>
      </c>
      <c r="P67" s="8">
        <f>$D67/'Seasonal Index'!M211</f>
        <v>2.1253686252885542</v>
      </c>
      <c r="Q67" s="1"/>
      <c r="R67" s="18">
        <f t="shared" si="1"/>
        <v>8.2533904576463334E-3</v>
      </c>
      <c r="S67" s="1">
        <f t="shared" si="4"/>
        <v>8.4709035258824991E-3</v>
      </c>
      <c r="T67" s="1">
        <f t="shared" si="4"/>
        <v>8.7169827838705811E-3</v>
      </c>
      <c r="U67" s="8">
        <f t="shared" si="3"/>
        <v>8.7231346455826277E-3</v>
      </c>
    </row>
    <row r="68" spans="1:23" x14ac:dyDescent="0.3">
      <c r="A68" s="1">
        <v>63</v>
      </c>
      <c r="B68" s="92"/>
      <c r="C68" s="1" t="s">
        <v>3</v>
      </c>
      <c r="D68" s="1">
        <v>235</v>
      </c>
      <c r="E68" s="1">
        <f>'Seasonal Index'!$H$60+'Seasonal Index'!$H$59*A68</f>
        <v>255.02548319735826</v>
      </c>
      <c r="F68" s="1">
        <f>'Seasonal Index'!$I$106+'Seasonal Index'!$I$107*A68 + 'Seasonal Index'!$I$108*(A68^2)</f>
        <v>243.8918089650501</v>
      </c>
      <c r="G68" s="1"/>
      <c r="H68" s="1">
        <f t="shared" si="0"/>
        <v>0.92147654051551786</v>
      </c>
      <c r="I68" s="1"/>
      <c r="J68" s="18">
        <f>$D68/'Seasonal Index'!G212</f>
        <v>2.3979639676125943</v>
      </c>
      <c r="K68" s="1">
        <f>$D68/'Seasonal Index'!H212</f>
        <v>2.399939434401428</v>
      </c>
      <c r="L68" s="1">
        <f>$D68/'Seasonal Index'!I212</f>
        <v>2.2964977896733849</v>
      </c>
      <c r="M68" s="1">
        <f>$D68/'Seasonal Index'!J212</f>
        <v>2.3429807482089471</v>
      </c>
      <c r="N68" s="1">
        <f>$D68/'Seasonal Index'!K212</f>
        <v>2.3113850111099516</v>
      </c>
      <c r="O68" s="1">
        <f>$D68/'Seasonal Index'!L212</f>
        <v>2.2998956736682601</v>
      </c>
      <c r="P68" s="8">
        <f>$D68/'Seasonal Index'!M212</f>
        <v>2.3332640572221264</v>
      </c>
      <c r="Q68" s="1"/>
      <c r="R68" s="18">
        <f t="shared" si="1"/>
        <v>9.0049737809777194E-3</v>
      </c>
      <c r="S68" s="1">
        <f t="shared" si="4"/>
        <v>9.1872416781022988E-3</v>
      </c>
      <c r="T68" s="1">
        <f t="shared" si="4"/>
        <v>9.4770915879392043E-3</v>
      </c>
      <c r="U68" s="8">
        <f t="shared" si="3"/>
        <v>9.4299832512941707E-3</v>
      </c>
    </row>
    <row r="69" spans="1:23" x14ac:dyDescent="0.3">
      <c r="A69" s="1">
        <v>64</v>
      </c>
      <c r="B69" s="92"/>
      <c r="C69" s="1" t="s">
        <v>4</v>
      </c>
      <c r="D69" s="1">
        <v>227</v>
      </c>
      <c r="E69" s="1">
        <f>'Seasonal Index'!$H$60+'Seasonal Index'!$H$59*A69</f>
        <v>257.68581245143753</v>
      </c>
      <c r="F69" s="1">
        <f>'Seasonal Index'!$I$106+'Seasonal Index'!$I$107*A69 + 'Seasonal Index'!$I$108*(A69^2)</f>
        <v>246.4288682599219</v>
      </c>
      <c r="G69" s="1"/>
      <c r="H69" s="1">
        <f t="shared" si="0"/>
        <v>0.88091772628258125</v>
      </c>
      <c r="I69" s="1"/>
      <c r="J69" s="18">
        <f>$D69/'Seasonal Index'!G213</f>
        <v>2.367132115292335</v>
      </c>
      <c r="K69" s="1">
        <f>$D69/'Seasonal Index'!H213</f>
        <v>2.3688502555371196</v>
      </c>
      <c r="L69" s="1">
        <f>$D69/'Seasonal Index'!I213</f>
        <v>2.2958726062562196</v>
      </c>
      <c r="M69" s="1">
        <f>$D69/'Seasonal Index'!J213</f>
        <v>2.315972594955046</v>
      </c>
      <c r="N69" s="1">
        <f>$D69/'Seasonal Index'!K213</f>
        <v>2.3057877789173813</v>
      </c>
      <c r="O69" s="1">
        <f>$D69/'Seasonal Index'!L213</f>
        <v>2.3218826467031906</v>
      </c>
      <c r="P69" s="8">
        <f>$D69/'Seasonal Index'!M213</f>
        <v>2.3278926093786052</v>
      </c>
      <c r="Q69" s="1"/>
      <c r="R69" s="18">
        <f t="shared" si="1"/>
        <v>8.9095809521484264E-3</v>
      </c>
      <c r="S69" s="1">
        <f t="shared" si="4"/>
        <v>8.9875828743637386E-3</v>
      </c>
      <c r="T69" s="1">
        <f t="shared" si="4"/>
        <v>9.3568087018333496E-3</v>
      </c>
      <c r="U69" s="8">
        <f t="shared" si="3"/>
        <v>9.4221211301192802E-3</v>
      </c>
    </row>
    <row r="70" spans="1:23" x14ac:dyDescent="0.3">
      <c r="A70" s="1">
        <v>65</v>
      </c>
      <c r="B70" s="92"/>
      <c r="C70" s="1" t="s">
        <v>5</v>
      </c>
      <c r="D70" s="1">
        <v>234</v>
      </c>
      <c r="E70" s="1">
        <f>'Seasonal Index'!$H$60+'Seasonal Index'!$H$59*A70</f>
        <v>260.34614170551674</v>
      </c>
      <c r="F70" s="1">
        <f>'Seasonal Index'!$I$106+'Seasonal Index'!$I$107*A70 + 'Seasonal Index'!$I$108*(A70^2)</f>
        <v>248.97962421692787</v>
      </c>
      <c r="G70" s="1"/>
      <c r="H70" s="1">
        <f t="shared" si="0"/>
        <v>0.89880341021025212</v>
      </c>
      <c r="I70" s="1"/>
      <c r="J70" s="18">
        <f>$D70/'Seasonal Index'!G214</f>
        <v>2.4217817739247018</v>
      </c>
      <c r="K70" s="1">
        <f>$D70/'Seasonal Index'!H214</f>
        <v>2.4223800350499185</v>
      </c>
      <c r="L70" s="1">
        <f>$D70/'Seasonal Index'!I214</f>
        <v>2.3822448691810383</v>
      </c>
      <c r="M70" s="1">
        <f>$D70/'Seasonal Index'!J214</f>
        <v>2.3635664147641338</v>
      </c>
      <c r="N70" s="1">
        <f>$D70/'Seasonal Index'!K214</f>
        <v>2.3842584647693141</v>
      </c>
      <c r="O70" s="1">
        <f>$D70/'Seasonal Index'!L214</f>
        <v>2.3559433073151808</v>
      </c>
      <c r="P70" s="8">
        <f>$D70/'Seasonal Index'!M214</f>
        <v>2.3879830652334575</v>
      </c>
      <c r="Q70" s="1"/>
      <c r="R70" s="18">
        <f t="shared" ref="R70:R76" si="5">L70/E70</f>
        <v>9.1502983434862961E-3</v>
      </c>
      <c r="S70" s="1">
        <f t="shared" si="4"/>
        <v>9.0785536489248839E-3</v>
      </c>
      <c r="T70" s="1">
        <f t="shared" si="4"/>
        <v>9.5761188180282057E-3</v>
      </c>
      <c r="U70" s="8">
        <f t="shared" si="3"/>
        <v>9.46239402009268E-3</v>
      </c>
    </row>
    <row r="71" spans="1:23" x14ac:dyDescent="0.3">
      <c r="A71" s="1">
        <v>66</v>
      </c>
      <c r="B71" s="92"/>
      <c r="C71" s="1" t="s">
        <v>6</v>
      </c>
      <c r="D71" s="1">
        <v>264</v>
      </c>
      <c r="E71" s="1">
        <f>'Seasonal Index'!$H$60+'Seasonal Index'!$H$59*A71</f>
        <v>263.00647095959602</v>
      </c>
      <c r="F71" s="1">
        <f>'Seasonal Index'!$I$106+'Seasonal Index'!$I$107*A71 + 'Seasonal Index'!$I$108*(A71^2)</f>
        <v>251.544076836068</v>
      </c>
      <c r="G71" s="1"/>
      <c r="H71" s="1">
        <f t="shared" ref="H71:H77" si="6">D71/E71</f>
        <v>1.0037775840144885</v>
      </c>
      <c r="I71" s="1"/>
      <c r="J71" s="18">
        <f>$D71/'Seasonal Index'!G215</f>
        <v>2.3942968707018424</v>
      </c>
      <c r="K71" s="1">
        <f>$D71/'Seasonal Index'!H215</f>
        <v>2.3932085881989278</v>
      </c>
      <c r="L71" s="1">
        <f>$D71/'Seasonal Index'!I215</f>
        <v>2.3843787888241335</v>
      </c>
      <c r="M71" s="1">
        <f>$D71/'Seasonal Index'!J215</f>
        <v>2.3814579468002011</v>
      </c>
      <c r="N71" s="1">
        <f>$D71/'Seasonal Index'!K215</f>
        <v>2.3819814979566694</v>
      </c>
      <c r="O71" s="1">
        <f>$D71/'Seasonal Index'!L215</f>
        <v>2.3841469325508475</v>
      </c>
      <c r="P71" s="8">
        <f>$D71/'Seasonal Index'!M215</f>
        <v>2.375060816797363</v>
      </c>
      <c r="Q71" s="1"/>
      <c r="R71" s="18">
        <f t="shared" si="5"/>
        <v>9.0658559849290943E-3</v>
      </c>
      <c r="S71" s="1">
        <f t="shared" ref="S71:T77" si="7">M71/E71</f>
        <v>9.0547503949667037E-3</v>
      </c>
      <c r="T71" s="1">
        <f t="shared" si="7"/>
        <v>9.4694398211133922E-3</v>
      </c>
      <c r="U71" s="8">
        <f t="shared" ref="U71:U77" si="8">O71/F71</f>
        <v>9.4780483903208861E-3</v>
      </c>
    </row>
    <row r="72" spans="1:23" x14ac:dyDescent="0.3">
      <c r="A72" s="1">
        <v>67</v>
      </c>
      <c r="B72" s="92"/>
      <c r="C72" s="1" t="s">
        <v>7</v>
      </c>
      <c r="D72" s="1">
        <v>302</v>
      </c>
      <c r="E72" s="1">
        <f>'Seasonal Index'!$H$60+'Seasonal Index'!$H$59*A72</f>
        <v>265.66680021367529</v>
      </c>
      <c r="F72" s="1">
        <f>'Seasonal Index'!$I$106+'Seasonal Index'!$I$107*A72 + 'Seasonal Index'!$I$108*(A72^2)</f>
        <v>254.12222611734228</v>
      </c>
      <c r="G72" s="1"/>
      <c r="H72" s="1">
        <f t="shared" si="6"/>
        <v>1.136762289292836</v>
      </c>
      <c r="I72" s="1"/>
      <c r="J72" s="18">
        <f>$D72/'Seasonal Index'!G216</f>
        <v>2.4426536383715667</v>
      </c>
      <c r="K72" s="1">
        <f>$D72/'Seasonal Index'!H216</f>
        <v>2.44088241862497</v>
      </c>
      <c r="L72" s="1">
        <f>$D72/'Seasonal Index'!I216</f>
        <v>2.4618647025187221</v>
      </c>
      <c r="M72" s="1">
        <f>$D72/'Seasonal Index'!J216</f>
        <v>2.43230159069117</v>
      </c>
      <c r="N72" s="1">
        <f>$D72/'Seasonal Index'!K216</f>
        <v>2.4561024833664131</v>
      </c>
      <c r="O72" s="1">
        <f>$D72/'Seasonal Index'!L216</f>
        <v>2.4771491392468366</v>
      </c>
      <c r="P72" s="8">
        <f>$D72/'Seasonal Index'!M216</f>
        <v>2.4517968568212876</v>
      </c>
      <c r="Q72" s="1"/>
      <c r="R72" s="18">
        <f t="shared" si="5"/>
        <v>9.2667382621338043E-3</v>
      </c>
      <c r="S72" s="1">
        <f t="shared" si="7"/>
        <v>9.1554593525983476E-3</v>
      </c>
      <c r="T72" s="1">
        <f t="shared" si="7"/>
        <v>9.6650439471291857E-3</v>
      </c>
      <c r="U72" s="8">
        <f t="shared" si="8"/>
        <v>9.74786494315928E-3</v>
      </c>
    </row>
    <row r="73" spans="1:23" x14ac:dyDescent="0.3">
      <c r="A73" s="1">
        <v>68</v>
      </c>
      <c r="B73" s="92"/>
      <c r="C73" s="1" t="s">
        <v>8</v>
      </c>
      <c r="D73" s="1">
        <v>293</v>
      </c>
      <c r="E73" s="1">
        <f>'Seasonal Index'!$H$60+'Seasonal Index'!$H$59*A73</f>
        <v>268.3271294677545</v>
      </c>
      <c r="F73" s="1">
        <f>'Seasonal Index'!$I$106+'Seasonal Index'!$I$107*A73 + 'Seasonal Index'!$I$108*(A73^2)</f>
        <v>256.71407206075071</v>
      </c>
      <c r="G73" s="1"/>
      <c r="H73" s="1">
        <f t="shared" si="6"/>
        <v>1.0919507117345377</v>
      </c>
      <c r="I73" s="1"/>
      <c r="J73" s="18">
        <f>$D73/'Seasonal Index'!G217</f>
        <v>2.3684510407035324</v>
      </c>
      <c r="K73" s="1">
        <f>$D73/'Seasonal Index'!H217</f>
        <v>2.3670423027764693</v>
      </c>
      <c r="L73" s="1">
        <f>$D73/'Seasonal Index'!I217</f>
        <v>2.4142941068867514</v>
      </c>
      <c r="M73" s="1">
        <f>$D73/'Seasonal Index'!J217</f>
        <v>2.4106299973793393</v>
      </c>
      <c r="N73" s="1">
        <f>$D73/'Seasonal Index'!K217</f>
        <v>2.4056513370115891</v>
      </c>
      <c r="O73" s="1">
        <f>$D73/'Seasonal Index'!L217</f>
        <v>2.424485367201985</v>
      </c>
      <c r="P73" s="8">
        <f>$D73/'Seasonal Index'!M217</f>
        <v>2.405273320463285</v>
      </c>
      <c r="Q73" s="1"/>
      <c r="R73" s="18">
        <f t="shared" si="5"/>
        <v>8.9975773663873333E-3</v>
      </c>
      <c r="S73" s="1">
        <f t="shared" si="7"/>
        <v>8.9839219841877007E-3</v>
      </c>
      <c r="T73" s="1">
        <f t="shared" si="7"/>
        <v>9.3709367690692786E-3</v>
      </c>
      <c r="U73" s="8">
        <f t="shared" si="8"/>
        <v>9.4443025570808484E-3</v>
      </c>
    </row>
    <row r="74" spans="1:23" x14ac:dyDescent="0.3">
      <c r="A74" s="1">
        <v>69</v>
      </c>
      <c r="B74" s="92"/>
      <c r="C74" s="1" t="s">
        <v>9</v>
      </c>
      <c r="D74" s="1">
        <v>259</v>
      </c>
      <c r="E74" s="1">
        <f>'Seasonal Index'!$H$60+'Seasonal Index'!$H$59*A74</f>
        <v>270.98745872183372</v>
      </c>
      <c r="F74" s="1">
        <f>'Seasonal Index'!$I$106+'Seasonal Index'!$I$107*A74 + 'Seasonal Index'!$I$108*(A74^2)</f>
        <v>259.31961466629332</v>
      </c>
      <c r="G74" s="1"/>
      <c r="H74" s="1">
        <f t="shared" si="6"/>
        <v>0.95576378782112292</v>
      </c>
      <c r="I74" s="1"/>
      <c r="J74" s="18">
        <f>$D74/'Seasonal Index'!G218</f>
        <v>2.3964151008607004</v>
      </c>
      <c r="K74" s="1">
        <f>$D74/'Seasonal Index'!H218</f>
        <v>2.3962200638577111</v>
      </c>
      <c r="L74" s="1">
        <f>$D74/'Seasonal Index'!I218</f>
        <v>2.4695862707551948</v>
      </c>
      <c r="M74" s="1">
        <f>$D74/'Seasonal Index'!J218</f>
        <v>2.4517045391130665</v>
      </c>
      <c r="N74" s="1">
        <f>$D74/'Seasonal Index'!K218</f>
        <v>2.4589684781778174</v>
      </c>
      <c r="O74" s="1">
        <f>$D74/'Seasonal Index'!L218</f>
        <v>2.4627184955616719</v>
      </c>
      <c r="P74" s="8">
        <f>$D74/'Seasonal Index'!M218</f>
        <v>2.4446080920097626</v>
      </c>
      <c r="Q74" s="1"/>
      <c r="R74" s="18">
        <f t="shared" si="5"/>
        <v>9.1132862103784802E-3</v>
      </c>
      <c r="S74" s="1">
        <f t="shared" si="7"/>
        <v>9.047298907030675E-3</v>
      </c>
      <c r="T74" s="1">
        <f t="shared" si="7"/>
        <v>9.4823852076988194E-3</v>
      </c>
      <c r="U74" s="8">
        <f t="shared" si="8"/>
        <v>9.4968461939557974E-3</v>
      </c>
    </row>
    <row r="75" spans="1:23" x14ac:dyDescent="0.3">
      <c r="A75" s="1">
        <v>70</v>
      </c>
      <c r="B75" s="92"/>
      <c r="C75" s="1" t="s">
        <v>10</v>
      </c>
      <c r="D75" s="1">
        <v>229</v>
      </c>
      <c r="E75" s="1">
        <f>'Seasonal Index'!$H$60+'Seasonal Index'!$H$59*A75</f>
        <v>273.64778797591305</v>
      </c>
      <c r="F75" s="1">
        <f>'Seasonal Index'!$I$106+'Seasonal Index'!$I$107*A75 + 'Seasonal Index'!$I$108*(A75^2)</f>
        <v>261.93885393397005</v>
      </c>
      <c r="G75" s="1"/>
      <c r="H75" s="1">
        <f t="shared" si="6"/>
        <v>0.83684213818734388</v>
      </c>
      <c r="I75" s="1"/>
      <c r="J75" s="18">
        <f>$D75/'Seasonal Index'!G219</f>
        <v>2.4086170619765324</v>
      </c>
      <c r="K75" s="1">
        <f>$D75/'Seasonal Index'!H219</f>
        <v>2.4085181222463383</v>
      </c>
      <c r="L75" s="1">
        <f>$D75/'Seasonal Index'!I219</f>
        <v>2.5105601554063983</v>
      </c>
      <c r="M75" s="1">
        <f>$D75/'Seasonal Index'!J219</f>
        <v>2.5119840155958717</v>
      </c>
      <c r="N75" s="1">
        <f>$D75/'Seasonal Index'!K219</f>
        <v>2.4965720715207507</v>
      </c>
      <c r="O75" s="1">
        <f>$D75/'Seasonal Index'!L219</f>
        <v>2.4921037320127883</v>
      </c>
      <c r="P75" s="8">
        <f>$D75/'Seasonal Index'!M219</f>
        <v>2.4862597063269845</v>
      </c>
      <c r="Q75" s="1"/>
      <c r="R75" s="18">
        <f t="shared" si="5"/>
        <v>9.1744215218263776E-3</v>
      </c>
      <c r="S75" s="1">
        <f t="shared" si="7"/>
        <v>9.179624780365412E-3</v>
      </c>
      <c r="T75" s="1">
        <f t="shared" si="7"/>
        <v>9.531125428799846E-3</v>
      </c>
      <c r="U75" s="8">
        <f t="shared" si="8"/>
        <v>9.5140667166582378E-3</v>
      </c>
    </row>
    <row r="76" spans="1:23" x14ac:dyDescent="0.3">
      <c r="A76" s="1">
        <v>71</v>
      </c>
      <c r="B76" s="92"/>
      <c r="C76" s="1" t="s">
        <v>11</v>
      </c>
      <c r="D76" s="1">
        <v>203</v>
      </c>
      <c r="E76" s="1">
        <f>'Seasonal Index'!$H$60+'Seasonal Index'!$H$59*A76</f>
        <v>276.30811722999226</v>
      </c>
      <c r="F76" s="1">
        <f>'Seasonal Index'!$I$106+'Seasonal Index'!$I$107*A76 + 'Seasonal Index'!$I$108*(A76^2)</f>
        <v>264.57178986378102</v>
      </c>
      <c r="G76" s="1"/>
      <c r="H76" s="1">
        <f t="shared" si="6"/>
        <v>0.73468706614589852</v>
      </c>
      <c r="I76" s="1"/>
      <c r="J76" s="18">
        <f>$D76/'Seasonal Index'!G220</f>
        <v>2.4399480962609208</v>
      </c>
      <c r="K76" s="1">
        <f>$D76/'Seasonal Index'!H220</f>
        <v>2.4396464584661586</v>
      </c>
      <c r="L76" s="1">
        <f>$D76/'Seasonal Index'!I220</f>
        <v>2.5719334357646266</v>
      </c>
      <c r="M76" s="1">
        <f>$D76/'Seasonal Index'!J220</f>
        <v>2.5260299008538056</v>
      </c>
      <c r="N76" s="1">
        <f>$D76/'Seasonal Index'!K220</f>
        <v>2.5545372312793688</v>
      </c>
      <c r="O76" s="1">
        <f>$D76/'Seasonal Index'!L220</f>
        <v>2.5534316338501166</v>
      </c>
      <c r="P76" s="8">
        <f>$D76/'Seasonal Index'!M220</f>
        <v>2.5349624858248845</v>
      </c>
      <c r="Q76" s="1"/>
      <c r="R76" s="18">
        <f t="shared" si="5"/>
        <v>9.3082080307608575E-3</v>
      </c>
      <c r="S76" s="1">
        <f t="shared" si="7"/>
        <v>9.1420763391876717E-3</v>
      </c>
      <c r="T76" s="1">
        <f t="shared" si="7"/>
        <v>9.6553651188383046E-3</v>
      </c>
      <c r="U76" s="8">
        <f t="shared" si="8"/>
        <v>9.6511863005681424E-3</v>
      </c>
    </row>
    <row r="77" spans="1:23" ht="15" thickBot="1" x14ac:dyDescent="0.35">
      <c r="A77" s="2">
        <v>72</v>
      </c>
      <c r="B77" s="93"/>
      <c r="C77" s="2" t="s">
        <v>12</v>
      </c>
      <c r="D77" s="2">
        <v>229</v>
      </c>
      <c r="E77" s="2">
        <f>'Seasonal Index'!$H$60+'Seasonal Index'!$H$59*A77</f>
        <v>278.96844648407148</v>
      </c>
      <c r="F77" s="2">
        <f>'Seasonal Index'!$I$106+'Seasonal Index'!$I$107*A77 + 'Seasonal Index'!$I$108*(A77^2)</f>
        <v>267.21842245572611</v>
      </c>
      <c r="G77" s="2"/>
      <c r="H77" s="2">
        <f t="shared" si="6"/>
        <v>0.82088136807642664</v>
      </c>
      <c r="I77" s="2"/>
      <c r="J77" s="18">
        <f>$D77/'Seasonal Index'!G221</f>
        <v>2.4304682277695804</v>
      </c>
      <c r="K77" s="1">
        <f>$D77/'Seasonal Index'!H221</f>
        <v>2.4305448582738505</v>
      </c>
      <c r="L77" s="1">
        <f>$D77/'Seasonal Index'!I221</f>
        <v>2.5909494265057518</v>
      </c>
      <c r="M77" s="1">
        <f>$D77/'Seasonal Index'!J221</f>
        <v>2.5436870252717014</v>
      </c>
      <c r="N77" s="1">
        <f>$D77/'Seasonal Index'!K221</f>
        <v>2.5713783562359946</v>
      </c>
      <c r="O77" s="1">
        <f>$D77/'Seasonal Index'!L221</f>
        <v>2.5529548806136466</v>
      </c>
      <c r="P77" s="8">
        <f>$D77/'Seasonal Index'!M221</f>
        <v>2.5469585881950461</v>
      </c>
      <c r="Q77" s="2"/>
      <c r="R77" s="47">
        <f>L77/E77</f>
        <v>9.2876074665802378E-3</v>
      </c>
      <c r="S77" s="2">
        <f t="shared" si="7"/>
        <v>9.1181890186169887E-3</v>
      </c>
      <c r="T77" s="2">
        <f t="shared" si="7"/>
        <v>9.6227585381469406E-3</v>
      </c>
      <c r="U77" s="48">
        <f t="shared" si="8"/>
        <v>9.5538131583597346E-3</v>
      </c>
    </row>
    <row r="78" spans="1:23" ht="15" thickTop="1" x14ac:dyDescent="0.3">
      <c r="A78" s="49">
        <v>73</v>
      </c>
      <c r="B78" s="91">
        <v>1955</v>
      </c>
      <c r="C78" s="49" t="s">
        <v>1</v>
      </c>
      <c r="D78" s="49">
        <v>242</v>
      </c>
      <c r="E78" s="49">
        <f>'Seasonal Index'!$H$60+'Seasonal Index'!$H$59*A78</f>
        <v>281.62877573815075</v>
      </c>
      <c r="F78" s="49">
        <f>'Seasonal Index'!$I$106+'Seasonal Index'!$I$107*A78 + 'Seasonal Index'!$I$108*(A78^2)</f>
        <v>269.87875170980533</v>
      </c>
      <c r="G78" s="49"/>
      <c r="H78" s="49">
        <f>D78/E78</f>
        <v>0.85928719238904661</v>
      </c>
      <c r="I78" s="49"/>
      <c r="J78" s="18">
        <f>$D78/'Seasonal Index'!G210</f>
        <v>2.8102481064493894</v>
      </c>
      <c r="K78" s="1">
        <f>$D78/'Seasonal Index'!H210</f>
        <v>2.8102688197264554</v>
      </c>
      <c r="L78" s="1">
        <f>$D78/'Seasonal Index'!I210</f>
        <v>2.6260441638851786</v>
      </c>
      <c r="M78" s="1">
        <f>$D78/'Seasonal Index'!J210</f>
        <v>2.6598524772801735</v>
      </c>
      <c r="N78" s="1">
        <f>$D78/'Seasonal Index'!K210</f>
        <v>2.6529735436290798</v>
      </c>
      <c r="O78" s="1">
        <f>$D78/'Seasonal Index'!L210</f>
        <v>2.639422532041019</v>
      </c>
      <c r="P78" s="8">
        <f>$D78/'Seasonal Index'!M210</f>
        <v>2.6554557473546381</v>
      </c>
      <c r="Q78" s="49"/>
      <c r="R78" s="50">
        <f t="shared" ref="R78:R141" si="9">L78/E78</f>
        <v>9.3244880854319694E-3</v>
      </c>
      <c r="S78" s="49">
        <f t="shared" ref="S78:S141" si="10">M78/E78</f>
        <v>9.4445337494674826E-3</v>
      </c>
      <c r="T78" s="49">
        <f t="shared" ref="T78:T141" si="11">N78/F78</f>
        <v>9.8302423841124167E-3</v>
      </c>
      <c r="U78" s="51">
        <f t="shared" ref="U78:U141" si="12">O78/F78</f>
        <v>9.7800309039487911E-3</v>
      </c>
      <c r="V78" s="1"/>
      <c r="W78" s="1"/>
    </row>
    <row r="79" spans="1:23" x14ac:dyDescent="0.3">
      <c r="A79" s="1">
        <v>74</v>
      </c>
      <c r="B79" s="92"/>
      <c r="C79" s="1" t="s">
        <v>2</v>
      </c>
      <c r="D79" s="1">
        <v>233</v>
      </c>
      <c r="E79" s="1">
        <f>'Seasonal Index'!$H$60+'Seasonal Index'!$H$59*A79</f>
        <v>284.28910499223002</v>
      </c>
      <c r="F79" s="1">
        <f>'Seasonal Index'!$I$106+'Seasonal Index'!$I$107*A79 + 'Seasonal Index'!$I$108*(A79^2)</f>
        <v>272.55277762601878</v>
      </c>
      <c r="G79" s="1"/>
      <c r="H79" s="1">
        <f t="shared" ref="H79:H142" si="13">D79/E79</f>
        <v>0.81958821463231302</v>
      </c>
      <c r="I79" s="1"/>
      <c r="J79" s="18">
        <f>$D79/'Seasonal Index'!G211</f>
        <v>2.7351566680467339</v>
      </c>
      <c r="K79" s="1">
        <f>$D79/'Seasonal Index'!H211</f>
        <v>2.7370452999930563</v>
      </c>
      <c r="L79" s="1">
        <f>$D79/'Seasonal Index'!I211</f>
        <v>2.5814270199027249</v>
      </c>
      <c r="M79" s="1">
        <f>$D79/'Seasonal Index'!J211</f>
        <v>2.6494589534951292</v>
      </c>
      <c r="N79" s="1">
        <f>$D79/'Seasonal Index'!K211</f>
        <v>2.6076227114939758</v>
      </c>
      <c r="O79" s="1">
        <f>$D79/'Seasonal Index'!L211</f>
        <v>2.6094629966839369</v>
      </c>
      <c r="P79" s="8">
        <f>$D79/'Seasonal Index'!M211</f>
        <v>2.6341004770863461</v>
      </c>
      <c r="Q79" s="1"/>
      <c r="R79" s="18">
        <f t="shared" si="9"/>
        <v>9.0802882508398582E-3</v>
      </c>
      <c r="S79" s="1">
        <f t="shared" si="10"/>
        <v>9.3195937057367791E-3</v>
      </c>
      <c r="T79" s="1">
        <f t="shared" si="11"/>
        <v>9.5674046480348305E-3</v>
      </c>
      <c r="U79" s="8">
        <f t="shared" si="12"/>
        <v>9.5741566804521498E-3</v>
      </c>
      <c r="V79" s="1"/>
      <c r="W79" s="1"/>
    </row>
    <row r="80" spans="1:23" x14ac:dyDescent="0.3">
      <c r="A80" s="1">
        <v>75</v>
      </c>
      <c r="B80" s="92"/>
      <c r="C80" s="1" t="s">
        <v>3</v>
      </c>
      <c r="D80" s="1">
        <v>267</v>
      </c>
      <c r="E80" s="1">
        <f>'Seasonal Index'!$H$60+'Seasonal Index'!$H$59*A80</f>
        <v>286.94943424630924</v>
      </c>
      <c r="F80" s="1">
        <f>'Seasonal Index'!$I$106+'Seasonal Index'!$I$107*A80 + 'Seasonal Index'!$I$108*(A80^2)</f>
        <v>275.24050020436636</v>
      </c>
      <c r="G80" s="1"/>
      <c r="H80" s="1">
        <f t="shared" si="13"/>
        <v>0.93047752716882792</v>
      </c>
      <c r="I80" s="1"/>
      <c r="J80" s="18">
        <f>$D80/'Seasonal Index'!G212</f>
        <v>2.7244952312875008</v>
      </c>
      <c r="K80" s="1">
        <f>$D80/'Seasonal Index'!H212</f>
        <v>2.7267396978092822</v>
      </c>
      <c r="L80" s="1">
        <f>$D80/'Seasonal Index'!I212</f>
        <v>2.609212382309761</v>
      </c>
      <c r="M80" s="1">
        <f>$D80/'Seasonal Index'!J212</f>
        <v>2.6620249351991014</v>
      </c>
      <c r="N80" s="1">
        <f>$D80/'Seasonal Index'!K212</f>
        <v>2.6261267998568387</v>
      </c>
      <c r="O80" s="1">
        <f>$D80/'Seasonal Index'!L212</f>
        <v>2.6130729568911724</v>
      </c>
      <c r="P80" s="8">
        <f>$D80/'Seasonal Index'!M212</f>
        <v>2.6509851203332246</v>
      </c>
      <c r="Q80" s="1"/>
      <c r="R80" s="18">
        <f t="shared" si="9"/>
        <v>9.0929344020594487E-3</v>
      </c>
      <c r="S80" s="1">
        <f t="shared" si="10"/>
        <v>9.2769826927558766E-3</v>
      </c>
      <c r="T80" s="1">
        <f t="shared" si="11"/>
        <v>9.5412077725005474E-3</v>
      </c>
      <c r="U80" s="8">
        <f t="shared" si="12"/>
        <v>9.4937807297652884E-3</v>
      </c>
      <c r="V80" s="1"/>
      <c r="W80" s="1"/>
    </row>
    <row r="81" spans="1:23" x14ac:dyDescent="0.3">
      <c r="A81" s="1">
        <v>76</v>
      </c>
      <c r="B81" s="92"/>
      <c r="C81" s="1" t="s">
        <v>4</v>
      </c>
      <c r="D81" s="1">
        <v>269</v>
      </c>
      <c r="E81" s="1">
        <f>'Seasonal Index'!$H$60+'Seasonal Index'!$H$59*A81</f>
        <v>289.60976350038851</v>
      </c>
      <c r="F81" s="1">
        <f>'Seasonal Index'!$I$106+'Seasonal Index'!$I$107*A81 + 'Seasonal Index'!$I$108*(A81^2)</f>
        <v>277.94191944484811</v>
      </c>
      <c r="G81" s="1"/>
      <c r="H81" s="1">
        <f t="shared" si="13"/>
        <v>0.92883608877239787</v>
      </c>
      <c r="I81" s="1"/>
      <c r="J81" s="18">
        <f>$D81/'Seasonal Index'!G213</f>
        <v>2.8051036960953222</v>
      </c>
      <c r="K81" s="1">
        <f>$D81/'Seasonal Index'!H213</f>
        <v>2.807139730129891</v>
      </c>
      <c r="L81" s="1">
        <f>$D81/'Seasonal Index'!I213</f>
        <v>2.7206596082948153</v>
      </c>
      <c r="M81" s="1">
        <f>$D81/'Seasonal Index'!J213</f>
        <v>2.7444785376339533</v>
      </c>
      <c r="N81" s="1">
        <f>$D81/'Seasonal Index'!K213</f>
        <v>2.7324093062941657</v>
      </c>
      <c r="O81" s="1">
        <f>$D81/'Seasonal Index'!L213</f>
        <v>2.751482079132856</v>
      </c>
      <c r="P81" s="8">
        <f>$D81/'Seasonal Index'!M213</f>
        <v>2.7586040172812547</v>
      </c>
      <c r="Q81" s="1"/>
      <c r="R81" s="18">
        <f t="shared" si="9"/>
        <v>9.3942261317829009E-3</v>
      </c>
      <c r="S81" s="1">
        <f t="shared" si="10"/>
        <v>9.4764710431810822E-3</v>
      </c>
      <c r="T81" s="1">
        <f t="shared" si="11"/>
        <v>9.8308643465936651E-3</v>
      </c>
      <c r="U81" s="8">
        <f t="shared" si="12"/>
        <v>9.8994857797218005E-3</v>
      </c>
      <c r="V81" s="1"/>
      <c r="W81" s="1"/>
    </row>
    <row r="82" spans="1:23" x14ac:dyDescent="0.3">
      <c r="A82" s="1">
        <v>77</v>
      </c>
      <c r="B82" s="92"/>
      <c r="C82" s="1" t="s">
        <v>5</v>
      </c>
      <c r="D82" s="1">
        <v>270</v>
      </c>
      <c r="E82" s="1">
        <f>'Seasonal Index'!$H$60+'Seasonal Index'!$H$59*A82</f>
        <v>292.27009275446778</v>
      </c>
      <c r="F82" s="1">
        <f>'Seasonal Index'!$I$106+'Seasonal Index'!$I$107*A82 + 'Seasonal Index'!$I$108*(A82^2)</f>
        <v>280.65703534746399</v>
      </c>
      <c r="G82" s="1"/>
      <c r="H82" s="1">
        <f t="shared" si="13"/>
        <v>0.92380303935792507</v>
      </c>
      <c r="I82" s="1"/>
      <c r="J82" s="18">
        <f>$D82/'Seasonal Index'!G214</f>
        <v>2.7943635852977331</v>
      </c>
      <c r="K82" s="1">
        <f>$D82/'Seasonal Index'!H214</f>
        <v>2.7950538865960595</v>
      </c>
      <c r="L82" s="1">
        <f>$D82/'Seasonal Index'!I214</f>
        <v>2.748744079824275</v>
      </c>
      <c r="M82" s="1">
        <f>$D82/'Seasonal Index'!J214</f>
        <v>2.7271920170355393</v>
      </c>
      <c r="N82" s="1">
        <f>$D82/'Seasonal Index'!K214</f>
        <v>2.7510674593492084</v>
      </c>
      <c r="O82" s="1">
        <f>$D82/'Seasonal Index'!L214</f>
        <v>2.7183961238252086</v>
      </c>
      <c r="P82" s="8">
        <f>$D82/'Seasonal Index'!M214</f>
        <v>2.7553650752693741</v>
      </c>
      <c r="Q82" s="1"/>
      <c r="R82" s="18">
        <f t="shared" si="9"/>
        <v>9.4048079087361777E-3</v>
      </c>
      <c r="S82" s="1">
        <f t="shared" si="10"/>
        <v>9.3310676824077815E-3</v>
      </c>
      <c r="T82" s="1">
        <f t="shared" si="11"/>
        <v>9.8022394341309958E-3</v>
      </c>
      <c r="U82" s="8">
        <f t="shared" si="12"/>
        <v>9.6858292558379359E-3</v>
      </c>
      <c r="V82" s="1"/>
      <c r="W82" s="1"/>
    </row>
    <row r="83" spans="1:23" x14ac:dyDescent="0.3">
      <c r="A83" s="1">
        <v>78</v>
      </c>
      <c r="B83" s="92"/>
      <c r="C83" s="1" t="s">
        <v>6</v>
      </c>
      <c r="D83" s="1">
        <v>315</v>
      </c>
      <c r="E83" s="1">
        <f>'Seasonal Index'!$H$60+'Seasonal Index'!$H$59*A83</f>
        <v>294.930422008547</v>
      </c>
      <c r="F83" s="1">
        <f>'Seasonal Index'!$I$106+'Seasonal Index'!$I$107*A83 + 'Seasonal Index'!$I$108*(A83^2)</f>
        <v>283.38584791221405</v>
      </c>
      <c r="G83" s="1"/>
      <c r="H83" s="1">
        <f t="shared" si="13"/>
        <v>1.0680485175275387</v>
      </c>
      <c r="I83" s="1"/>
      <c r="J83" s="18">
        <f>$D83/'Seasonal Index'!G215</f>
        <v>2.8568314934510619</v>
      </c>
      <c r="K83" s="1">
        <f>$D83/'Seasonal Index'!H215</f>
        <v>2.8555329745555391</v>
      </c>
      <c r="L83" s="1">
        <f>$D83/'Seasonal Index'!I215</f>
        <v>2.8449974184833411</v>
      </c>
      <c r="M83" s="1">
        <f>$D83/'Seasonal Index'!J215</f>
        <v>2.8415123228866035</v>
      </c>
      <c r="N83" s="1">
        <f>$D83/'Seasonal Index'!K215</f>
        <v>2.8421370146073892</v>
      </c>
      <c r="O83" s="1">
        <f>$D83/'Seasonal Index'!L215</f>
        <v>2.8447207717936247</v>
      </c>
      <c r="P83" s="8">
        <f>$D83/'Seasonal Index'!M215</f>
        <v>2.8338793836786715</v>
      </c>
      <c r="Q83" s="1"/>
      <c r="R83" s="18">
        <f t="shared" si="9"/>
        <v>9.6463342069231968E-3</v>
      </c>
      <c r="S83" s="1">
        <f t="shared" si="10"/>
        <v>9.63451753649292E-3</v>
      </c>
      <c r="T83" s="1">
        <f t="shared" si="11"/>
        <v>1.0029212946045963E-2</v>
      </c>
      <c r="U83" s="8">
        <f t="shared" si="12"/>
        <v>1.0038330399176634E-2</v>
      </c>
      <c r="V83" s="1"/>
      <c r="W83" s="1"/>
    </row>
    <row r="84" spans="1:23" x14ac:dyDescent="0.3">
      <c r="A84" s="1">
        <v>79</v>
      </c>
      <c r="B84" s="92"/>
      <c r="C84" s="1" t="s">
        <v>7</v>
      </c>
      <c r="D84" s="1">
        <v>364</v>
      </c>
      <c r="E84" s="1">
        <f>'Seasonal Index'!$H$60+'Seasonal Index'!$H$59*A84</f>
        <v>297.59075126262627</v>
      </c>
      <c r="F84" s="1">
        <f>'Seasonal Index'!$I$106+'Seasonal Index'!$I$107*A84 + 'Seasonal Index'!$I$108*(A84^2)</f>
        <v>286.12835713909828</v>
      </c>
      <c r="G84" s="1"/>
      <c r="H84" s="1">
        <f t="shared" si="13"/>
        <v>1.2231562925111441</v>
      </c>
      <c r="I84" s="1"/>
      <c r="J84" s="18">
        <f>$D84/'Seasonal Index'!G216</f>
        <v>2.9441255773750008</v>
      </c>
      <c r="K84" s="1">
        <f>$D84/'Seasonal Index'!H216</f>
        <v>2.9419907297334076</v>
      </c>
      <c r="L84" s="1">
        <f>$D84/'Seasonal Index'!I216</f>
        <v>2.9672806348238905</v>
      </c>
      <c r="M84" s="1">
        <f>$D84/'Seasonal Index'!J216</f>
        <v>2.931648274872801</v>
      </c>
      <c r="N84" s="1">
        <f>$D84/'Seasonal Index'!K216</f>
        <v>2.9603354435277294</v>
      </c>
      <c r="O84" s="1">
        <f>$D84/'Seasonal Index'!L216</f>
        <v>2.9857029360458558</v>
      </c>
      <c r="P84" s="8">
        <f>$D84/'Seasonal Index'!M216</f>
        <v>2.9551458804071147</v>
      </c>
      <c r="Q84" s="1"/>
      <c r="R84" s="18">
        <f t="shared" si="9"/>
        <v>9.9710109344266582E-3</v>
      </c>
      <c r="S84" s="1">
        <f t="shared" si="10"/>
        <v>9.8512748209893045E-3</v>
      </c>
      <c r="T84" s="1">
        <f t="shared" si="11"/>
        <v>1.0346179851333622E-2</v>
      </c>
      <c r="U84" s="8">
        <f t="shared" si="12"/>
        <v>1.0434837587923478E-2</v>
      </c>
      <c r="V84" s="1"/>
      <c r="W84" s="1"/>
    </row>
    <row r="85" spans="1:23" x14ac:dyDescent="0.3">
      <c r="A85" s="1">
        <v>80</v>
      </c>
      <c r="B85" s="92"/>
      <c r="C85" s="1" t="s">
        <v>8</v>
      </c>
      <c r="D85" s="1">
        <v>347</v>
      </c>
      <c r="E85" s="1">
        <f>'Seasonal Index'!$H$60+'Seasonal Index'!$H$59*A85</f>
        <v>300.25108051670554</v>
      </c>
      <c r="F85" s="1">
        <f>'Seasonal Index'!$I$106+'Seasonal Index'!$I$107*A85 + 'Seasonal Index'!$I$108*(A85^2)</f>
        <v>288.88456302811665</v>
      </c>
      <c r="G85" s="1"/>
      <c r="H85" s="1">
        <f t="shared" si="13"/>
        <v>1.1556994213071397</v>
      </c>
      <c r="I85" s="1"/>
      <c r="J85" s="18">
        <f>$D85/'Seasonal Index'!G217</f>
        <v>2.8049573758502588</v>
      </c>
      <c r="K85" s="1">
        <f>$D85/'Seasonal Index'!H217</f>
        <v>2.8032890070424394</v>
      </c>
      <c r="L85" s="1">
        <f>$D85/'Seasonal Index'!I217</f>
        <v>2.8592493347771422</v>
      </c>
      <c r="M85" s="1">
        <f>$D85/'Seasonal Index'!J217</f>
        <v>2.8549099286369648</v>
      </c>
      <c r="N85" s="1">
        <f>$D85/'Seasonal Index'!K217</f>
        <v>2.849013699464237</v>
      </c>
      <c r="O85" s="1">
        <f>$D85/'Seasonal Index'!L217</f>
        <v>2.8713188478467195</v>
      </c>
      <c r="P85" s="8">
        <f>$D85/'Seasonal Index'!M217</f>
        <v>2.8485660143370644</v>
      </c>
      <c r="Q85" s="1"/>
      <c r="R85" s="18">
        <f t="shared" si="9"/>
        <v>9.5228610996390996E-3</v>
      </c>
      <c r="S85" s="1">
        <f t="shared" si="10"/>
        <v>9.5084085083854408E-3</v>
      </c>
      <c r="T85" s="1">
        <f t="shared" si="11"/>
        <v>9.8621181748190095E-3</v>
      </c>
      <c r="U85" s="8">
        <f t="shared" si="12"/>
        <v>9.9393294600073831E-3</v>
      </c>
      <c r="V85" s="1"/>
      <c r="W85" s="1"/>
    </row>
    <row r="86" spans="1:23" x14ac:dyDescent="0.3">
      <c r="A86" s="1">
        <v>81</v>
      </c>
      <c r="B86" s="92"/>
      <c r="C86" s="1" t="s">
        <v>9</v>
      </c>
      <c r="D86" s="1">
        <v>312</v>
      </c>
      <c r="E86" s="1">
        <f>'Seasonal Index'!$H$60+'Seasonal Index'!$H$59*A86</f>
        <v>302.91140977078476</v>
      </c>
      <c r="F86" s="1">
        <f>'Seasonal Index'!$I$106+'Seasonal Index'!$I$107*A86 + 'Seasonal Index'!$I$108*(A86^2)</f>
        <v>291.65446557926919</v>
      </c>
      <c r="G86" s="1"/>
      <c r="H86" s="1">
        <f t="shared" si="13"/>
        <v>1.030004119805499</v>
      </c>
      <c r="I86" s="1"/>
      <c r="J86" s="18">
        <f>$D86/'Seasonal Index'!G218</f>
        <v>2.8868012025812297</v>
      </c>
      <c r="K86" s="1">
        <f>$D86/'Seasonal Index'!H218</f>
        <v>2.8865662545312967</v>
      </c>
      <c r="L86" s="1">
        <f>$D86/'Seasonal Index'!I218</f>
        <v>2.974945623457995</v>
      </c>
      <c r="M86" s="1">
        <f>$D86/'Seasonal Index'!J218</f>
        <v>2.9534046957655473</v>
      </c>
      <c r="N86" s="1">
        <f>$D86/'Seasonal Index'!K218</f>
        <v>2.9621550779593782</v>
      </c>
      <c r="O86" s="1">
        <f>$D86/'Seasonal Index'!L218</f>
        <v>2.9666724734179213</v>
      </c>
      <c r="P86" s="8">
        <f>$D86/'Seasonal Index'!M218</f>
        <v>2.9448560799499841</v>
      </c>
      <c r="Q86" s="1"/>
      <c r="R86" s="18">
        <f t="shared" si="9"/>
        <v>9.8211738729457494E-3</v>
      </c>
      <c r="S86" s="1">
        <f t="shared" si="10"/>
        <v>9.7500609105494237E-3</v>
      </c>
      <c r="T86" s="1">
        <f t="shared" si="11"/>
        <v>1.0156385132235494E-2</v>
      </c>
      <c r="U86" s="8">
        <f t="shared" si="12"/>
        <v>1.0171873993170885E-2</v>
      </c>
      <c r="V86" s="1"/>
      <c r="W86" s="1"/>
    </row>
    <row r="87" spans="1:23" x14ac:dyDescent="0.3">
      <c r="A87" s="1">
        <v>82</v>
      </c>
      <c r="B87" s="92"/>
      <c r="C87" s="1" t="s">
        <v>10</v>
      </c>
      <c r="D87" s="1">
        <v>274</v>
      </c>
      <c r="E87" s="1">
        <f>'Seasonal Index'!$H$60+'Seasonal Index'!$H$59*A87</f>
        <v>305.57173902486403</v>
      </c>
      <c r="F87" s="1">
        <f>'Seasonal Index'!$I$106+'Seasonal Index'!$I$107*A87 + 'Seasonal Index'!$I$108*(A87^2)</f>
        <v>294.43806479255591</v>
      </c>
      <c r="G87" s="1"/>
      <c r="H87" s="1">
        <f t="shared" si="13"/>
        <v>0.89667978090639111</v>
      </c>
      <c r="I87" s="1"/>
      <c r="J87" s="18">
        <f>$D87/'Seasonal Index'!G219</f>
        <v>2.8819260916225757</v>
      </c>
      <c r="K87" s="1">
        <f>$D87/'Seasonal Index'!H219</f>
        <v>2.881807709587322</v>
      </c>
      <c r="L87" s="1">
        <f>$D87/'Seasonal Index'!I219</f>
        <v>3.0039016706609307</v>
      </c>
      <c r="M87" s="1">
        <f>$D87/'Seasonal Index'!J219</f>
        <v>3.0056053287042306</v>
      </c>
      <c r="N87" s="1">
        <f>$D87/'Seasonal Index'!K219</f>
        <v>2.98716483666675</v>
      </c>
      <c r="O87" s="1">
        <f>$D87/'Seasonal Index'!L219</f>
        <v>2.9818184391768732</v>
      </c>
      <c r="P87" s="8">
        <f>$D87/'Seasonal Index'!M219</f>
        <v>2.9748260241641651</v>
      </c>
      <c r="Q87" s="1"/>
      <c r="R87" s="18">
        <f t="shared" si="9"/>
        <v>9.830430262454691E-3</v>
      </c>
      <c r="S87" s="1">
        <f t="shared" si="10"/>
        <v>9.8360055753050762E-3</v>
      </c>
      <c r="T87" s="1">
        <f t="shared" si="11"/>
        <v>1.0145307940300906E-2</v>
      </c>
      <c r="U87" s="8">
        <f t="shared" si="12"/>
        <v>1.012714997049614E-2</v>
      </c>
      <c r="V87" s="1"/>
      <c r="W87" s="1"/>
    </row>
    <row r="88" spans="1:23" x14ac:dyDescent="0.3">
      <c r="A88" s="1">
        <v>83</v>
      </c>
      <c r="B88" s="92"/>
      <c r="C88" s="1" t="s">
        <v>11</v>
      </c>
      <c r="D88" s="1">
        <v>237</v>
      </c>
      <c r="E88" s="1">
        <f>'Seasonal Index'!$H$60+'Seasonal Index'!$H$59*A88</f>
        <v>308.2320682789433</v>
      </c>
      <c r="F88" s="1">
        <f>'Seasonal Index'!$I$106+'Seasonal Index'!$I$107*A88 + 'Seasonal Index'!$I$108*(A88^2)</f>
        <v>297.23536066797681</v>
      </c>
      <c r="G88" s="1"/>
      <c r="H88" s="1">
        <f t="shared" si="13"/>
        <v>0.76890117671182789</v>
      </c>
      <c r="I88" s="1"/>
      <c r="J88" s="18">
        <f>$D88/'Seasonal Index'!G220</f>
        <v>2.8486093537627499</v>
      </c>
      <c r="K88" s="1">
        <f>$D88/'Seasonal Index'!H220</f>
        <v>2.8482571953521161</v>
      </c>
      <c r="L88" s="1">
        <f>$D88/'Seasonal Index'!I220</f>
        <v>3.0027006121981108</v>
      </c>
      <c r="M88" s="1">
        <f>$D88/'Seasonal Index'!J220</f>
        <v>2.9491088005041965</v>
      </c>
      <c r="N88" s="1">
        <f>$D88/'Seasonal Index'!K220</f>
        <v>2.9823907577005437</v>
      </c>
      <c r="O88" s="1">
        <f>$D88/'Seasonal Index'!L220</f>
        <v>2.981099986317624</v>
      </c>
      <c r="P88" s="8">
        <f>$D88/'Seasonal Index'!M220</f>
        <v>2.9595374834507271</v>
      </c>
      <c r="Q88" s="1"/>
      <c r="R88" s="18">
        <f t="shared" si="9"/>
        <v>9.7416879073099309E-3</v>
      </c>
      <c r="S88" s="1">
        <f t="shared" si="10"/>
        <v>9.567819523033266E-3</v>
      </c>
      <c r="T88" s="1">
        <f t="shared" si="11"/>
        <v>1.00337683612011E-2</v>
      </c>
      <c r="U88" s="8">
        <f t="shared" si="12"/>
        <v>1.0029425770938559E-2</v>
      </c>
      <c r="V88" s="1"/>
      <c r="W88" s="1"/>
    </row>
    <row r="89" spans="1:23" ht="15" thickBot="1" x14ac:dyDescent="0.35">
      <c r="A89" s="2">
        <v>84</v>
      </c>
      <c r="B89" s="93"/>
      <c r="C89" s="2" t="s">
        <v>12</v>
      </c>
      <c r="D89" s="2">
        <v>278</v>
      </c>
      <c r="E89" s="2">
        <f>'Seasonal Index'!$H$60+'Seasonal Index'!$H$59*A89</f>
        <v>310.89239753302252</v>
      </c>
      <c r="F89" s="2">
        <f>'Seasonal Index'!$I$106+'Seasonal Index'!$I$107*A89 + 'Seasonal Index'!$I$108*(A89^2)</f>
        <v>300.04635320553183</v>
      </c>
      <c r="G89" s="2"/>
      <c r="H89" s="2">
        <f t="shared" si="13"/>
        <v>0.89420005830303795</v>
      </c>
      <c r="I89" s="2"/>
      <c r="J89" s="18">
        <f>$D89/'Seasonal Index'!G221</f>
        <v>2.9505247481220236</v>
      </c>
      <c r="K89" s="1">
        <f>$D89/'Seasonal Index'!H221</f>
        <v>2.9506177755464211</v>
      </c>
      <c r="L89" s="1">
        <f>$D89/'Seasonal Index'!I221</f>
        <v>3.1453447186401702</v>
      </c>
      <c r="M89" s="1">
        <f>$D89/'Seasonal Index'!J221</f>
        <v>3.0879694018582229</v>
      </c>
      <c r="N89" s="1">
        <f>$D89/'Seasonal Index'!K221</f>
        <v>3.1215859521118188</v>
      </c>
      <c r="O89" s="1">
        <f>$D89/'Seasonal Index'!L221</f>
        <v>3.0992203354174399</v>
      </c>
      <c r="P89" s="8">
        <f>$D89/'Seasonal Index'!M221</f>
        <v>3.0919409935293571</v>
      </c>
      <c r="Q89" s="2"/>
      <c r="R89" s="47">
        <f t="shared" si="9"/>
        <v>1.0117149031622997E-2</v>
      </c>
      <c r="S89" s="2">
        <f t="shared" si="10"/>
        <v>9.9325986301425188E-3</v>
      </c>
      <c r="T89" s="2">
        <f t="shared" si="11"/>
        <v>1.0403679027465239E-2</v>
      </c>
      <c r="U89" s="48">
        <f t="shared" si="12"/>
        <v>1.0329138489126956E-2</v>
      </c>
      <c r="V89" s="2"/>
      <c r="W89" s="2"/>
    </row>
    <row r="90" spans="1:23" ht="15" thickTop="1" x14ac:dyDescent="0.3">
      <c r="A90" s="49">
        <v>85</v>
      </c>
      <c r="B90" s="91">
        <v>1956</v>
      </c>
      <c r="C90" s="49" t="s">
        <v>1</v>
      </c>
      <c r="D90" s="49">
        <v>284</v>
      </c>
      <c r="E90" s="49">
        <f>'Seasonal Index'!$H$60+'Seasonal Index'!$H$59*A90</f>
        <v>313.55272678710179</v>
      </c>
      <c r="F90" s="49">
        <f>'Seasonal Index'!$I$106+'Seasonal Index'!$I$107*A90 + 'Seasonal Index'!$I$108*(A90^2)</f>
        <v>302.87104240522098</v>
      </c>
      <c r="G90" s="49"/>
      <c r="H90" s="49">
        <f t="shared" si="13"/>
        <v>0.9057487807874568</v>
      </c>
      <c r="I90" s="49"/>
      <c r="J90" s="18">
        <f>$D90/'Seasonal Index'!G210</f>
        <v>3.2979771166596139</v>
      </c>
      <c r="K90" s="1">
        <f>$D90/'Seasonal Index'!H210</f>
        <v>3.2980014248029477</v>
      </c>
      <c r="L90" s="1">
        <f>$D90/'Seasonal Index'!I210</f>
        <v>3.0818038948073996</v>
      </c>
      <c r="M90" s="1">
        <f>$D90/'Seasonal Index'!J210</f>
        <v>3.1214797667254928</v>
      </c>
      <c r="N90" s="1">
        <f>$D90/'Seasonal Index'!K210</f>
        <v>3.1134069685564412</v>
      </c>
      <c r="O90" s="1">
        <f>$D90/'Seasonal Index'!L210</f>
        <v>3.0975041285109479</v>
      </c>
      <c r="P90" s="8">
        <f>$D90/'Seasonal Index'!M210</f>
        <v>3.1163199679699058</v>
      </c>
      <c r="Q90" s="49"/>
      <c r="R90" s="50">
        <f t="shared" si="9"/>
        <v>9.8286623955909785E-3</v>
      </c>
      <c r="S90" s="49">
        <f t="shared" si="10"/>
        <v>9.9551989188884863E-3</v>
      </c>
      <c r="T90" s="49">
        <f t="shared" si="11"/>
        <v>1.0279645567405923E-2</v>
      </c>
      <c r="U90" s="51">
        <f t="shared" si="12"/>
        <v>1.0227138599690547E-2</v>
      </c>
    </row>
    <row r="91" spans="1:23" x14ac:dyDescent="0.3">
      <c r="A91" s="1">
        <v>86</v>
      </c>
      <c r="B91" s="92"/>
      <c r="C91" s="1" t="s">
        <v>2</v>
      </c>
      <c r="D91" s="1">
        <v>277</v>
      </c>
      <c r="E91" s="1">
        <f>'Seasonal Index'!$H$60+'Seasonal Index'!$H$59*A91</f>
        <v>316.21305604118106</v>
      </c>
      <c r="F91" s="1">
        <f>'Seasonal Index'!$I$106+'Seasonal Index'!$I$107*A91 + 'Seasonal Index'!$I$108*(A91^2)</f>
        <v>305.70942826704436</v>
      </c>
      <c r="G91" s="1"/>
      <c r="H91" s="1">
        <f t="shared" si="13"/>
        <v>0.87599166039471099</v>
      </c>
      <c r="I91" s="1"/>
      <c r="J91" s="18">
        <f>$D91/'Seasonal Index'!G211</f>
        <v>3.2516669401242289</v>
      </c>
      <c r="K91" s="1">
        <f>$D91/'Seasonal Index'!H211</f>
        <v>3.2539122235968954</v>
      </c>
      <c r="L91" s="1">
        <f>$D91/'Seasonal Index'!I211</f>
        <v>3.0689068004852138</v>
      </c>
      <c r="M91" s="1">
        <f>$D91/'Seasonal Index'!J211</f>
        <v>3.1497859661723209</v>
      </c>
      <c r="N91" s="1">
        <f>$D91/'Seasonal Index'!K211</f>
        <v>3.1000493179563575</v>
      </c>
      <c r="O91" s="1">
        <f>$D91/'Seasonal Index'!L211</f>
        <v>3.1022371248130924</v>
      </c>
      <c r="P91" s="8">
        <f>$D91/'Seasonal Index'!M211</f>
        <v>3.1315271766219652</v>
      </c>
      <c r="Q91" s="1"/>
      <c r="R91" s="18">
        <f t="shared" si="9"/>
        <v>9.7051868727569043E-3</v>
      </c>
      <c r="S91" s="1">
        <f t="shared" si="10"/>
        <v>9.9609611494413369E-3</v>
      </c>
      <c r="T91" s="1">
        <f t="shared" si="11"/>
        <v>1.0140509357298565E-2</v>
      </c>
      <c r="U91" s="8">
        <f t="shared" si="12"/>
        <v>1.0147665848575712E-2</v>
      </c>
    </row>
    <row r="92" spans="1:23" x14ac:dyDescent="0.3">
      <c r="A92" s="1">
        <v>87</v>
      </c>
      <c r="B92" s="92"/>
      <c r="C92" s="1" t="s">
        <v>3</v>
      </c>
      <c r="D92" s="1">
        <v>317</v>
      </c>
      <c r="E92" s="1">
        <f>'Seasonal Index'!$H$60+'Seasonal Index'!$H$59*A92</f>
        <v>318.87338529526028</v>
      </c>
      <c r="F92" s="1">
        <f>'Seasonal Index'!$I$106+'Seasonal Index'!$I$107*A92 + 'Seasonal Index'!$I$108*(A92^2)</f>
        <v>308.56151079100187</v>
      </c>
      <c r="G92" s="1"/>
      <c r="H92" s="1">
        <f t="shared" si="13"/>
        <v>0.99412498696457341</v>
      </c>
      <c r="I92" s="1"/>
      <c r="J92" s="18">
        <f>$D92/'Seasonal Index'!G212</f>
        <v>3.2347003307795421</v>
      </c>
      <c r="K92" s="1">
        <f>$D92/'Seasonal Index'!H212</f>
        <v>3.2373651093840539</v>
      </c>
      <c r="L92" s="1">
        <f>$D92/'Seasonal Index'!I212</f>
        <v>3.0978289333040983</v>
      </c>
      <c r="M92" s="1">
        <f>$D92/'Seasonal Index'!J212</f>
        <v>3.1605314773712179</v>
      </c>
      <c r="N92" s="1">
        <f>$D92/'Seasonal Index'!K212</f>
        <v>3.1179108447738497</v>
      </c>
      <c r="O92" s="1">
        <f>$D92/'Seasonal Index'!L212</f>
        <v>3.1024124619269724</v>
      </c>
      <c r="P92" s="8">
        <f>$D92/'Seasonal Index'!M212</f>
        <v>3.1474242814443154</v>
      </c>
      <c r="Q92" s="1"/>
      <c r="R92" s="18">
        <f t="shared" si="9"/>
        <v>9.7149184477584062E-3</v>
      </c>
      <c r="S92" s="1">
        <f t="shared" si="10"/>
        <v>9.9115561947721951E-3</v>
      </c>
      <c r="T92" s="1">
        <f t="shared" si="11"/>
        <v>1.0104665474255167E-2</v>
      </c>
      <c r="U92" s="8">
        <f t="shared" si="12"/>
        <v>1.005443761917646E-2</v>
      </c>
    </row>
    <row r="93" spans="1:23" x14ac:dyDescent="0.3">
      <c r="A93" s="1">
        <v>88</v>
      </c>
      <c r="B93" s="92"/>
      <c r="C93" s="1" t="s">
        <v>4</v>
      </c>
      <c r="D93" s="1">
        <v>313</v>
      </c>
      <c r="E93" s="1">
        <f>'Seasonal Index'!$H$60+'Seasonal Index'!$H$59*A93</f>
        <v>321.53371454933949</v>
      </c>
      <c r="F93" s="1">
        <f>'Seasonal Index'!$I$106+'Seasonal Index'!$I$107*A93 + 'Seasonal Index'!$I$108*(A93^2)</f>
        <v>311.42728997709355</v>
      </c>
      <c r="G93" s="1"/>
      <c r="H93" s="1">
        <f t="shared" si="13"/>
        <v>0.97345934761055986</v>
      </c>
      <c r="I93" s="1"/>
      <c r="J93" s="18">
        <f>$D93/'Seasonal Index'!G213</f>
        <v>3.2639310664603562</v>
      </c>
      <c r="K93" s="1">
        <f>$D93/'Seasonal Index'!H213</f>
        <v>3.2663001320842224</v>
      </c>
      <c r="L93" s="1">
        <f>$D93/'Seasonal Index'!I213</f>
        <v>3.1656745628114393</v>
      </c>
      <c r="M93" s="1">
        <f>$D93/'Seasonal Index'!J213</f>
        <v>3.1933895252023321</v>
      </c>
      <c r="N93" s="1">
        <f>$D93/'Seasonal Index'!K213</f>
        <v>3.1793461444984157</v>
      </c>
      <c r="O93" s="1">
        <f>$D93/'Seasonal Index'!L213</f>
        <v>3.2015386273925053</v>
      </c>
      <c r="P93" s="8">
        <f>$D93/'Seasonal Index'!M213</f>
        <v>3.2098254922268876</v>
      </c>
      <c r="Q93" s="1"/>
      <c r="R93" s="18">
        <f t="shared" si="9"/>
        <v>9.8455447113794513E-3</v>
      </c>
      <c r="S93" s="1">
        <f t="shared" si="10"/>
        <v>9.9317408430346886E-3</v>
      </c>
      <c r="T93" s="1">
        <f t="shared" si="11"/>
        <v>1.0208951645606481E-2</v>
      </c>
      <c r="U93" s="8">
        <f t="shared" si="12"/>
        <v>1.0280212204999724E-2</v>
      </c>
    </row>
    <row r="94" spans="1:23" x14ac:dyDescent="0.3">
      <c r="A94" s="1">
        <v>89</v>
      </c>
      <c r="B94" s="92"/>
      <c r="C94" s="1" t="s">
        <v>5</v>
      </c>
      <c r="D94" s="1">
        <v>318</v>
      </c>
      <c r="E94" s="1">
        <f>'Seasonal Index'!$H$60+'Seasonal Index'!$H$59*A94</f>
        <v>324.19404380341882</v>
      </c>
      <c r="F94" s="1">
        <f>'Seasonal Index'!$I$106+'Seasonal Index'!$I$107*A94 + 'Seasonal Index'!$I$108*(A94^2)</f>
        <v>314.30676582531936</v>
      </c>
      <c r="G94" s="1"/>
      <c r="H94" s="1">
        <f t="shared" si="13"/>
        <v>0.98089402343500576</v>
      </c>
      <c r="I94" s="1"/>
      <c r="J94" s="18">
        <f>$D94/'Seasonal Index'!G214</f>
        <v>3.2911393337951078</v>
      </c>
      <c r="K94" s="1">
        <f>$D94/'Seasonal Index'!H214</f>
        <v>3.291952355324248</v>
      </c>
      <c r="L94" s="1">
        <f>$D94/'Seasonal Index'!I214</f>
        <v>3.2374096940152572</v>
      </c>
      <c r="M94" s="1">
        <f>$D94/'Seasonal Index'!J214</f>
        <v>3.2120261533974128</v>
      </c>
      <c r="N94" s="1">
        <f>$D94/'Seasonal Index'!K214</f>
        <v>3.2401461187890677</v>
      </c>
      <c r="O94" s="1">
        <f>$D94/'Seasonal Index'!L214</f>
        <v>3.2016665458385787</v>
      </c>
      <c r="P94" s="8">
        <f>$D94/'Seasonal Index'!M214</f>
        <v>3.2452077553172627</v>
      </c>
      <c r="Q94" s="1"/>
      <c r="R94" s="18">
        <f t="shared" si="9"/>
        <v>9.9860245920443923E-3</v>
      </c>
      <c r="S94" s="1">
        <f t="shared" si="10"/>
        <v>9.9077272232215522E-3</v>
      </c>
      <c r="T94" s="1">
        <f t="shared" si="11"/>
        <v>1.0308865322325982E-2</v>
      </c>
      <c r="U94" s="8">
        <f t="shared" si="12"/>
        <v>1.0186438517896723E-2</v>
      </c>
    </row>
    <row r="95" spans="1:23" x14ac:dyDescent="0.3">
      <c r="A95" s="1">
        <v>90</v>
      </c>
      <c r="B95" s="92"/>
      <c r="C95" s="1" t="s">
        <v>6</v>
      </c>
      <c r="D95" s="1">
        <v>374</v>
      </c>
      <c r="E95" s="1">
        <f>'Seasonal Index'!$H$60+'Seasonal Index'!$H$59*A95</f>
        <v>326.85437305749804</v>
      </c>
      <c r="F95" s="1">
        <f>'Seasonal Index'!$I$106+'Seasonal Index'!$I$107*A95 + 'Seasonal Index'!$I$108*(A95^2)</f>
        <v>317.19993833567941</v>
      </c>
      <c r="G95" s="1"/>
      <c r="H95" s="1">
        <f t="shared" si="13"/>
        <v>1.1442404655672402</v>
      </c>
      <c r="I95" s="1"/>
      <c r="J95" s="18">
        <f>$D95/'Seasonal Index'!G215</f>
        <v>3.39192056682761</v>
      </c>
      <c r="K95" s="1">
        <f>$D95/'Seasonal Index'!H215</f>
        <v>3.3903788332818148</v>
      </c>
      <c r="L95" s="1">
        <f>$D95/'Seasonal Index'!I215</f>
        <v>3.3778699508341892</v>
      </c>
      <c r="M95" s="1">
        <f>$D95/'Seasonal Index'!J215</f>
        <v>3.3737320913002846</v>
      </c>
      <c r="N95" s="1">
        <f>$D95/'Seasonal Index'!K215</f>
        <v>3.3744737887719478</v>
      </c>
      <c r="O95" s="1">
        <f>$D95/'Seasonal Index'!L215</f>
        <v>3.3775414877803671</v>
      </c>
      <c r="P95" s="8">
        <f>$D95/'Seasonal Index'!M215</f>
        <v>3.3646694904629308</v>
      </c>
      <c r="Q95" s="1"/>
      <c r="R95" s="18">
        <f t="shared" si="9"/>
        <v>1.0334479906866588E-2</v>
      </c>
      <c r="S95" s="1">
        <f t="shared" si="10"/>
        <v>1.0321820264301007E-2</v>
      </c>
      <c r="T95" s="1">
        <f t="shared" si="11"/>
        <v>1.0638317921742102E-2</v>
      </c>
      <c r="U95" s="8">
        <f t="shared" si="12"/>
        <v>1.0647989105868162E-2</v>
      </c>
    </row>
    <row r="96" spans="1:23" x14ac:dyDescent="0.3">
      <c r="A96" s="1">
        <v>91</v>
      </c>
      <c r="B96" s="92"/>
      <c r="C96" s="1" t="s">
        <v>7</v>
      </c>
      <c r="D96" s="1">
        <v>413</v>
      </c>
      <c r="E96" s="1">
        <f>'Seasonal Index'!$H$60+'Seasonal Index'!$H$59*A96</f>
        <v>329.51470231157725</v>
      </c>
      <c r="F96" s="1">
        <f>'Seasonal Index'!$I$106+'Seasonal Index'!$I$107*A96 + 'Seasonal Index'!$I$108*(A96^2)</f>
        <v>320.10680750817357</v>
      </c>
      <c r="G96" s="1"/>
      <c r="H96" s="1">
        <f t="shared" si="13"/>
        <v>1.2533583391052521</v>
      </c>
      <c r="I96" s="1"/>
      <c r="J96" s="18">
        <f>$D96/'Seasonal Index'!G216</f>
        <v>3.340450174329328</v>
      </c>
      <c r="K96" s="1">
        <f>$D96/'Seasonal Index'!H216</f>
        <v>3.3380279433513662</v>
      </c>
      <c r="L96" s="1">
        <f>$D96/'Seasonal Index'!I216</f>
        <v>3.3667222587424912</v>
      </c>
      <c r="M96" s="1">
        <f>$D96/'Seasonal Index'!J216</f>
        <v>3.3262932349518315</v>
      </c>
      <c r="N96" s="1">
        <f>$D96/'Seasonal Index'!K216</f>
        <v>3.3588421378487698</v>
      </c>
      <c r="O96" s="1">
        <f>$D96/'Seasonal Index'!L216</f>
        <v>3.3876244851289519</v>
      </c>
      <c r="P96" s="8">
        <f>$D96/'Seasonal Index'!M216</f>
        <v>3.3529539796926877</v>
      </c>
      <c r="Q96" s="1"/>
      <c r="R96" s="18">
        <f t="shared" si="9"/>
        <v>1.0217214088247387E-2</v>
      </c>
      <c r="S96" s="1">
        <f t="shared" si="10"/>
        <v>1.0094521463283931E-2</v>
      </c>
      <c r="T96" s="1">
        <f t="shared" si="11"/>
        <v>1.0492879436070742E-2</v>
      </c>
      <c r="U96" s="8">
        <f t="shared" si="12"/>
        <v>1.0582794260139103E-2</v>
      </c>
    </row>
    <row r="97" spans="1:21" x14ac:dyDescent="0.3">
      <c r="A97" s="1">
        <v>92</v>
      </c>
      <c r="B97" s="92"/>
      <c r="C97" s="1" t="s">
        <v>8</v>
      </c>
      <c r="D97" s="1">
        <v>405</v>
      </c>
      <c r="E97" s="1">
        <f>'Seasonal Index'!$H$60+'Seasonal Index'!$H$59*A97</f>
        <v>332.17503156565652</v>
      </c>
      <c r="F97" s="1">
        <f>'Seasonal Index'!$I$106+'Seasonal Index'!$I$107*A97 + 'Seasonal Index'!$I$108*(A97^2)</f>
        <v>323.02737334280187</v>
      </c>
      <c r="G97" s="1"/>
      <c r="H97" s="1">
        <f t="shared" si="13"/>
        <v>1.2192367321863238</v>
      </c>
      <c r="I97" s="1"/>
      <c r="J97" s="18">
        <f>$D97/'Seasonal Index'!G217</f>
        <v>3.2737975136004458</v>
      </c>
      <c r="K97" s="1">
        <f>$D97/'Seasonal Index'!H217</f>
        <v>3.2718502819947783</v>
      </c>
      <c r="L97" s="1">
        <f>$D97/'Seasonal Index'!I217</f>
        <v>3.3371642091779328</v>
      </c>
      <c r="M97" s="1">
        <f>$D97/'Seasonal Index'!J217</f>
        <v>3.3320994844321925</v>
      </c>
      <c r="N97" s="1">
        <f>$D97/'Seasonal Index'!K217</f>
        <v>3.3252177183948586</v>
      </c>
      <c r="O97" s="1">
        <f>$D97/'Seasonal Index'!L217</f>
        <v>3.3512511048355087</v>
      </c>
      <c r="P97" s="8">
        <f>$D97/'Seasonal Index'!M217</f>
        <v>3.324695204053346</v>
      </c>
      <c r="Q97" s="1"/>
      <c r="R97" s="18">
        <f t="shared" si="9"/>
        <v>1.0046402926338913E-2</v>
      </c>
      <c r="S97" s="1">
        <f t="shared" si="10"/>
        <v>1.0031155769676149E-2</v>
      </c>
      <c r="T97" s="1">
        <f t="shared" si="11"/>
        <v>1.0293919317066929E-2</v>
      </c>
      <c r="U97" s="8">
        <f t="shared" si="12"/>
        <v>1.0374511206761127E-2</v>
      </c>
    </row>
    <row r="98" spans="1:21" x14ac:dyDescent="0.3">
      <c r="A98" s="1">
        <v>93</v>
      </c>
      <c r="B98" s="92"/>
      <c r="C98" s="1" t="s">
        <v>9</v>
      </c>
      <c r="D98" s="1">
        <v>355</v>
      </c>
      <c r="E98" s="1">
        <f>'Seasonal Index'!$H$60+'Seasonal Index'!$H$59*A98</f>
        <v>334.8353608197358</v>
      </c>
      <c r="F98" s="1">
        <f>'Seasonal Index'!$I$106+'Seasonal Index'!$I$107*A98 + 'Seasonal Index'!$I$108*(A98^2)</f>
        <v>325.96163583956439</v>
      </c>
      <c r="G98" s="1"/>
      <c r="H98" s="1">
        <f t="shared" si="13"/>
        <v>1.0602225497656448</v>
      </c>
      <c r="I98" s="1"/>
      <c r="J98" s="18">
        <f>$D98/'Seasonal Index'!G218</f>
        <v>3.2846616247318479</v>
      </c>
      <c r="K98" s="1">
        <f>$D98/'Seasonal Index'!H218</f>
        <v>3.2843942960211869</v>
      </c>
      <c r="L98" s="1">
        <f>$D98/'Seasonal Index'!I218</f>
        <v>3.3849541548961164</v>
      </c>
      <c r="M98" s="1">
        <f>$D98/'Seasonal Index'!J218</f>
        <v>3.3604444455024653</v>
      </c>
      <c r="N98" s="1">
        <f>$D98/'Seasonal Index'!K218</f>
        <v>3.3704008098576259</v>
      </c>
      <c r="O98" s="1">
        <f>$D98/'Seasonal Index'!L218</f>
        <v>3.3755407950748784</v>
      </c>
      <c r="P98" s="8">
        <f>$D98/'Seasonal Index'!M218</f>
        <v>3.3507176550712963</v>
      </c>
      <c r="Q98" s="1"/>
      <c r="R98" s="18">
        <f t="shared" si="9"/>
        <v>1.010930908434866E-2</v>
      </c>
      <c r="S98" s="1">
        <f t="shared" si="10"/>
        <v>1.0036109798187106E-2</v>
      </c>
      <c r="T98" s="1">
        <f t="shared" si="11"/>
        <v>1.0339869602067248E-2</v>
      </c>
      <c r="U98" s="8">
        <f t="shared" si="12"/>
        <v>1.0355638283568719E-2</v>
      </c>
    </row>
    <row r="99" spans="1:21" x14ac:dyDescent="0.3">
      <c r="A99" s="1">
        <v>94</v>
      </c>
      <c r="B99" s="92"/>
      <c r="C99" s="1" t="s">
        <v>10</v>
      </c>
      <c r="D99" s="1">
        <v>306</v>
      </c>
      <c r="E99" s="1">
        <f>'Seasonal Index'!$H$60+'Seasonal Index'!$H$59*A99</f>
        <v>337.49569007381501</v>
      </c>
      <c r="F99" s="1">
        <f>'Seasonal Index'!$I$106+'Seasonal Index'!$I$107*A99 + 'Seasonal Index'!$I$108*(A99^2)</f>
        <v>328.90959499846105</v>
      </c>
      <c r="G99" s="1"/>
      <c r="H99" s="1">
        <f t="shared" si="13"/>
        <v>0.90667824508536254</v>
      </c>
      <c r="I99" s="1"/>
      <c r="J99" s="18">
        <f>$D99/'Seasonal Index'!G219</f>
        <v>3.2185014015930959</v>
      </c>
      <c r="K99" s="1">
        <f>$D99/'Seasonal Index'!H219</f>
        <v>3.2183691939186878</v>
      </c>
      <c r="L99" s="1">
        <f>$D99/'Seasonal Index'!I219</f>
        <v>3.3547223037308207</v>
      </c>
      <c r="M99" s="1">
        <f>$D99/'Seasonal Index'!J219</f>
        <v>3.3566249291368413</v>
      </c>
      <c r="N99" s="1">
        <f>$D99/'Seasonal Index'!K219</f>
        <v>3.3360308029927936</v>
      </c>
      <c r="O99" s="1">
        <f>$D99/'Seasonal Index'!L219</f>
        <v>3.3300600087157783</v>
      </c>
      <c r="P99" s="8">
        <f>$D99/'Seasonal Index'!M219</f>
        <v>3.3222509612928266</v>
      </c>
      <c r="Q99" s="1"/>
      <c r="R99" s="18">
        <f t="shared" si="9"/>
        <v>9.9400448728607354E-3</v>
      </c>
      <c r="S99" s="1">
        <f t="shared" si="10"/>
        <v>9.9456823534626489E-3</v>
      </c>
      <c r="T99" s="1">
        <f t="shared" si="11"/>
        <v>1.0142698339367092E-2</v>
      </c>
      <c r="U99" s="8">
        <f t="shared" si="12"/>
        <v>1.0124545040199754E-2</v>
      </c>
    </row>
    <row r="100" spans="1:21" x14ac:dyDescent="0.3">
      <c r="A100" s="1">
        <v>95</v>
      </c>
      <c r="B100" s="92"/>
      <c r="C100" s="1" t="s">
        <v>11</v>
      </c>
      <c r="D100" s="1">
        <v>271</v>
      </c>
      <c r="E100" s="1">
        <f>'Seasonal Index'!$H$60+'Seasonal Index'!$H$59*A100</f>
        <v>340.15601932789428</v>
      </c>
      <c r="F100" s="1">
        <f>'Seasonal Index'!$I$106+'Seasonal Index'!$I$107*A100 + 'Seasonal Index'!$I$108*(A100^2)</f>
        <v>331.87125081949188</v>
      </c>
      <c r="G100" s="1"/>
      <c r="H100" s="1">
        <f t="shared" si="13"/>
        <v>0.79669323663729974</v>
      </c>
      <c r="I100" s="1"/>
      <c r="J100" s="18">
        <f>$D100/'Seasonal Index'!G220</f>
        <v>3.2572706112645791</v>
      </c>
      <c r="K100" s="1">
        <f>$D100/'Seasonal Index'!H220</f>
        <v>3.2568679322380736</v>
      </c>
      <c r="L100" s="1">
        <f>$D100/'Seasonal Index'!I220</f>
        <v>3.433467788631595</v>
      </c>
      <c r="M100" s="1">
        <f>$D100/'Seasonal Index'!J220</f>
        <v>3.3721877001545875</v>
      </c>
      <c r="N100" s="1">
        <f>$D100/'Seasonal Index'!K220</f>
        <v>3.4102442841217191</v>
      </c>
      <c r="O100" s="1">
        <f>$D100/'Seasonal Index'!L220</f>
        <v>3.4087683387851313</v>
      </c>
      <c r="P100" s="8">
        <f>$D100/'Seasonal Index'!M220</f>
        <v>3.3841124810765697</v>
      </c>
      <c r="Q100" s="1"/>
      <c r="R100" s="18">
        <f t="shared" si="9"/>
        <v>1.0093802824408922E-2</v>
      </c>
      <c r="S100" s="1">
        <f t="shared" si="10"/>
        <v>9.9136499386887466E-3</v>
      </c>
      <c r="T100" s="1">
        <f t="shared" si="11"/>
        <v>1.0275805077121867E-2</v>
      </c>
      <c r="U100" s="8">
        <f t="shared" si="12"/>
        <v>1.0271357733964112E-2</v>
      </c>
    </row>
    <row r="101" spans="1:21" ht="15" thickBot="1" x14ac:dyDescent="0.35">
      <c r="A101" s="2">
        <v>96</v>
      </c>
      <c r="B101" s="93"/>
      <c r="C101" s="2" t="s">
        <v>12</v>
      </c>
      <c r="D101" s="2">
        <v>306</v>
      </c>
      <c r="E101" s="2">
        <f>'Seasonal Index'!$H$60+'Seasonal Index'!$H$59*A101</f>
        <v>342.81634858197356</v>
      </c>
      <c r="F101" s="2">
        <f>'Seasonal Index'!$I$106+'Seasonal Index'!$I$107*A101 + 'Seasonal Index'!$I$108*(A101^2)</f>
        <v>334.84660330265683</v>
      </c>
      <c r="G101" s="2"/>
      <c r="H101" s="2">
        <f t="shared" si="13"/>
        <v>0.89260620523419965</v>
      </c>
      <c r="I101" s="2"/>
      <c r="J101" s="18">
        <f>$D101/'Seasonal Index'!G221</f>
        <v>3.247699902609134</v>
      </c>
      <c r="K101" s="1">
        <f>$D101/'Seasonal Index'!H221</f>
        <v>3.247802299702176</v>
      </c>
      <c r="L101" s="1">
        <f>$D101/'Seasonal Index'!I221</f>
        <v>3.4621420284312663</v>
      </c>
      <c r="M101" s="1">
        <f>$D101/'Seasonal Index'!J221</f>
        <v>3.3989879027648064</v>
      </c>
      <c r="N101" s="1">
        <f>$D101/'Seasonal Index'!K221</f>
        <v>3.4359902926122898</v>
      </c>
      <c r="O101" s="1">
        <f>$D101/'Seasonal Index'!L221</f>
        <v>3.4113720238767504</v>
      </c>
      <c r="P101" s="8">
        <f>$D101/'Seasonal Index'!M221</f>
        <v>3.4033595108632495</v>
      </c>
      <c r="Q101" s="2"/>
      <c r="R101" s="47">
        <f t="shared" si="9"/>
        <v>1.00991158757512E-2</v>
      </c>
      <c r="S101" s="2">
        <f t="shared" si="10"/>
        <v>9.9148944232805378E-3</v>
      </c>
      <c r="T101" s="2">
        <f t="shared" si="11"/>
        <v>1.0261386135389915E-2</v>
      </c>
      <c r="U101" s="48">
        <f t="shared" si="12"/>
        <v>1.0187865100705004E-2</v>
      </c>
    </row>
    <row r="102" spans="1:21" ht="15" thickTop="1" x14ac:dyDescent="0.3">
      <c r="A102" s="49">
        <v>97</v>
      </c>
      <c r="B102" s="91">
        <v>1957</v>
      </c>
      <c r="C102" s="49" t="s">
        <v>1</v>
      </c>
      <c r="D102" s="49">
        <v>315</v>
      </c>
      <c r="E102" s="49">
        <f>'Seasonal Index'!$H$60+'Seasonal Index'!$H$59*A102</f>
        <v>345.47667783605277</v>
      </c>
      <c r="F102" s="49">
        <f>'Seasonal Index'!$I$106+'Seasonal Index'!$I$107*A102 + 'Seasonal Index'!$I$108*(A102^2)</f>
        <v>337.83565244795597</v>
      </c>
      <c r="G102" s="49"/>
      <c r="H102" s="49">
        <f t="shared" si="13"/>
        <v>0.91178368963442569</v>
      </c>
      <c r="I102" s="49"/>
      <c r="J102" s="18">
        <f>$D102/'Seasonal Index'!G210</f>
        <v>3.6579675765766844</v>
      </c>
      <c r="K102" s="1">
        <f>$D102/'Seasonal Index'!H210</f>
        <v>3.6579945380736922</v>
      </c>
      <c r="L102" s="1">
        <f>$D102/'Seasonal Index'!I210</f>
        <v>3.4181979819166579</v>
      </c>
      <c r="M102" s="1">
        <f>$D102/'Seasonal Index'!J210</f>
        <v>3.462204670839895</v>
      </c>
      <c r="N102" s="1">
        <f>$D102/'Seasonal Index'!K210</f>
        <v>3.4532506869552075</v>
      </c>
      <c r="O102" s="1">
        <f>$D102/'Seasonal Index'!L210</f>
        <v>3.4356119735244666</v>
      </c>
      <c r="P102" s="8">
        <f>$D102/'Seasonal Index'!M210</f>
        <v>3.4564816546145081</v>
      </c>
      <c r="Q102" s="49"/>
      <c r="R102" s="50">
        <f t="shared" si="9"/>
        <v>9.8941497392156137E-3</v>
      </c>
      <c r="S102" s="49">
        <f t="shared" si="10"/>
        <v>1.0021529362056957E-2</v>
      </c>
      <c r="T102" s="49">
        <f t="shared" si="11"/>
        <v>1.0221688154974068E-2</v>
      </c>
      <c r="U102" s="51">
        <f t="shared" si="12"/>
        <v>1.0169477225479413E-2</v>
      </c>
    </row>
    <row r="103" spans="1:21" x14ac:dyDescent="0.3">
      <c r="A103" s="1">
        <v>98</v>
      </c>
      <c r="B103" s="92"/>
      <c r="C103" s="1" t="s">
        <v>2</v>
      </c>
      <c r="D103" s="1">
        <v>301</v>
      </c>
      <c r="E103" s="1">
        <f>'Seasonal Index'!$H$60+'Seasonal Index'!$H$59*A103</f>
        <v>348.13700709013204</v>
      </c>
      <c r="F103" s="1">
        <f>'Seasonal Index'!$I$106+'Seasonal Index'!$I$107*A103 + 'Seasonal Index'!$I$108*(A103^2)</f>
        <v>340.83839825538928</v>
      </c>
      <c r="G103" s="1"/>
      <c r="H103" s="1">
        <f t="shared" si="13"/>
        <v>0.86460213614139458</v>
      </c>
      <c r="I103" s="1"/>
      <c r="J103" s="18">
        <f>$D103/'Seasonal Index'!G211</f>
        <v>3.5333998158028623</v>
      </c>
      <c r="K103" s="1">
        <f>$D103/'Seasonal Index'!H211</f>
        <v>3.5358396364717164</v>
      </c>
      <c r="L103" s="1">
        <f>$D103/'Seasonal Index'!I211</f>
        <v>3.3348048626211169</v>
      </c>
      <c r="M103" s="1">
        <f>$D103/'Seasonal Index'!J211</f>
        <v>3.4226916094507893</v>
      </c>
      <c r="N103" s="1">
        <f>$D103/'Seasonal Index'!K211</f>
        <v>3.3686456487540202</v>
      </c>
      <c r="O103" s="1">
        <f>$D103/'Seasonal Index'!L211</f>
        <v>3.371023012883541</v>
      </c>
      <c r="P103" s="8">
        <f>$D103/'Seasonal Index'!M211</f>
        <v>3.402850830914121</v>
      </c>
      <c r="Q103" s="1"/>
      <c r="R103" s="18">
        <f t="shared" si="9"/>
        <v>9.5790013549399596E-3</v>
      </c>
      <c r="S103" s="1">
        <f t="shared" si="10"/>
        <v>9.8314500893168788E-3</v>
      </c>
      <c r="T103" s="1">
        <f t="shared" si="11"/>
        <v>9.883410044163812E-3</v>
      </c>
      <c r="U103" s="8">
        <f t="shared" si="12"/>
        <v>9.8903850919920197E-3</v>
      </c>
    </row>
    <row r="104" spans="1:21" x14ac:dyDescent="0.3">
      <c r="A104" s="1">
        <v>99</v>
      </c>
      <c r="B104" s="92"/>
      <c r="C104" s="1" t="s">
        <v>3</v>
      </c>
      <c r="D104" s="1">
        <v>356</v>
      </c>
      <c r="E104" s="1">
        <f>'Seasonal Index'!$H$60+'Seasonal Index'!$H$59*A104</f>
        <v>350.79733634421132</v>
      </c>
      <c r="F104" s="1">
        <f>'Seasonal Index'!$I$106+'Seasonal Index'!$I$107*A104 + 'Seasonal Index'!$I$108*(A104^2)</f>
        <v>343.85484072495666</v>
      </c>
      <c r="G104" s="1"/>
      <c r="H104" s="1">
        <f t="shared" si="13"/>
        <v>1.0148309668197815</v>
      </c>
      <c r="I104" s="1"/>
      <c r="J104" s="18">
        <f>$D104/'Seasonal Index'!G212</f>
        <v>3.632660308383334</v>
      </c>
      <c r="K104" s="1">
        <f>$D104/'Seasonal Index'!H212</f>
        <v>3.6356529304123759</v>
      </c>
      <c r="L104" s="1">
        <f>$D104/'Seasonal Index'!I212</f>
        <v>3.4789498430796812</v>
      </c>
      <c r="M104" s="1">
        <f>$D104/'Seasonal Index'!J212</f>
        <v>3.5493665802654686</v>
      </c>
      <c r="N104" s="1">
        <f>$D104/'Seasonal Index'!K212</f>
        <v>3.5015023998091181</v>
      </c>
      <c r="O104" s="1">
        <f>$D104/'Seasonal Index'!L212</f>
        <v>3.4840972758548965</v>
      </c>
      <c r="P104" s="8">
        <f>$D104/'Seasonal Index'!M212</f>
        <v>3.5346468271109659</v>
      </c>
      <c r="Q104" s="1"/>
      <c r="R104" s="18">
        <f t="shared" si="9"/>
        <v>9.9172641369946052E-3</v>
      </c>
      <c r="S104" s="1">
        <f t="shared" si="10"/>
        <v>1.0117997523170299E-2</v>
      </c>
      <c r="T104" s="1">
        <f t="shared" si="11"/>
        <v>1.0183083048727261E-2</v>
      </c>
      <c r="U104" s="8">
        <f t="shared" si="12"/>
        <v>1.013246539879822E-2</v>
      </c>
    </row>
    <row r="105" spans="1:21" x14ac:dyDescent="0.3">
      <c r="A105" s="1">
        <v>100</v>
      </c>
      <c r="B105" s="92"/>
      <c r="C105" s="1" t="s">
        <v>4</v>
      </c>
      <c r="D105" s="1">
        <v>348</v>
      </c>
      <c r="E105" s="1">
        <f>'Seasonal Index'!$H$60+'Seasonal Index'!$H$59*A105</f>
        <v>353.45766559829053</v>
      </c>
      <c r="F105" s="1">
        <f>'Seasonal Index'!$I$106+'Seasonal Index'!$I$107*A105 + 'Seasonal Index'!$I$108*(A105^2)</f>
        <v>346.88497985665833</v>
      </c>
      <c r="G105" s="1"/>
      <c r="H105" s="1">
        <f t="shared" si="13"/>
        <v>0.98455920997199919</v>
      </c>
      <c r="I105" s="1"/>
      <c r="J105" s="18">
        <f>$D105/'Seasonal Index'!G213</f>
        <v>3.6289073837961787</v>
      </c>
      <c r="K105" s="1">
        <f>$D105/'Seasonal Index'!H213</f>
        <v>3.6315413609115317</v>
      </c>
      <c r="L105" s="1">
        <f>$D105/'Seasonal Index'!I213</f>
        <v>3.5196637311769359</v>
      </c>
      <c r="M105" s="1">
        <f>$D105/'Seasonal Index'!J213</f>
        <v>3.5504778107680881</v>
      </c>
      <c r="N105" s="1">
        <f>$D105/'Seasonal Index'!K213</f>
        <v>3.5348640839790693</v>
      </c>
      <c r="O105" s="1">
        <f>$D105/'Seasonal Index'!L213</f>
        <v>3.559538154417226</v>
      </c>
      <c r="P105" s="8">
        <f>$D105/'Seasonal Index'!M213</f>
        <v>3.5687516654790952</v>
      </c>
      <c r="Q105" s="1"/>
      <c r="R105" s="18">
        <f t="shared" si="9"/>
        <v>9.957808455559377E-3</v>
      </c>
      <c r="S105" s="1">
        <f t="shared" si="10"/>
        <v>1.0044987437910753E-2</v>
      </c>
      <c r="T105" s="1">
        <f t="shared" si="11"/>
        <v>1.0190305978194168E-2</v>
      </c>
      <c r="U105" s="8">
        <f t="shared" si="12"/>
        <v>1.0261436387035604E-2</v>
      </c>
    </row>
    <row r="106" spans="1:21" x14ac:dyDescent="0.3">
      <c r="A106" s="1">
        <v>101</v>
      </c>
      <c r="B106" s="92"/>
      <c r="C106" s="1" t="s">
        <v>5</v>
      </c>
      <c r="D106" s="1">
        <v>355</v>
      </c>
      <c r="E106" s="1">
        <f>'Seasonal Index'!$H$60+'Seasonal Index'!$H$59*A106</f>
        <v>356.1179948523698</v>
      </c>
      <c r="F106" s="1">
        <f>'Seasonal Index'!$I$106+'Seasonal Index'!$I$107*A106 + 'Seasonal Index'!$I$108*(A106^2)</f>
        <v>349.92881565049407</v>
      </c>
      <c r="G106" s="1"/>
      <c r="H106" s="1">
        <f t="shared" si="13"/>
        <v>0.99686060556183553</v>
      </c>
      <c r="I106" s="1"/>
      <c r="J106" s="18">
        <f>$D106/'Seasonal Index'!G214</f>
        <v>3.6740706399285008</v>
      </c>
      <c r="K106" s="1">
        <f>$D106/'Seasonal Index'!H214</f>
        <v>3.6749782583022266</v>
      </c>
      <c r="L106" s="1">
        <f>$D106/'Seasonal Index'!I214</f>
        <v>3.6140894382874724</v>
      </c>
      <c r="M106" s="1">
        <f>$D106/'Seasonal Index'!J214</f>
        <v>3.5857524668430236</v>
      </c>
      <c r="N106" s="1">
        <f>$D106/'Seasonal Index'!K214</f>
        <v>3.6171442521072925</v>
      </c>
      <c r="O106" s="1">
        <f>$D106/'Seasonal Index'!L214</f>
        <v>3.574187496140552</v>
      </c>
      <c r="P106" s="8">
        <f>$D106/'Seasonal Index'!M214</f>
        <v>3.6227948211875103</v>
      </c>
      <c r="Q106" s="1"/>
      <c r="R106" s="18">
        <f t="shared" si="9"/>
        <v>1.0148572918326434E-2</v>
      </c>
      <c r="S106" s="1">
        <f t="shared" si="10"/>
        <v>1.0069001057723893E-2</v>
      </c>
      <c r="T106" s="1">
        <f t="shared" si="11"/>
        <v>1.0336800201444585E-2</v>
      </c>
      <c r="U106" s="8">
        <f t="shared" si="12"/>
        <v>1.0214041645859826E-2</v>
      </c>
    </row>
    <row r="107" spans="1:21" x14ac:dyDescent="0.3">
      <c r="A107" s="1">
        <v>102</v>
      </c>
      <c r="B107" s="92"/>
      <c r="C107" s="1" t="s">
        <v>6</v>
      </c>
      <c r="D107" s="1">
        <v>422</v>
      </c>
      <c r="E107" s="1">
        <f>'Seasonal Index'!$H$60+'Seasonal Index'!$H$59*A107</f>
        <v>358.77832410644908</v>
      </c>
      <c r="F107" s="1">
        <f>'Seasonal Index'!$I$106+'Seasonal Index'!$I$107*A107 + 'Seasonal Index'!$I$108*(A107^2)</f>
        <v>352.98634810646405</v>
      </c>
      <c r="G107" s="1"/>
      <c r="H107" s="1">
        <f t="shared" si="13"/>
        <v>1.1762137555299832</v>
      </c>
      <c r="I107" s="1"/>
      <c r="J107" s="18">
        <f>$D107/'Seasonal Index'!G215</f>
        <v>3.8272472705915814</v>
      </c>
      <c r="K107" s="1">
        <f>$D107/'Seasonal Index'!H215</f>
        <v>3.8255076674998016</v>
      </c>
      <c r="L107" s="1">
        <f>$D107/'Seasonal Index'!I215</f>
        <v>3.8113933669840314</v>
      </c>
      <c r="M107" s="1">
        <f>$D107/'Seasonal Index'!J215</f>
        <v>3.8067244452639577</v>
      </c>
      <c r="N107" s="1">
        <f>$D107/'Seasonal Index'!K215</f>
        <v>3.8075613338549785</v>
      </c>
      <c r="O107" s="1">
        <f>$D107/'Seasonal Index'!L215</f>
        <v>3.8110227482441577</v>
      </c>
      <c r="P107" s="8">
        <f>$D107/'Seasonal Index'!M215</f>
        <v>3.796498729880633</v>
      </c>
      <c r="Q107" s="1"/>
      <c r="R107" s="18">
        <f t="shared" si="9"/>
        <v>1.0623254279579041E-2</v>
      </c>
      <c r="S107" s="1">
        <f t="shared" si="10"/>
        <v>1.0610240891070407E-2</v>
      </c>
      <c r="T107" s="1">
        <f t="shared" si="11"/>
        <v>1.078670989481605E-2</v>
      </c>
      <c r="U107" s="8">
        <f t="shared" si="12"/>
        <v>1.0796515980540745E-2</v>
      </c>
    </row>
    <row r="108" spans="1:21" x14ac:dyDescent="0.3">
      <c r="A108" s="1">
        <v>103</v>
      </c>
      <c r="B108" s="92"/>
      <c r="C108" s="1" t="s">
        <v>7</v>
      </c>
      <c r="D108" s="1">
        <v>465</v>
      </c>
      <c r="E108" s="1">
        <f>'Seasonal Index'!$H$60+'Seasonal Index'!$H$59*A108</f>
        <v>361.43865336052829</v>
      </c>
      <c r="F108" s="1">
        <f>'Seasonal Index'!$I$106+'Seasonal Index'!$I$107*A108 + 'Seasonal Index'!$I$108*(A108^2)</f>
        <v>356.05757722456809</v>
      </c>
      <c r="G108" s="1"/>
      <c r="H108" s="1">
        <f t="shared" si="13"/>
        <v>1.286525377616907</v>
      </c>
      <c r="I108" s="1"/>
      <c r="J108" s="18">
        <f>$D108/'Seasonal Index'!G216</f>
        <v>3.7610395425257566</v>
      </c>
      <c r="K108" s="1">
        <f>$D108/'Seasonal Index'!H216</f>
        <v>3.7583123333132815</v>
      </c>
      <c r="L108" s="1">
        <f>$D108/'Seasonal Index'!I216</f>
        <v>3.7906194922887613</v>
      </c>
      <c r="M108" s="1">
        <f>$D108/'Seasonal Index'!J216</f>
        <v>3.7451001313622316</v>
      </c>
      <c r="N108" s="1">
        <f>$D108/'Seasonal Index'!K216</f>
        <v>3.7817472012098743</v>
      </c>
      <c r="O108" s="1">
        <f>$D108/'Seasonal Index'!L216</f>
        <v>3.8141534759926459</v>
      </c>
      <c r="P108" s="8">
        <f>$D108/'Seasonal Index'!M216</f>
        <v>3.775117676893704</v>
      </c>
      <c r="Q108" s="1"/>
      <c r="R108" s="18">
        <f t="shared" si="9"/>
        <v>1.0487587470363026E-2</v>
      </c>
      <c r="S108" s="1">
        <f t="shared" si="10"/>
        <v>1.0361648087556824E-2</v>
      </c>
      <c r="T108" s="1">
        <f t="shared" si="11"/>
        <v>1.0621167595106954E-2</v>
      </c>
      <c r="U108" s="8">
        <f t="shared" si="12"/>
        <v>1.0712181736795428E-2</v>
      </c>
    </row>
    <row r="109" spans="1:21" x14ac:dyDescent="0.3">
      <c r="A109" s="1">
        <v>104</v>
      </c>
      <c r="B109" s="92"/>
      <c r="C109" s="1" t="s">
        <v>8</v>
      </c>
      <c r="D109" s="1">
        <v>467</v>
      </c>
      <c r="E109" s="1">
        <f>'Seasonal Index'!$H$60+'Seasonal Index'!$H$59*A109</f>
        <v>364.09898261460756</v>
      </c>
      <c r="F109" s="1">
        <f>'Seasonal Index'!$I$106+'Seasonal Index'!$I$107*A109 + 'Seasonal Index'!$I$108*(A109^2)</f>
        <v>359.14250300480637</v>
      </c>
      <c r="G109" s="1"/>
      <c r="H109" s="1">
        <f t="shared" si="13"/>
        <v>1.2826182502528753</v>
      </c>
      <c r="I109" s="1"/>
      <c r="J109" s="18">
        <f>$D109/'Seasonal Index'!G217</f>
        <v>3.7749714539540946</v>
      </c>
      <c r="K109" s="1">
        <f>$D109/'Seasonal Index'!H217</f>
        <v>3.7727261276334851</v>
      </c>
      <c r="L109" s="1">
        <f>$D109/'Seasonal Index'!I217</f>
        <v>3.8480387300891223</v>
      </c>
      <c r="M109" s="1">
        <f>$D109/'Seasonal Index'!J217</f>
        <v>3.8421986647650219</v>
      </c>
      <c r="N109" s="1">
        <f>$D109/'Seasonal Index'!K217</f>
        <v>3.8342633938034543</v>
      </c>
      <c r="O109" s="1">
        <f>$D109/'Seasonal Index'!L217</f>
        <v>3.8642821381683516</v>
      </c>
      <c r="P109" s="8">
        <f>$D109/'Seasonal Index'!M217</f>
        <v>3.8336608896121298</v>
      </c>
      <c r="Q109" s="1"/>
      <c r="R109" s="18">
        <f t="shared" si="9"/>
        <v>1.0568661034030421E-2</v>
      </c>
      <c r="S109" s="1">
        <f t="shared" si="10"/>
        <v>1.055262126022451E-2</v>
      </c>
      <c r="T109" s="1">
        <f t="shared" si="11"/>
        <v>1.0676161584116767E-2</v>
      </c>
      <c r="U109" s="8">
        <f t="shared" si="12"/>
        <v>1.0759746078053693E-2</v>
      </c>
    </row>
    <row r="110" spans="1:21" x14ac:dyDescent="0.3">
      <c r="A110" s="1">
        <v>105</v>
      </c>
      <c r="B110" s="92"/>
      <c r="C110" s="1" t="s">
        <v>9</v>
      </c>
      <c r="D110" s="1">
        <v>404</v>
      </c>
      <c r="E110" s="1">
        <f>'Seasonal Index'!$H$60+'Seasonal Index'!$H$59*A110</f>
        <v>366.75931186868678</v>
      </c>
      <c r="F110" s="1">
        <f>'Seasonal Index'!$I$106+'Seasonal Index'!$I$107*A110 + 'Seasonal Index'!$I$108*(A110^2)</f>
        <v>362.24112544717877</v>
      </c>
      <c r="G110" s="1"/>
      <c r="H110" s="1">
        <f t="shared" si="13"/>
        <v>1.1015398571383697</v>
      </c>
      <c r="I110" s="1"/>
      <c r="J110" s="18">
        <f>$D110/'Seasonal Index'!G218</f>
        <v>3.7380374546244126</v>
      </c>
      <c r="K110" s="1">
        <f>$D110/'Seasonal Index'!H218</f>
        <v>3.7377332270212942</v>
      </c>
      <c r="L110" s="1">
        <f>$D110/'Seasonal Index'!I218</f>
        <v>3.8521731790930449</v>
      </c>
      <c r="M110" s="1">
        <f>$D110/'Seasonal Index'!J218</f>
        <v>3.8242804393887213</v>
      </c>
      <c r="N110" s="1">
        <f>$D110/'Seasonal Index'!K218</f>
        <v>3.8356110624858619</v>
      </c>
      <c r="O110" s="1">
        <f>$D110/'Seasonal Index'!L218</f>
        <v>3.841460510451411</v>
      </c>
      <c r="P110" s="8">
        <f>$D110/'Seasonal Index'!M218</f>
        <v>3.8132110778839539</v>
      </c>
      <c r="Q110" s="1"/>
      <c r="R110" s="18">
        <f t="shared" si="9"/>
        <v>1.0503273003392108E-2</v>
      </c>
      <c r="S110" s="1">
        <f t="shared" si="10"/>
        <v>1.0427221111042856E-2</v>
      </c>
      <c r="T110" s="1">
        <f t="shared" si="11"/>
        <v>1.0588557712078891E-2</v>
      </c>
      <c r="U110" s="8">
        <f t="shared" si="12"/>
        <v>1.060470565209627E-2</v>
      </c>
    </row>
    <row r="111" spans="1:21" x14ac:dyDescent="0.3">
      <c r="A111" s="1">
        <v>106</v>
      </c>
      <c r="B111" s="92"/>
      <c r="C111" s="1" t="s">
        <v>10</v>
      </c>
      <c r="D111" s="1">
        <v>347</v>
      </c>
      <c r="E111" s="1">
        <f>'Seasonal Index'!$H$60+'Seasonal Index'!$H$59*A111</f>
        <v>369.41964112276605</v>
      </c>
      <c r="F111" s="1">
        <f>'Seasonal Index'!$I$106+'Seasonal Index'!$I$107*A111 + 'Seasonal Index'!$I$108*(A111^2)</f>
        <v>365.35344455168536</v>
      </c>
      <c r="G111" s="1"/>
      <c r="H111" s="1">
        <f t="shared" si="13"/>
        <v>0.93931118265767699</v>
      </c>
      <c r="I111" s="1"/>
      <c r="J111" s="18">
        <f>$D111/'Seasonal Index'!G219</f>
        <v>3.6497385174928243</v>
      </c>
      <c r="K111" s="1">
        <f>$D111/'Seasonal Index'!H219</f>
        <v>3.6495885957182508</v>
      </c>
      <c r="L111" s="1">
        <f>$D111/'Seasonal Index'!I219</f>
        <v>3.8042112398516168</v>
      </c>
      <c r="M111" s="1">
        <f>$D111/'Seasonal Index'!J219</f>
        <v>3.8063687921911242</v>
      </c>
      <c r="N111" s="1">
        <f>$D111/'Seasonal Index'!K219</f>
        <v>3.7830153223480374</v>
      </c>
      <c r="O111" s="1">
        <f>$D111/'Seasonal Index'!L219</f>
        <v>3.7762445196874999</v>
      </c>
      <c r="P111" s="8">
        <f>$D111/'Seasonal Index'!M219</f>
        <v>3.7673891619889242</v>
      </c>
      <c r="Q111" s="1"/>
      <c r="R111" s="18">
        <f t="shared" si="9"/>
        <v>1.0297804492174784E-2</v>
      </c>
      <c r="S111" s="1">
        <f t="shared" si="10"/>
        <v>1.0303644875574405E-2</v>
      </c>
      <c r="T111" s="1">
        <f t="shared" si="11"/>
        <v>1.035439894918759E-2</v>
      </c>
      <c r="U111" s="8">
        <f t="shared" si="12"/>
        <v>1.0335866750404448E-2</v>
      </c>
    </row>
    <row r="112" spans="1:21" x14ac:dyDescent="0.3">
      <c r="A112" s="1">
        <v>107</v>
      </c>
      <c r="B112" s="92"/>
      <c r="C112" s="1" t="s">
        <v>11</v>
      </c>
      <c r="D112" s="1">
        <v>305</v>
      </c>
      <c r="E112" s="1">
        <f>'Seasonal Index'!$H$60+'Seasonal Index'!$H$59*A112</f>
        <v>372.07997037684532</v>
      </c>
      <c r="F112" s="1">
        <f>'Seasonal Index'!$I$106+'Seasonal Index'!$I$107*A112 + 'Seasonal Index'!$I$108*(A112^2)</f>
        <v>368.47946031832612</v>
      </c>
      <c r="G112" s="1"/>
      <c r="H112" s="1">
        <f t="shared" si="13"/>
        <v>0.81971625532837411</v>
      </c>
      <c r="I112" s="1"/>
      <c r="J112" s="18">
        <f>$D112/'Seasonal Index'!G220</f>
        <v>3.6659318687664082</v>
      </c>
      <c r="K112" s="1">
        <f>$D112/'Seasonal Index'!H220</f>
        <v>3.6654786691240311</v>
      </c>
      <c r="L112" s="1">
        <f>$D112/'Seasonal Index'!I220</f>
        <v>3.8642349650650791</v>
      </c>
      <c r="M112" s="1">
        <f>$D112/'Seasonal Index'!J220</f>
        <v>3.7952665998049788</v>
      </c>
      <c r="N112" s="1">
        <f>$D112/'Seasonal Index'!K220</f>
        <v>3.838097810542894</v>
      </c>
      <c r="O112" s="1">
        <f>$D112/'Seasonal Index'!L220</f>
        <v>3.8364366912526386</v>
      </c>
      <c r="P112" s="8">
        <f>$D112/'Seasonal Index'!M220</f>
        <v>3.8086874787024123</v>
      </c>
      <c r="Q112" s="1"/>
      <c r="R112" s="18">
        <f t="shared" si="9"/>
        <v>1.0385495787777433E-2</v>
      </c>
      <c r="S112" s="1">
        <f t="shared" si="10"/>
        <v>1.0200136803819633E-2</v>
      </c>
      <c r="T112" s="1">
        <f t="shared" si="11"/>
        <v>1.0416042748291032E-2</v>
      </c>
      <c r="U112" s="8">
        <f t="shared" si="12"/>
        <v>1.0411534710614196E-2</v>
      </c>
    </row>
    <row r="113" spans="1:21" ht="15" thickBot="1" x14ac:dyDescent="0.35">
      <c r="A113" s="2">
        <v>108</v>
      </c>
      <c r="B113" s="93"/>
      <c r="C113" s="2" t="s">
        <v>12</v>
      </c>
      <c r="D113" s="2">
        <v>336</v>
      </c>
      <c r="E113" s="2">
        <f>'Seasonal Index'!$H$60+'Seasonal Index'!$H$59*A113</f>
        <v>374.74029963092454</v>
      </c>
      <c r="F113" s="2">
        <f>'Seasonal Index'!$I$106+'Seasonal Index'!$I$107*A113 + 'Seasonal Index'!$I$108*(A113^2)</f>
        <v>371.61917274710106</v>
      </c>
      <c r="G113" s="2"/>
      <c r="H113" s="2">
        <f t="shared" si="13"/>
        <v>0.89662094077130428</v>
      </c>
      <c r="I113" s="2"/>
      <c r="J113" s="18">
        <f>$D113/'Seasonal Index'!G221</f>
        <v>3.5661018538453235</v>
      </c>
      <c r="K113" s="1">
        <f>$D113/'Seasonal Index'!H221</f>
        <v>3.5662142898690559</v>
      </c>
      <c r="L113" s="1">
        <f>$D113/'Seasonal Index'!I221</f>
        <v>3.801567717493155</v>
      </c>
      <c r="M113" s="1">
        <f>$D113/'Seasonal Index'!J221</f>
        <v>3.7322220108790032</v>
      </c>
      <c r="N113" s="1">
        <f>$D113/'Seasonal Index'!K221</f>
        <v>3.7728520860056518</v>
      </c>
      <c r="O113" s="1">
        <f>$D113/'Seasonal Index'!L221</f>
        <v>3.7458202615117258</v>
      </c>
      <c r="P113" s="8">
        <f>$D113/'Seasonal Index'!M221</f>
        <v>3.7370222080067053</v>
      </c>
      <c r="Q113" s="2"/>
      <c r="R113" s="47">
        <f t="shared" si="9"/>
        <v>1.0144539354953965E-2</v>
      </c>
      <c r="S113" s="2">
        <f t="shared" si="10"/>
        <v>9.9594893171479192E-3</v>
      </c>
      <c r="T113" s="2">
        <f t="shared" si="11"/>
        <v>1.0152468878599007E-2</v>
      </c>
      <c r="U113" s="48">
        <f t="shared" si="12"/>
        <v>1.0079728216985398E-2</v>
      </c>
    </row>
    <row r="114" spans="1:21" ht="15" thickTop="1" x14ac:dyDescent="0.3">
      <c r="A114" s="49">
        <v>109</v>
      </c>
      <c r="B114" s="91">
        <v>1958</v>
      </c>
      <c r="C114" s="49" t="s">
        <v>1</v>
      </c>
      <c r="D114" s="49">
        <v>340</v>
      </c>
      <c r="E114" s="49">
        <f>'Seasonal Index'!$H$60+'Seasonal Index'!$H$59*A114</f>
        <v>377.40062888500381</v>
      </c>
      <c r="F114" s="49">
        <f>'Seasonal Index'!$I$106+'Seasonal Index'!$I$107*A114 + 'Seasonal Index'!$I$108*(A114^2)</f>
        <v>374.77258183801013</v>
      </c>
      <c r="G114" s="49"/>
      <c r="H114" s="49">
        <f t="shared" si="13"/>
        <v>0.90089939967641119</v>
      </c>
      <c r="I114" s="49"/>
      <c r="J114" s="18">
        <f>$D114/'Seasonal Index'!G210</f>
        <v>3.9482824636065801</v>
      </c>
      <c r="K114" s="1">
        <f>$D114/'Seasonal Index'!H210</f>
        <v>3.9483115649049374</v>
      </c>
      <c r="L114" s="1">
        <f>$D114/'Seasonal Index'!I210</f>
        <v>3.6894835360370277</v>
      </c>
      <c r="M114" s="1">
        <f>$D114/'Seasonal Index'!J210</f>
        <v>3.7369828193192518</v>
      </c>
      <c r="N114" s="1">
        <f>$D114/'Seasonal Index'!K210</f>
        <v>3.7273182017929223</v>
      </c>
      <c r="O114" s="1">
        <f>$D114/'Seasonal Index'!L210</f>
        <v>3.7082795904708528</v>
      </c>
      <c r="P114" s="8">
        <f>$D114/'Seasonal Index'!M210</f>
        <v>3.7308055954569292</v>
      </c>
      <c r="Q114" s="49"/>
      <c r="R114" s="50">
        <f t="shared" si="9"/>
        <v>9.7760397139169449E-3</v>
      </c>
      <c r="S114" s="49">
        <f t="shared" si="10"/>
        <v>9.9018987603699312E-3</v>
      </c>
      <c r="T114" s="49">
        <f t="shared" si="11"/>
        <v>9.945546665961813E-3</v>
      </c>
      <c r="U114" s="51">
        <f t="shared" si="12"/>
        <v>9.894746227923636E-3</v>
      </c>
    </row>
    <row r="115" spans="1:21" x14ac:dyDescent="0.3">
      <c r="A115" s="1">
        <v>110</v>
      </c>
      <c r="B115" s="92"/>
      <c r="C115" s="1" t="s">
        <v>2</v>
      </c>
      <c r="D115" s="1">
        <v>318</v>
      </c>
      <c r="E115" s="1">
        <f>'Seasonal Index'!$H$60+'Seasonal Index'!$H$59*A115</f>
        <v>380.06095813908308</v>
      </c>
      <c r="F115" s="1">
        <f>'Seasonal Index'!$I$106+'Seasonal Index'!$I$107*A115 + 'Seasonal Index'!$I$108*(A115^2)</f>
        <v>377.93968759105337</v>
      </c>
      <c r="G115" s="1"/>
      <c r="H115" s="1">
        <f t="shared" si="13"/>
        <v>0.83670788380117722</v>
      </c>
      <c r="I115" s="1"/>
      <c r="J115" s="18">
        <f>$D115/'Seasonal Index'!G211</f>
        <v>3.7329606027418945</v>
      </c>
      <c r="K115" s="1">
        <f>$D115/'Seasonal Index'!H211</f>
        <v>3.7355382205913816</v>
      </c>
      <c r="L115" s="1">
        <f>$D115/'Seasonal Index'!I211</f>
        <v>3.5231493233007147</v>
      </c>
      <c r="M115" s="1">
        <f>$D115/'Seasonal Index'!J211</f>
        <v>3.6159997734397042</v>
      </c>
      <c r="N115" s="1">
        <f>$D115/'Seasonal Index'!K211</f>
        <v>3.5589013830690313</v>
      </c>
      <c r="O115" s="1">
        <f>$D115/'Seasonal Index'!L211</f>
        <v>3.5614130169334417</v>
      </c>
      <c r="P115" s="8">
        <f>$D115/'Seasonal Index'!M211</f>
        <v>3.5950384193710647</v>
      </c>
      <c r="Q115" s="1"/>
      <c r="R115" s="18">
        <f t="shared" si="9"/>
        <v>9.2699585365235548E-3</v>
      </c>
      <c r="S115" s="1">
        <f t="shared" si="10"/>
        <v>9.5142626360385889E-3</v>
      </c>
      <c r="T115" s="1">
        <f t="shared" si="11"/>
        <v>9.4165855027109838E-3</v>
      </c>
      <c r="U115" s="8">
        <f t="shared" si="12"/>
        <v>9.4232310970925083E-3</v>
      </c>
    </row>
    <row r="116" spans="1:21" x14ac:dyDescent="0.3">
      <c r="A116" s="1">
        <v>111</v>
      </c>
      <c r="B116" s="92"/>
      <c r="C116" s="1" t="s">
        <v>3</v>
      </c>
      <c r="D116" s="1">
        <v>362</v>
      </c>
      <c r="E116" s="1">
        <f>'Seasonal Index'!$H$60+'Seasonal Index'!$H$59*A116</f>
        <v>382.7212873931623</v>
      </c>
      <c r="F116" s="1">
        <f>'Seasonal Index'!$I$106+'Seasonal Index'!$I$107*A116 + 'Seasonal Index'!$I$108*(A116^2)</f>
        <v>381.1204900062308</v>
      </c>
      <c r="G116" s="1"/>
      <c r="H116" s="1">
        <f t="shared" si="13"/>
        <v>0.94585802233708594</v>
      </c>
      <c r="I116" s="1"/>
      <c r="J116" s="18">
        <f>$D116/'Seasonal Index'!G212</f>
        <v>3.6938849203223789</v>
      </c>
      <c r="K116" s="1">
        <f>$D116/'Seasonal Index'!H212</f>
        <v>3.6969279798013486</v>
      </c>
      <c r="L116" s="1">
        <f>$D116/'Seasonal Index'!I212</f>
        <v>3.5375838291990016</v>
      </c>
      <c r="M116" s="1">
        <f>$D116/'Seasonal Index'!J212</f>
        <v>3.6091873653261226</v>
      </c>
      <c r="N116" s="1">
        <f>$D116/'Seasonal Index'!K212</f>
        <v>3.5605164851991598</v>
      </c>
      <c r="O116" s="1">
        <f>$D116/'Seasonal Index'!L212</f>
        <v>3.5428180164591923</v>
      </c>
      <c r="P116" s="8">
        <f>$D116/'Seasonal Index'!M212</f>
        <v>3.5942195264442969</v>
      </c>
      <c r="Q116" s="1"/>
      <c r="R116" s="18">
        <f t="shared" si="9"/>
        <v>9.2432376920934343E-3</v>
      </c>
      <c r="S116" s="1">
        <f t="shared" si="10"/>
        <v>9.430328242020343E-3</v>
      </c>
      <c r="T116" s="1">
        <f t="shared" si="11"/>
        <v>9.342233174450815E-3</v>
      </c>
      <c r="U116" s="8">
        <f t="shared" si="12"/>
        <v>9.2957951864547413E-3</v>
      </c>
    </row>
    <row r="117" spans="1:21" x14ac:dyDescent="0.3">
      <c r="A117" s="1">
        <v>112</v>
      </c>
      <c r="B117" s="92"/>
      <c r="C117" s="1" t="s">
        <v>4</v>
      </c>
      <c r="D117" s="1">
        <v>348</v>
      </c>
      <c r="E117" s="1">
        <f>'Seasonal Index'!$H$60+'Seasonal Index'!$H$59*A117</f>
        <v>385.38161664724157</v>
      </c>
      <c r="F117" s="1">
        <f>'Seasonal Index'!$I$106+'Seasonal Index'!$I$107*A117 + 'Seasonal Index'!$I$108*(A117^2)</f>
        <v>384.31498908354234</v>
      </c>
      <c r="G117" s="1"/>
      <c r="H117" s="1">
        <f t="shared" si="13"/>
        <v>0.9030010383669681</v>
      </c>
      <c r="I117" s="1"/>
      <c r="J117" s="18">
        <f>$D117/'Seasonal Index'!G213</f>
        <v>3.6289073837961787</v>
      </c>
      <c r="K117" s="1">
        <f>$D117/'Seasonal Index'!H213</f>
        <v>3.6315413609115317</v>
      </c>
      <c r="L117" s="1">
        <f>$D117/'Seasonal Index'!I213</f>
        <v>3.5196637311769359</v>
      </c>
      <c r="M117" s="1">
        <f>$D117/'Seasonal Index'!J213</f>
        <v>3.5504778107680881</v>
      </c>
      <c r="N117" s="1">
        <f>$D117/'Seasonal Index'!K213</f>
        <v>3.5348640839790693</v>
      </c>
      <c r="O117" s="1">
        <f>$D117/'Seasonal Index'!L213</f>
        <v>3.559538154417226</v>
      </c>
      <c r="P117" s="8">
        <f>$D117/'Seasonal Index'!M213</f>
        <v>3.5687516654790952</v>
      </c>
      <c r="Q117" s="1"/>
      <c r="R117" s="18">
        <f t="shared" si="9"/>
        <v>9.1329310458486516E-3</v>
      </c>
      <c r="S117" s="1">
        <f t="shared" si="10"/>
        <v>9.2128883615588027E-3</v>
      </c>
      <c r="T117" s="1">
        <f t="shared" si="11"/>
        <v>9.1978303849363022E-3</v>
      </c>
      <c r="U117" s="8">
        <f t="shared" si="12"/>
        <v>9.2620331122277768E-3</v>
      </c>
    </row>
    <row r="118" spans="1:21" x14ac:dyDescent="0.3">
      <c r="A118" s="1">
        <v>113</v>
      </c>
      <c r="B118" s="92"/>
      <c r="C118" s="1" t="s">
        <v>5</v>
      </c>
      <c r="D118" s="1">
        <v>363</v>
      </c>
      <c r="E118" s="1">
        <f>'Seasonal Index'!$H$60+'Seasonal Index'!$H$59*A118</f>
        <v>388.04194590132084</v>
      </c>
      <c r="F118" s="1">
        <f>'Seasonal Index'!$I$106+'Seasonal Index'!$I$107*A118 + 'Seasonal Index'!$I$108*(A118^2)</f>
        <v>387.52318482298807</v>
      </c>
      <c r="G118" s="1"/>
      <c r="H118" s="1">
        <f t="shared" si="13"/>
        <v>0.93546587897049405</v>
      </c>
      <c r="I118" s="1"/>
      <c r="J118" s="18">
        <f>$D118/'Seasonal Index'!G214</f>
        <v>3.7568665980113969</v>
      </c>
      <c r="K118" s="1">
        <f>$D118/'Seasonal Index'!H214</f>
        <v>3.7577946697569247</v>
      </c>
      <c r="L118" s="1">
        <f>$D118/'Seasonal Index'!I214</f>
        <v>3.6955337073193029</v>
      </c>
      <c r="M118" s="1">
        <f>$D118/'Seasonal Index'!J214</f>
        <v>3.6665581562366691</v>
      </c>
      <c r="N118" s="1">
        <f>$D118/'Seasonal Index'!K214</f>
        <v>3.698657362013936</v>
      </c>
      <c r="O118" s="1">
        <f>$D118/'Seasonal Index'!L214</f>
        <v>3.6547325664761137</v>
      </c>
      <c r="P118" s="8">
        <f>$D118/'Seasonal Index'!M214</f>
        <v>3.7044352678621584</v>
      </c>
      <c r="Q118" s="1"/>
      <c r="R118" s="18">
        <f t="shared" si="9"/>
        <v>9.5235418396213221E-3</v>
      </c>
      <c r="S118" s="1">
        <f t="shared" si="10"/>
        <v>9.4488706568054259E-3</v>
      </c>
      <c r="T118" s="1">
        <f t="shared" si="11"/>
        <v>9.544351168829809E-3</v>
      </c>
      <c r="U118" s="8">
        <f t="shared" si="12"/>
        <v>9.4310036395513046E-3</v>
      </c>
    </row>
    <row r="119" spans="1:21" x14ac:dyDescent="0.3">
      <c r="A119" s="1">
        <v>114</v>
      </c>
      <c r="B119" s="92"/>
      <c r="C119" s="1" t="s">
        <v>6</v>
      </c>
      <c r="D119" s="1">
        <v>435</v>
      </c>
      <c r="E119" s="1">
        <f>'Seasonal Index'!$H$60+'Seasonal Index'!$H$59*A119</f>
        <v>390.70227515540006</v>
      </c>
      <c r="F119" s="1">
        <f>'Seasonal Index'!$I$106+'Seasonal Index'!$I$107*A119 + 'Seasonal Index'!$I$108*(A119^2)</f>
        <v>390.74507722456792</v>
      </c>
      <c r="G119" s="1"/>
      <c r="H119" s="1">
        <f t="shared" si="13"/>
        <v>1.1133797463221342</v>
      </c>
      <c r="I119" s="1"/>
      <c r="J119" s="18">
        <f>$D119/'Seasonal Index'!G215</f>
        <v>3.9451482528609905</v>
      </c>
      <c r="K119" s="1">
        <f>$D119/'Seasonal Index'!H215</f>
        <v>3.9433550601005063</v>
      </c>
      <c r="L119" s="1">
        <f>$D119/'Seasonal Index'!I215</f>
        <v>3.9288059588579469</v>
      </c>
      <c r="M119" s="1">
        <f>$D119/'Seasonal Index'!J215</f>
        <v>3.9239932077957858</v>
      </c>
      <c r="N119" s="1">
        <f>$D119/'Seasonal Index'!K215</f>
        <v>3.9248558773149664</v>
      </c>
      <c r="O119" s="1">
        <f>$D119/'Seasonal Index'!L215</f>
        <v>3.9284239229531006</v>
      </c>
      <c r="P119" s="8">
        <f>$D119/'Seasonal Index'!M215</f>
        <v>3.9134524822229273</v>
      </c>
      <c r="Q119" s="1"/>
      <c r="R119" s="18">
        <f t="shared" si="9"/>
        <v>1.0055753981200346E-2</v>
      </c>
      <c r="S119" s="1">
        <f t="shared" si="10"/>
        <v>1.0043435775322873E-2</v>
      </c>
      <c r="T119" s="1">
        <f t="shared" si="11"/>
        <v>1.0044543376446132E-2</v>
      </c>
      <c r="U119" s="8">
        <f t="shared" si="12"/>
        <v>1.0053674766311561E-2</v>
      </c>
    </row>
    <row r="120" spans="1:21" x14ac:dyDescent="0.3">
      <c r="A120" s="1">
        <v>115</v>
      </c>
      <c r="B120" s="92"/>
      <c r="C120" s="1" t="s">
        <v>7</v>
      </c>
      <c r="D120" s="1">
        <v>491</v>
      </c>
      <c r="E120" s="1">
        <f>'Seasonal Index'!$H$60+'Seasonal Index'!$H$59*A120</f>
        <v>393.36260440947933</v>
      </c>
      <c r="F120" s="1">
        <f>'Seasonal Index'!$I$106+'Seasonal Index'!$I$107*A120 + 'Seasonal Index'!$I$108*(A120^2)</f>
        <v>393.98066628828201</v>
      </c>
      <c r="G120" s="1"/>
      <c r="H120" s="1">
        <f t="shared" si="13"/>
        <v>1.2482121953028431</v>
      </c>
      <c r="I120" s="1"/>
      <c r="J120" s="18">
        <f>$D120/'Seasonal Index'!G216</f>
        <v>3.9713342266239708</v>
      </c>
      <c r="K120" s="1">
        <f>$D120/'Seasonal Index'!H216</f>
        <v>3.9684545282942394</v>
      </c>
      <c r="L120" s="1">
        <f>$D120/'Seasonal Index'!I216</f>
        <v>4.0025681090618965</v>
      </c>
      <c r="M120" s="1">
        <f>$D120/'Seasonal Index'!J216</f>
        <v>3.9545035795674317</v>
      </c>
      <c r="N120" s="1">
        <f>$D120/'Seasonal Index'!K216</f>
        <v>3.9931997328904263</v>
      </c>
      <c r="O120" s="1">
        <f>$D120/'Seasonal Index'!L216</f>
        <v>4.0274179714244926</v>
      </c>
      <c r="P120" s="8">
        <f>$D120/'Seasonal Index'!M216</f>
        <v>3.9861995254942122</v>
      </c>
      <c r="Q120" s="1"/>
      <c r="R120" s="18">
        <f t="shared" si="9"/>
        <v>1.0175263393607534E-2</v>
      </c>
      <c r="S120" s="1">
        <f t="shared" si="10"/>
        <v>1.0053074530315306E-2</v>
      </c>
      <c r="T120" s="1">
        <f t="shared" si="11"/>
        <v>1.013552205622328E-2</v>
      </c>
      <c r="U120" s="8">
        <f t="shared" si="12"/>
        <v>1.0222374639261018E-2</v>
      </c>
    </row>
    <row r="121" spans="1:21" x14ac:dyDescent="0.3">
      <c r="A121" s="1">
        <v>116</v>
      </c>
      <c r="B121" s="92"/>
      <c r="C121" s="1" t="s">
        <v>8</v>
      </c>
      <c r="D121" s="1">
        <v>505</v>
      </c>
      <c r="E121" s="1">
        <f>'Seasonal Index'!$H$60+'Seasonal Index'!$H$59*A121</f>
        <v>396.02293366355855</v>
      </c>
      <c r="F121" s="1">
        <f>'Seasonal Index'!$I$106+'Seasonal Index'!$I$107*A121 + 'Seasonal Index'!$I$108*(A121^2)</f>
        <v>397.22995201413022</v>
      </c>
      <c r="G121" s="1"/>
      <c r="H121" s="1">
        <f t="shared" si="13"/>
        <v>1.2751786754577779</v>
      </c>
      <c r="I121" s="1"/>
      <c r="J121" s="18">
        <f>$D121/'Seasonal Index'!G217</f>
        <v>4.0821425786869758</v>
      </c>
      <c r="K121" s="1">
        <f>$D121/'Seasonal Index'!H217</f>
        <v>4.0797145491539828</v>
      </c>
      <c r="L121" s="1">
        <f>$D121/'Seasonal Index'!I217</f>
        <v>4.161155371937916</v>
      </c>
      <c r="M121" s="1">
        <f>$D121/'Seasonal Index'!J217</f>
        <v>4.1548400978722402</v>
      </c>
      <c r="N121" s="1">
        <f>$D121/'Seasonal Index'!K217</f>
        <v>4.1462591303442062</v>
      </c>
      <c r="O121" s="1">
        <f>$D121/'Seasonal Index'!L217</f>
        <v>4.1787205134368683</v>
      </c>
      <c r="P121" s="8">
        <f>$D121/'Seasonal Index'!M217</f>
        <v>4.1456076001159001</v>
      </c>
      <c r="Q121" s="1"/>
      <c r="R121" s="18">
        <f t="shared" si="9"/>
        <v>1.0507359595171899E-2</v>
      </c>
      <c r="S121" s="1">
        <f t="shared" si="10"/>
        <v>1.0491412856917995E-2</v>
      </c>
      <c r="T121" s="1">
        <f t="shared" si="11"/>
        <v>1.0437931755450092E-2</v>
      </c>
      <c r="U121" s="8">
        <f t="shared" si="12"/>
        <v>1.051965112965153E-2</v>
      </c>
    </row>
    <row r="122" spans="1:21" x14ac:dyDescent="0.3">
      <c r="A122" s="1">
        <v>117</v>
      </c>
      <c r="B122" s="92"/>
      <c r="C122" s="1" t="s">
        <v>9</v>
      </c>
      <c r="D122" s="1">
        <v>404</v>
      </c>
      <c r="E122" s="1">
        <f>'Seasonal Index'!$H$60+'Seasonal Index'!$H$59*A122</f>
        <v>398.68326291763782</v>
      </c>
      <c r="F122" s="1">
        <f>'Seasonal Index'!$I$106+'Seasonal Index'!$I$107*A122 + 'Seasonal Index'!$I$108*(A122^2)</f>
        <v>400.4929344021125</v>
      </c>
      <c r="G122" s="1"/>
      <c r="H122" s="1">
        <f t="shared" si="13"/>
        <v>1.0133357418705098</v>
      </c>
      <c r="I122" s="1"/>
      <c r="J122" s="18">
        <f>$D122/'Seasonal Index'!G218</f>
        <v>3.7380374546244126</v>
      </c>
      <c r="K122" s="1">
        <f>$D122/'Seasonal Index'!H218</f>
        <v>3.7377332270212942</v>
      </c>
      <c r="L122" s="1">
        <f>$D122/'Seasonal Index'!I218</f>
        <v>3.8521731790930449</v>
      </c>
      <c r="M122" s="1">
        <f>$D122/'Seasonal Index'!J218</f>
        <v>3.8242804393887213</v>
      </c>
      <c r="N122" s="1">
        <f>$D122/'Seasonal Index'!K218</f>
        <v>3.8356110624858619</v>
      </c>
      <c r="O122" s="1">
        <f>$D122/'Seasonal Index'!L218</f>
        <v>3.841460510451411</v>
      </c>
      <c r="P122" s="8">
        <f>$D122/'Seasonal Index'!M218</f>
        <v>3.8132110778839539</v>
      </c>
      <c r="Q122" s="1"/>
      <c r="R122" s="18">
        <f t="shared" si="9"/>
        <v>9.6622395204206211E-3</v>
      </c>
      <c r="S122" s="1">
        <f t="shared" si="10"/>
        <v>9.5922773667545761E-3</v>
      </c>
      <c r="T122" s="1">
        <f t="shared" si="11"/>
        <v>9.5772252966509017E-3</v>
      </c>
      <c r="U122" s="8">
        <f t="shared" si="12"/>
        <v>9.5918309175322819E-3</v>
      </c>
    </row>
    <row r="123" spans="1:21" x14ac:dyDescent="0.3">
      <c r="A123" s="1">
        <v>118</v>
      </c>
      <c r="B123" s="92"/>
      <c r="C123" s="1" t="s">
        <v>10</v>
      </c>
      <c r="D123" s="1">
        <v>359</v>
      </c>
      <c r="E123" s="1">
        <f>'Seasonal Index'!$H$60+'Seasonal Index'!$H$59*A123</f>
        <v>401.34359217171709</v>
      </c>
      <c r="F123" s="1">
        <f>'Seasonal Index'!$I$106+'Seasonal Index'!$I$107*A123 + 'Seasonal Index'!$I$108*(A123^2)</f>
        <v>403.76961345222907</v>
      </c>
      <c r="G123" s="1"/>
      <c r="H123" s="1">
        <f t="shared" si="13"/>
        <v>0.89449540743234257</v>
      </c>
      <c r="I123" s="1"/>
      <c r="J123" s="18">
        <f>$D123/'Seasonal Index'!G219</f>
        <v>3.7759542587317694</v>
      </c>
      <c r="K123" s="1">
        <f>$D123/'Seasonal Index'!H219</f>
        <v>3.775799152342513</v>
      </c>
      <c r="L123" s="1">
        <f>$D123/'Seasonal Index'!I219</f>
        <v>3.9357689772528253</v>
      </c>
      <c r="M123" s="1">
        <f>$D123/'Seasonal Index'!J219</f>
        <v>3.9380011423533534</v>
      </c>
      <c r="N123" s="1">
        <f>$D123/'Seasonal Index'!K219</f>
        <v>3.9138400597203038</v>
      </c>
      <c r="O123" s="1">
        <f>$D123/'Seasonal Index'!L219</f>
        <v>3.9068351082645894</v>
      </c>
      <c r="P123" s="8">
        <f>$D123/'Seasonal Index'!M219</f>
        <v>3.8976735134121725</v>
      </c>
      <c r="Q123" s="1"/>
      <c r="R123" s="18">
        <f t="shared" si="9"/>
        <v>9.8064826597976038E-3</v>
      </c>
      <c r="S123" s="1">
        <f t="shared" si="10"/>
        <v>9.8120443908033244E-3</v>
      </c>
      <c r="T123" s="1">
        <f t="shared" si="11"/>
        <v>9.6932506293799132E-3</v>
      </c>
      <c r="U123" s="8">
        <f t="shared" si="12"/>
        <v>9.6759017471898402E-3</v>
      </c>
    </row>
    <row r="124" spans="1:21" x14ac:dyDescent="0.3">
      <c r="A124" s="1">
        <v>119</v>
      </c>
      <c r="B124" s="92"/>
      <c r="C124" s="1" t="s">
        <v>11</v>
      </c>
      <c r="D124" s="1">
        <v>310</v>
      </c>
      <c r="E124" s="1">
        <f>'Seasonal Index'!$H$60+'Seasonal Index'!$H$59*A124</f>
        <v>404.00392142579631</v>
      </c>
      <c r="F124" s="1">
        <f>'Seasonal Index'!$I$106+'Seasonal Index'!$I$107*A124 + 'Seasonal Index'!$I$108*(A124^2)</f>
        <v>407.05998916447976</v>
      </c>
      <c r="G124" s="1"/>
      <c r="H124" s="1">
        <f t="shared" si="13"/>
        <v>0.76731928468901733</v>
      </c>
      <c r="I124" s="1"/>
      <c r="J124" s="18">
        <f>$D124/'Seasonal Index'!G220</f>
        <v>3.7260291125166773</v>
      </c>
      <c r="K124" s="1">
        <f>$D124/'Seasonal Index'!H220</f>
        <v>3.725568483371966</v>
      </c>
      <c r="L124" s="1">
        <f>$D124/'Seasonal Index'!I220</f>
        <v>3.9275830792464737</v>
      </c>
      <c r="M124" s="1">
        <f>$D124/'Seasonal Index'!J220</f>
        <v>3.857484085047683</v>
      </c>
      <c r="N124" s="1">
        <f>$D124/'Seasonal Index'!K220</f>
        <v>3.9010174467813021</v>
      </c>
      <c r="O124" s="1">
        <f>$D124/'Seasonal Index'!L220</f>
        <v>3.8993290960272717</v>
      </c>
      <c r="P124" s="8">
        <f>$D124/'Seasonal Index'!M220</f>
        <v>3.8711249783532717</v>
      </c>
      <c r="Q124" s="1"/>
      <c r="R124" s="18">
        <f t="shared" si="9"/>
        <v>9.721645932013202E-3</v>
      </c>
      <c r="S124" s="1">
        <f t="shared" si="10"/>
        <v>9.5481352543163121E-3</v>
      </c>
      <c r="T124" s="1">
        <f t="shared" si="11"/>
        <v>9.5833969209020622E-3</v>
      </c>
      <c r="U124" s="8">
        <f t="shared" si="12"/>
        <v>9.5792492502909179E-3</v>
      </c>
    </row>
    <row r="125" spans="1:21" ht="15" thickBot="1" x14ac:dyDescent="0.35">
      <c r="A125" s="2">
        <v>120</v>
      </c>
      <c r="B125" s="93"/>
      <c r="C125" s="2" t="s">
        <v>12</v>
      </c>
      <c r="D125" s="2">
        <v>337</v>
      </c>
      <c r="E125" s="2">
        <f>'Seasonal Index'!$H$60+'Seasonal Index'!$H$59*A125</f>
        <v>406.66425067987558</v>
      </c>
      <c r="F125" s="2">
        <f>'Seasonal Index'!$I$106+'Seasonal Index'!$I$107*A125 + 'Seasonal Index'!$I$108*(A125^2)</f>
        <v>410.36406153886463</v>
      </c>
      <c r="G125" s="2"/>
      <c r="H125" s="2">
        <f t="shared" si="13"/>
        <v>0.82869344781743559</v>
      </c>
      <c r="I125" s="2"/>
      <c r="J125" s="18">
        <f>$D125/'Seasonal Index'!G221</f>
        <v>3.5767152522198629</v>
      </c>
      <c r="K125" s="1">
        <f>$D125/'Seasonal Index'!H221</f>
        <v>3.5768280228746185</v>
      </c>
      <c r="L125" s="1">
        <f>$D125/'Seasonal Index'!I221</f>
        <v>3.8128819071285514</v>
      </c>
      <c r="M125" s="1">
        <f>$D125/'Seasonal Index'!J221</f>
        <v>3.7433298144828098</v>
      </c>
      <c r="N125" s="1">
        <f>$D125/'Seasonal Index'!K221</f>
        <v>3.784080812452097</v>
      </c>
      <c r="O125" s="1">
        <f>$D125/'Seasonal Index'!L221</f>
        <v>3.7569685360995582</v>
      </c>
      <c r="P125" s="8">
        <f>$D125/'Seasonal Index'!M221</f>
        <v>3.748144297911487</v>
      </c>
      <c r="Q125" s="2"/>
      <c r="R125" s="47">
        <f t="shared" si="9"/>
        <v>9.3759948182168488E-3</v>
      </c>
      <c r="S125" s="2">
        <f t="shared" si="10"/>
        <v>9.2049640661173923E-3</v>
      </c>
      <c r="T125" s="2">
        <f t="shared" si="11"/>
        <v>9.2212773171748991E-3</v>
      </c>
      <c r="U125" s="48">
        <f t="shared" si="12"/>
        <v>9.1552084800285184E-3</v>
      </c>
    </row>
    <row r="126" spans="1:21" ht="15" thickTop="1" x14ac:dyDescent="0.3">
      <c r="A126" s="49">
        <v>121</v>
      </c>
      <c r="B126" s="91">
        <v>1959</v>
      </c>
      <c r="C126" s="49" t="s">
        <v>1</v>
      </c>
      <c r="D126" s="49">
        <v>360</v>
      </c>
      <c r="E126" s="49">
        <f>'Seasonal Index'!$H$60+'Seasonal Index'!$H$59*A126</f>
        <v>409.32457993395485</v>
      </c>
      <c r="F126" s="49">
        <f>'Seasonal Index'!$I$106+'Seasonal Index'!$I$107*A126 + 'Seasonal Index'!$I$108*(A126^2)</f>
        <v>413.68183057538363</v>
      </c>
      <c r="G126" s="49"/>
      <c r="H126" s="49">
        <f t="shared" si="13"/>
        <v>0.87949763500175471</v>
      </c>
      <c r="I126" s="49"/>
      <c r="J126" s="18">
        <f>$D126/'Seasonal Index'!G210</f>
        <v>4.1805343732304969</v>
      </c>
      <c r="K126" s="1">
        <f>$D126/'Seasonal Index'!H210</f>
        <v>4.1805651863699334</v>
      </c>
      <c r="L126" s="1">
        <f>$D126/'Seasonal Index'!I210</f>
        <v>3.9065119793333234</v>
      </c>
      <c r="M126" s="1">
        <f>$D126/'Seasonal Index'!J210</f>
        <v>3.956805338102737</v>
      </c>
      <c r="N126" s="1">
        <f>$D126/'Seasonal Index'!K210</f>
        <v>3.9465722136630941</v>
      </c>
      <c r="O126" s="1">
        <f>$D126/'Seasonal Index'!L210</f>
        <v>3.926413684027962</v>
      </c>
      <c r="P126" s="8">
        <f>$D126/'Seasonal Index'!M210</f>
        <v>3.9502647481308664</v>
      </c>
      <c r="Q126" s="49"/>
      <c r="R126" s="50">
        <f t="shared" si="9"/>
        <v>9.5438001303602277E-3</v>
      </c>
      <c r="S126" s="49">
        <f t="shared" si="10"/>
        <v>9.6666692695102103E-3</v>
      </c>
      <c r="T126" s="49">
        <f t="shared" si="11"/>
        <v>9.5401149433463582E-3</v>
      </c>
      <c r="U126" s="51">
        <f t="shared" si="12"/>
        <v>9.4913853928918612E-3</v>
      </c>
    </row>
    <row r="127" spans="1:21" x14ac:dyDescent="0.3">
      <c r="A127" s="1">
        <v>122</v>
      </c>
      <c r="B127" s="92"/>
      <c r="C127" s="1" t="s">
        <v>2</v>
      </c>
      <c r="D127" s="1">
        <v>342</v>
      </c>
      <c r="E127" s="1">
        <f>'Seasonal Index'!$H$60+'Seasonal Index'!$H$59*A127</f>
        <v>411.98490918803407</v>
      </c>
      <c r="F127" s="1">
        <f>'Seasonal Index'!$I$106+'Seasonal Index'!$I$107*A127 + 'Seasonal Index'!$I$108*(A127^2)</f>
        <v>417.01329627403675</v>
      </c>
      <c r="G127" s="1"/>
      <c r="H127" s="1">
        <f t="shared" si="13"/>
        <v>0.83012749344153225</v>
      </c>
      <c r="I127" s="1"/>
      <c r="J127" s="18">
        <f>$D127/'Seasonal Index'!G211</f>
        <v>4.0146934784205275</v>
      </c>
      <c r="K127" s="1">
        <f>$D127/'Seasonal Index'!H211</f>
        <v>4.0174656334662027</v>
      </c>
      <c r="L127" s="1">
        <f>$D127/'Seasonal Index'!I211</f>
        <v>3.7890473854366178</v>
      </c>
      <c r="M127" s="1">
        <f>$D127/'Seasonal Index'!J211</f>
        <v>3.8889054167181727</v>
      </c>
      <c r="N127" s="1">
        <f>$D127/'Seasonal Index'!K211</f>
        <v>3.8274977138666944</v>
      </c>
      <c r="O127" s="1">
        <f>$D127/'Seasonal Index'!L211</f>
        <v>3.8301989050038903</v>
      </c>
      <c r="P127" s="8">
        <f>$D127/'Seasonal Index'!M211</f>
        <v>3.8663620736632205</v>
      </c>
      <c r="Q127" s="1"/>
      <c r="R127" s="18">
        <f t="shared" si="9"/>
        <v>9.197053826326582E-3</v>
      </c>
      <c r="S127" s="1">
        <f t="shared" si="10"/>
        <v>9.439436566700158E-3</v>
      </c>
      <c r="T127" s="1">
        <f t="shared" si="11"/>
        <v>9.1783589349906172E-3</v>
      </c>
      <c r="U127" s="8">
        <f t="shared" si="12"/>
        <v>9.1848364050409262E-3</v>
      </c>
    </row>
    <row r="128" spans="1:21" x14ac:dyDescent="0.3">
      <c r="A128" s="1">
        <v>123</v>
      </c>
      <c r="B128" s="92"/>
      <c r="C128" s="1" t="s">
        <v>3</v>
      </c>
      <c r="D128" s="1">
        <v>406</v>
      </c>
      <c r="E128" s="1">
        <f>'Seasonal Index'!$H$60+'Seasonal Index'!$H$59*A128</f>
        <v>414.64523844211334</v>
      </c>
      <c r="F128" s="1">
        <f>'Seasonal Index'!$I$106+'Seasonal Index'!$I$107*A128 + 'Seasonal Index'!$I$108*(A128^2)</f>
        <v>420.3584586348241</v>
      </c>
      <c r="G128" s="1"/>
      <c r="H128" s="1">
        <f t="shared" si="13"/>
        <v>0.97915027681351208</v>
      </c>
      <c r="I128" s="1"/>
      <c r="J128" s="18">
        <f>$D128/'Seasonal Index'!G212</f>
        <v>4.1428654078753757</v>
      </c>
      <c r="K128" s="1">
        <f>$D128/'Seasonal Index'!H212</f>
        <v>4.1462783419871476</v>
      </c>
      <c r="L128" s="1">
        <f>$D128/'Seasonal Index'!I212</f>
        <v>3.9675663940740185</v>
      </c>
      <c r="M128" s="1">
        <f>$D128/'Seasonal Index'!J212</f>
        <v>4.0478731224375855</v>
      </c>
      <c r="N128" s="1">
        <f>$D128/'Seasonal Index'!K212</f>
        <v>3.9932864447261291</v>
      </c>
      <c r="O128" s="1">
        <f>$D128/'Seasonal Index'!L212</f>
        <v>3.9734367808906965</v>
      </c>
      <c r="P128" s="8">
        <f>$D128/'Seasonal Index'!M212</f>
        <v>4.0310859882220571</v>
      </c>
      <c r="Q128" s="1"/>
      <c r="R128" s="18">
        <f t="shared" si="9"/>
        <v>9.5685806232353766E-3</v>
      </c>
      <c r="S128" s="1">
        <f t="shared" si="10"/>
        <v>9.7622563752234916E-3</v>
      </c>
      <c r="T128" s="1">
        <f t="shared" si="11"/>
        <v>9.4997171168980724E-3</v>
      </c>
      <c r="U128" s="8">
        <f t="shared" si="12"/>
        <v>9.4524963142053019E-3</v>
      </c>
    </row>
    <row r="129" spans="1:21" x14ac:dyDescent="0.3">
      <c r="A129" s="1">
        <v>124</v>
      </c>
      <c r="B129" s="92"/>
      <c r="C129" s="1" t="s">
        <v>4</v>
      </c>
      <c r="D129" s="1">
        <v>396</v>
      </c>
      <c r="E129" s="1">
        <f>'Seasonal Index'!$H$60+'Seasonal Index'!$H$59*A129</f>
        <v>417.30556769619255</v>
      </c>
      <c r="F129" s="1">
        <f>'Seasonal Index'!$I$106+'Seasonal Index'!$I$107*A129 + 'Seasonal Index'!$I$108*(A129^2)</f>
        <v>423.71731765774564</v>
      </c>
      <c r="G129" s="1"/>
      <c r="H129" s="1">
        <f t="shared" si="13"/>
        <v>0.94894492346743986</v>
      </c>
      <c r="I129" s="1"/>
      <c r="J129" s="18">
        <f>$D129/'Seasonal Index'!G213</f>
        <v>4.1294463332853066</v>
      </c>
      <c r="K129" s="1">
        <f>$D129/'Seasonal Index'!H213</f>
        <v>4.1324436175889847</v>
      </c>
      <c r="L129" s="1">
        <f>$D129/'Seasonal Index'!I213</f>
        <v>4.0051345906496163</v>
      </c>
      <c r="M129" s="1">
        <f>$D129/'Seasonal Index'!J213</f>
        <v>4.0401988881154107</v>
      </c>
      <c r="N129" s="1">
        <f>$D129/'Seasonal Index'!K213</f>
        <v>4.022431543838251</v>
      </c>
      <c r="O129" s="1">
        <f>$D129/'Seasonal Index'!L213</f>
        <v>4.0505089343368432</v>
      </c>
      <c r="P129" s="8">
        <f>$D129/'Seasonal Index'!M213</f>
        <v>4.0609932745106949</v>
      </c>
      <c r="Q129" s="1"/>
      <c r="R129" s="18">
        <f t="shared" si="9"/>
        <v>9.5976064080828191E-3</v>
      </c>
      <c r="S129" s="1">
        <f t="shared" si="10"/>
        <v>9.6816318804947323E-3</v>
      </c>
      <c r="T129" s="1">
        <f t="shared" si="11"/>
        <v>9.4931959969767835E-3</v>
      </c>
      <c r="U129" s="8">
        <f t="shared" si="12"/>
        <v>9.5594604363294176E-3</v>
      </c>
    </row>
    <row r="130" spans="1:21" x14ac:dyDescent="0.3">
      <c r="A130" s="1">
        <v>125</v>
      </c>
      <c r="B130" s="92"/>
      <c r="C130" s="1" t="s">
        <v>5</v>
      </c>
      <c r="D130" s="1">
        <v>420</v>
      </c>
      <c r="E130" s="1">
        <f>'Seasonal Index'!$H$60+'Seasonal Index'!$H$59*A130</f>
        <v>419.96589695027183</v>
      </c>
      <c r="F130" s="1">
        <f>'Seasonal Index'!$I$106+'Seasonal Index'!$I$107*A130 + 'Seasonal Index'!$I$108*(A130^2)</f>
        <v>427.0898733428013</v>
      </c>
      <c r="G130" s="1"/>
      <c r="H130" s="1">
        <f t="shared" si="13"/>
        <v>1.0000812043310561</v>
      </c>
      <c r="I130" s="1"/>
      <c r="J130" s="18">
        <f>$D130/'Seasonal Index'!G214</f>
        <v>4.346787799352029</v>
      </c>
      <c r="K130" s="1">
        <f>$D130/'Seasonal Index'!H214</f>
        <v>4.3478616013716485</v>
      </c>
      <c r="L130" s="1">
        <f>$D130/'Seasonal Index'!I214</f>
        <v>4.2758241241710948</v>
      </c>
      <c r="M130" s="1">
        <f>$D130/'Seasonal Index'!J214</f>
        <v>4.2422986931663944</v>
      </c>
      <c r="N130" s="1">
        <f>$D130/'Seasonal Index'!K214</f>
        <v>4.279438270098769</v>
      </c>
      <c r="O130" s="1">
        <f>$D130/'Seasonal Index'!L214</f>
        <v>4.2286161926169905</v>
      </c>
      <c r="P130" s="8">
        <f>$D130/'Seasonal Index'!M214</f>
        <v>4.2861234504190264</v>
      </c>
      <c r="Q130" s="1"/>
      <c r="R130" s="18">
        <f t="shared" si="9"/>
        <v>1.0181360332401931E-2</v>
      </c>
      <c r="S130" s="1">
        <f t="shared" si="10"/>
        <v>1.0101531395699793E-2</v>
      </c>
      <c r="T130" s="1">
        <f t="shared" si="11"/>
        <v>1.0019994706509704E-2</v>
      </c>
      <c r="U130" s="8">
        <f t="shared" si="12"/>
        <v>9.9009984936423798E-3</v>
      </c>
    </row>
    <row r="131" spans="1:21" x14ac:dyDescent="0.3">
      <c r="A131" s="1">
        <v>126</v>
      </c>
      <c r="B131" s="92"/>
      <c r="C131" s="1" t="s">
        <v>6</v>
      </c>
      <c r="D131" s="1">
        <v>472</v>
      </c>
      <c r="E131" s="1">
        <f>'Seasonal Index'!$H$60+'Seasonal Index'!$H$59*A131</f>
        <v>422.6262262043511</v>
      </c>
      <c r="F131" s="1">
        <f>'Seasonal Index'!$I$106+'Seasonal Index'!$I$107*A131 + 'Seasonal Index'!$I$108*(A131^2)</f>
        <v>430.47612568999108</v>
      </c>
      <c r="G131" s="1"/>
      <c r="H131" s="1">
        <f t="shared" si="13"/>
        <v>1.1168261000721127</v>
      </c>
      <c r="I131" s="1"/>
      <c r="J131" s="18">
        <f>$D131/'Seasonal Index'!G215</f>
        <v>4.2807125870123848</v>
      </c>
      <c r="K131" s="1">
        <f>$D131/'Seasonal Index'!H215</f>
        <v>4.2787668698102044</v>
      </c>
      <c r="L131" s="1">
        <f>$D131/'Seasonal Index'!I215</f>
        <v>4.2629802588067838</v>
      </c>
      <c r="M131" s="1">
        <f>$D131/'Seasonal Index'!J215</f>
        <v>4.2577581473094499</v>
      </c>
      <c r="N131" s="1">
        <f>$D131/'Seasonal Index'!K215</f>
        <v>4.2586941933164688</v>
      </c>
      <c r="O131" s="1">
        <f>$D131/'Seasonal Index'!L215</f>
        <v>4.2625657278939393</v>
      </c>
      <c r="P131" s="8">
        <f>$D131/'Seasonal Index'!M215</f>
        <v>4.2463208542740727</v>
      </c>
      <c r="Q131" s="1"/>
      <c r="R131" s="18">
        <f t="shared" si="9"/>
        <v>1.0086880544761836E-2</v>
      </c>
      <c r="S131" s="1">
        <f t="shared" si="10"/>
        <v>1.0074524209131096E-2</v>
      </c>
      <c r="T131" s="1">
        <f t="shared" si="11"/>
        <v>9.8929857875170116E-3</v>
      </c>
      <c r="U131" s="8">
        <f t="shared" si="12"/>
        <v>9.9019793979553735E-3</v>
      </c>
    </row>
    <row r="132" spans="1:21" x14ac:dyDescent="0.3">
      <c r="A132" s="1">
        <v>127</v>
      </c>
      <c r="B132" s="92"/>
      <c r="C132" s="1" t="s">
        <v>7</v>
      </c>
      <c r="D132" s="1">
        <v>548</v>
      </c>
      <c r="E132" s="1">
        <f>'Seasonal Index'!$H$60+'Seasonal Index'!$H$59*A132</f>
        <v>425.28655545843031</v>
      </c>
      <c r="F132" s="1">
        <f>'Seasonal Index'!$I$106+'Seasonal Index'!$I$107*A132 + 'Seasonal Index'!$I$108*(A132^2)</f>
        <v>433.8760746993151</v>
      </c>
      <c r="G132" s="1"/>
      <c r="H132" s="1">
        <f t="shared" si="13"/>
        <v>1.2885429670103088</v>
      </c>
      <c r="I132" s="1"/>
      <c r="J132" s="18">
        <f>$D132/'Seasonal Index'!G216</f>
        <v>4.4323648802239024</v>
      </c>
      <c r="K132" s="1">
        <f>$D132/'Seasonal Index'!H216</f>
        <v>4.4291508788294154</v>
      </c>
      <c r="L132" s="1">
        <f>$D132/'Seasonal Index'!I216</f>
        <v>4.4672246919876155</v>
      </c>
      <c r="M132" s="1">
        <f>$D132/'Seasonal Index'!J216</f>
        <v>4.413580369863447</v>
      </c>
      <c r="N132" s="1">
        <f>$D132/'Seasonal Index'!K216</f>
        <v>4.4567687446516366</v>
      </c>
      <c r="O132" s="1">
        <f>$D132/'Seasonal Index'!L216</f>
        <v>4.4949593652558493</v>
      </c>
      <c r="P132" s="8">
        <f>$D132/'Seasonal Index'!M216</f>
        <v>4.4489558858876341</v>
      </c>
      <c r="Q132" s="1"/>
      <c r="R132" s="18">
        <f t="shared" si="9"/>
        <v>1.0504034596561011E-2</v>
      </c>
      <c r="S132" s="1">
        <f t="shared" si="10"/>
        <v>1.0377897709712229E-2</v>
      </c>
      <c r="T132" s="1">
        <f t="shared" si="11"/>
        <v>1.0271985492033106E-2</v>
      </c>
      <c r="U132" s="8">
        <f t="shared" si="12"/>
        <v>1.0360007447681801E-2</v>
      </c>
    </row>
    <row r="133" spans="1:21" x14ac:dyDescent="0.3">
      <c r="A133" s="1">
        <v>128</v>
      </c>
      <c r="B133" s="92"/>
      <c r="C133" s="1" t="s">
        <v>8</v>
      </c>
      <c r="D133" s="1">
        <v>559</v>
      </c>
      <c r="E133" s="1">
        <f>'Seasonal Index'!$H$60+'Seasonal Index'!$H$59*A133</f>
        <v>427.94688471250959</v>
      </c>
      <c r="F133" s="1">
        <f>'Seasonal Index'!$I$106+'Seasonal Index'!$I$107*A133 + 'Seasonal Index'!$I$108*(A133^2)</f>
        <v>437.28972037077324</v>
      </c>
      <c r="G133" s="1"/>
      <c r="H133" s="1">
        <f t="shared" si="13"/>
        <v>1.3062368718387343</v>
      </c>
      <c r="I133" s="1"/>
      <c r="J133" s="18">
        <f>$D133/'Seasonal Index'!G217</f>
        <v>4.5186489138337018</v>
      </c>
      <c r="K133" s="1">
        <f>$D133/'Seasonal Index'!H217</f>
        <v>4.5159612534199534</v>
      </c>
      <c r="L133" s="1">
        <f>$D133/'Seasonal Index'!I217</f>
        <v>4.6061105998283072</v>
      </c>
      <c r="M133" s="1">
        <f>$D133/'Seasonal Index'!J217</f>
        <v>4.5991200291298657</v>
      </c>
      <c r="N133" s="1">
        <f>$D133/'Seasonal Index'!K217</f>
        <v>4.5896214927968542</v>
      </c>
      <c r="O133" s="1">
        <f>$D133/'Seasonal Index'!L217</f>
        <v>4.6255539940816028</v>
      </c>
      <c r="P133" s="8">
        <f>$D133/'Seasonal Index'!M217</f>
        <v>4.5889002939896795</v>
      </c>
      <c r="Q133" s="1"/>
      <c r="R133" s="18">
        <f t="shared" si="9"/>
        <v>1.0763276388663621E-2</v>
      </c>
      <c r="S133" s="1">
        <f t="shared" si="10"/>
        <v>1.074694125234609E-2</v>
      </c>
      <c r="T133" s="1">
        <f t="shared" si="11"/>
        <v>1.0495608012247266E-2</v>
      </c>
      <c r="U133" s="8">
        <f t="shared" si="12"/>
        <v>1.0577778938319533E-2</v>
      </c>
    </row>
    <row r="134" spans="1:21" x14ac:dyDescent="0.3">
      <c r="A134" s="1">
        <v>129</v>
      </c>
      <c r="B134" s="92"/>
      <c r="C134" s="1" t="s">
        <v>9</v>
      </c>
      <c r="D134" s="1">
        <v>463</v>
      </c>
      <c r="E134" s="1">
        <f>'Seasonal Index'!$H$60+'Seasonal Index'!$H$59*A134</f>
        <v>430.60721396658886</v>
      </c>
      <c r="F134" s="1">
        <f>'Seasonal Index'!$I$106+'Seasonal Index'!$I$107*A134 + 'Seasonal Index'!$I$108*(A134^2)</f>
        <v>440.71706270436556</v>
      </c>
      <c r="G134" s="1"/>
      <c r="H134" s="1">
        <f t="shared" si="13"/>
        <v>1.0752258322265928</v>
      </c>
      <c r="I134" s="1"/>
      <c r="J134" s="18">
        <f>$D134/'Seasonal Index'!G218</f>
        <v>4.2839389640868886</v>
      </c>
      <c r="K134" s="1">
        <f>$D134/'Seasonal Index'!H218</f>
        <v>4.2835903072050971</v>
      </c>
      <c r="L134" s="1">
        <f>$D134/'Seasonal Index'!I218</f>
        <v>4.4147430245546531</v>
      </c>
      <c r="M134" s="1">
        <f>$D134/'Seasonal Index'!J218</f>
        <v>4.3827768401905391</v>
      </c>
      <c r="N134" s="1">
        <f>$D134/'Seasonal Index'!K218</f>
        <v>4.3957621829974105</v>
      </c>
      <c r="O134" s="1">
        <f>$D134/'Seasonal Index'!L218</f>
        <v>4.4024658820272355</v>
      </c>
      <c r="P134" s="8">
        <f>$D134/'Seasonal Index'!M218</f>
        <v>4.3700909135155213</v>
      </c>
      <c r="Q134" s="1"/>
      <c r="R134" s="18">
        <f t="shared" si="9"/>
        <v>1.0252366614780394E-2</v>
      </c>
      <c r="S134" s="1">
        <f t="shared" si="10"/>
        <v>1.017813148046935E-2</v>
      </c>
      <c r="T134" s="1">
        <f t="shared" si="11"/>
        <v>9.9741139043352679E-3</v>
      </c>
      <c r="U134" s="8">
        <f t="shared" si="12"/>
        <v>9.9893247949431538E-3</v>
      </c>
    </row>
    <row r="135" spans="1:21" x14ac:dyDescent="0.3">
      <c r="A135" s="1">
        <v>130</v>
      </c>
      <c r="B135" s="92"/>
      <c r="C135" s="1" t="s">
        <v>10</v>
      </c>
      <c r="D135" s="1">
        <v>407</v>
      </c>
      <c r="E135" s="1">
        <f>'Seasonal Index'!$H$60+'Seasonal Index'!$H$59*A135</f>
        <v>433.26754322066807</v>
      </c>
      <c r="F135" s="1">
        <f>'Seasonal Index'!$I$106+'Seasonal Index'!$I$107*A135 + 'Seasonal Index'!$I$108*(A135^2)</f>
        <v>444.158101700092</v>
      </c>
      <c r="G135" s="1"/>
      <c r="H135" s="1">
        <f t="shared" si="13"/>
        <v>0.93937338803315407</v>
      </c>
      <c r="I135" s="1"/>
      <c r="J135" s="18">
        <f>$D135/'Seasonal Index'!G219</f>
        <v>4.2808172236875492</v>
      </c>
      <c r="K135" s="1">
        <f>$D135/'Seasonal Index'!H219</f>
        <v>4.2806413788395616</v>
      </c>
      <c r="L135" s="1">
        <f>$D135/'Seasonal Index'!I219</f>
        <v>4.4619999268576604</v>
      </c>
      <c r="M135" s="1">
        <f>$D135/'Seasonal Index'!J219</f>
        <v>4.4645305430022697</v>
      </c>
      <c r="N135" s="1">
        <f>$D135/'Seasonal Index'!K219</f>
        <v>4.4371390092093694</v>
      </c>
      <c r="O135" s="1">
        <f>$D135/'Seasonal Index'!L219</f>
        <v>4.4291974625729464</v>
      </c>
      <c r="P135" s="8">
        <f>$D135/'Seasonal Index'!M219</f>
        <v>4.418810919105165</v>
      </c>
      <c r="Q135" s="1"/>
      <c r="R135" s="18">
        <f t="shared" si="9"/>
        <v>1.0298486458712447E-2</v>
      </c>
      <c r="S135" s="1">
        <f t="shared" si="10"/>
        <v>1.0304327228888303E-2</v>
      </c>
      <c r="T135" s="1">
        <f t="shared" si="11"/>
        <v>9.9899990391382077E-3</v>
      </c>
      <c r="U135" s="8">
        <f t="shared" si="12"/>
        <v>9.9721190396379732E-3</v>
      </c>
    </row>
    <row r="136" spans="1:21" x14ac:dyDescent="0.3">
      <c r="A136" s="1">
        <v>131</v>
      </c>
      <c r="B136" s="92"/>
      <c r="C136" s="1" t="s">
        <v>11</v>
      </c>
      <c r="D136" s="1">
        <v>362</v>
      </c>
      <c r="E136" s="1">
        <f>'Seasonal Index'!$H$60+'Seasonal Index'!$H$59*A136</f>
        <v>435.92787247474735</v>
      </c>
      <c r="F136" s="1">
        <f>'Seasonal Index'!$I$106+'Seasonal Index'!$I$107*A136 + 'Seasonal Index'!$I$108*(A136^2)</f>
        <v>447.61283735795269</v>
      </c>
      <c r="G136" s="1"/>
      <c r="H136" s="1">
        <f t="shared" si="13"/>
        <v>0.83041260460116628</v>
      </c>
      <c r="I136" s="1"/>
      <c r="J136" s="18">
        <f>$D136/'Seasonal Index'!G220</f>
        <v>4.3510404475194751</v>
      </c>
      <c r="K136" s="1">
        <f>$D136/'Seasonal Index'!H220</f>
        <v>4.3505025515504894</v>
      </c>
      <c r="L136" s="1">
        <f>$D136/'Seasonal Index'!I220</f>
        <v>4.5864034667329792</v>
      </c>
      <c r="M136" s="1">
        <f>$D136/'Seasonal Index'!J220</f>
        <v>4.504545931571811</v>
      </c>
      <c r="N136" s="1">
        <f>$D136/'Seasonal Index'!K220</f>
        <v>4.5553816636607465</v>
      </c>
      <c r="O136" s="1">
        <f>$D136/'Seasonal Index'!L220</f>
        <v>4.5534101056834597</v>
      </c>
      <c r="P136" s="8">
        <f>$D136/'Seasonal Index'!M220</f>
        <v>4.5204749747222079</v>
      </c>
      <c r="Q136" s="1"/>
      <c r="R136" s="18">
        <f t="shared" si="9"/>
        <v>1.0521014498788816E-2</v>
      </c>
      <c r="S136" s="1">
        <f t="shared" si="10"/>
        <v>1.0333236794425786E-2</v>
      </c>
      <c r="T136" s="1">
        <f t="shared" si="11"/>
        <v>1.0177057679017908E-2</v>
      </c>
      <c r="U136" s="8">
        <f t="shared" si="12"/>
        <v>1.0172653073491123E-2</v>
      </c>
    </row>
    <row r="137" spans="1:21" ht="15" thickBot="1" x14ac:dyDescent="0.35">
      <c r="A137" s="2">
        <v>132</v>
      </c>
      <c r="B137" s="93"/>
      <c r="C137" s="2" t="s">
        <v>12</v>
      </c>
      <c r="D137" s="2">
        <v>405</v>
      </c>
      <c r="E137" s="2">
        <f>'Seasonal Index'!$H$60+'Seasonal Index'!$H$59*A137</f>
        <v>438.58820172882662</v>
      </c>
      <c r="F137" s="2">
        <f>'Seasonal Index'!$I$106+'Seasonal Index'!$I$107*A137 + 'Seasonal Index'!$I$108*(A137^2)</f>
        <v>451.08126967794749</v>
      </c>
      <c r="G137" s="2"/>
      <c r="H137" s="2">
        <f t="shared" si="13"/>
        <v>0.92341745264366737</v>
      </c>
      <c r="I137" s="2"/>
      <c r="J137" s="18">
        <f>$D137/'Seasonal Index'!G221</f>
        <v>4.2984263416885593</v>
      </c>
      <c r="K137" s="1">
        <f>$D137/'Seasonal Index'!H221</f>
        <v>4.2985618672528796</v>
      </c>
      <c r="L137" s="1">
        <f>$D137/'Seasonal Index'!I221</f>
        <v>4.5822468023354999</v>
      </c>
      <c r="M137" s="1">
        <f>$D137/'Seasonal Index'!J221</f>
        <v>4.4986604595416555</v>
      </c>
      <c r="N137" s="1">
        <f>$D137/'Seasonal Index'!K221</f>
        <v>4.5476342108103838</v>
      </c>
      <c r="O137" s="1">
        <f>$D137/'Seasonal Index'!L221</f>
        <v>4.5150512080721699</v>
      </c>
      <c r="P137" s="8">
        <f>$D137/'Seasonal Index'!M221</f>
        <v>4.5044464114366534</v>
      </c>
      <c r="Q137" s="2"/>
      <c r="R137" s="47">
        <f t="shared" si="9"/>
        <v>1.0447720171845032E-2</v>
      </c>
      <c r="S137" s="2">
        <f t="shared" si="10"/>
        <v>1.0257139708293199E-2</v>
      </c>
      <c r="T137" s="2">
        <f t="shared" si="11"/>
        <v>1.0081629445747543E-2</v>
      </c>
      <c r="U137" s="48">
        <f t="shared" si="12"/>
        <v>1.0009396336264907E-2</v>
      </c>
    </row>
    <row r="138" spans="1:21" ht="15" thickTop="1" x14ac:dyDescent="0.3">
      <c r="A138" s="49">
        <v>133</v>
      </c>
      <c r="B138" s="91">
        <v>1960</v>
      </c>
      <c r="C138" s="49" t="s">
        <v>1</v>
      </c>
      <c r="D138" s="49">
        <v>417</v>
      </c>
      <c r="E138" s="49">
        <f>'Seasonal Index'!$H$60+'Seasonal Index'!$H$59*A138</f>
        <v>441.24853098290583</v>
      </c>
      <c r="F138" s="49">
        <f>'Seasonal Index'!$I$106+'Seasonal Index'!$I$107*A138 + 'Seasonal Index'!$I$108*(A138^2)</f>
        <v>454.56339866007642</v>
      </c>
      <c r="G138" s="49"/>
      <c r="H138" s="49">
        <f t="shared" si="13"/>
        <v>0.9450456391800538</v>
      </c>
      <c r="I138" s="49"/>
      <c r="J138" s="18">
        <f>$D138/'Seasonal Index'!G210</f>
        <v>4.8424523156586581</v>
      </c>
      <c r="K138" s="1">
        <f>$D138/'Seasonal Index'!H210</f>
        <v>4.8424880075451728</v>
      </c>
      <c r="L138" s="1">
        <f>$D138/'Seasonal Index'!I210</f>
        <v>4.5250430427277664</v>
      </c>
      <c r="M138" s="1">
        <f>$D138/'Seasonal Index'!J210</f>
        <v>4.5832995166356705</v>
      </c>
      <c r="N138" s="1">
        <f>$D138/'Seasonal Index'!K210</f>
        <v>4.5714461474930843</v>
      </c>
      <c r="O138" s="1">
        <f>$D138/'Seasonal Index'!L210</f>
        <v>4.5480958506657228</v>
      </c>
      <c r="P138" s="8">
        <f>$D138/'Seasonal Index'!M210</f>
        <v>4.5757233332515872</v>
      </c>
      <c r="Q138" s="49"/>
      <c r="R138" s="50">
        <f t="shared" si="9"/>
        <v>1.0255089195759994E-2</v>
      </c>
      <c r="S138" s="49">
        <f t="shared" si="10"/>
        <v>1.0387115638495417E-2</v>
      </c>
      <c r="T138" s="49">
        <f t="shared" si="11"/>
        <v>1.005678451227795E-2</v>
      </c>
      <c r="U138" s="51">
        <f t="shared" si="12"/>
        <v>1.000541588713965E-2</v>
      </c>
    </row>
    <row r="139" spans="1:21" x14ac:dyDescent="0.3">
      <c r="A139" s="1">
        <v>134</v>
      </c>
      <c r="B139" s="92"/>
      <c r="C139" s="1" t="s">
        <v>2</v>
      </c>
      <c r="D139" s="1">
        <v>391</v>
      </c>
      <c r="E139" s="1">
        <f>'Seasonal Index'!$H$60+'Seasonal Index'!$H$59*A139</f>
        <v>443.90886023698511</v>
      </c>
      <c r="F139" s="1">
        <f>'Seasonal Index'!$I$106+'Seasonal Index'!$I$107*A139 + 'Seasonal Index'!$I$108*(A139^2)</f>
        <v>458.05922430433952</v>
      </c>
      <c r="G139" s="1"/>
      <c r="H139" s="1">
        <f t="shared" si="13"/>
        <v>0.88081143456172695</v>
      </c>
      <c r="I139" s="1"/>
      <c r="J139" s="18">
        <f>$D139/'Seasonal Index'!G211</f>
        <v>4.5898980995977379</v>
      </c>
      <c r="K139" s="1">
        <f>$D139/'Seasonal Index'!H211</f>
        <v>4.593067434752296</v>
      </c>
      <c r="L139" s="1">
        <f>$D139/'Seasonal Index'!I211</f>
        <v>4.3319225956307532</v>
      </c>
      <c r="M139" s="1">
        <f>$D139/'Seasonal Index'!J211</f>
        <v>4.4460877717450451</v>
      </c>
      <c r="N139" s="1">
        <f>$D139/'Seasonal Index'!K211</f>
        <v>4.3758818892452558</v>
      </c>
      <c r="O139" s="1">
        <f>$D139/'Seasonal Index'!L211</f>
        <v>4.3789700931477222</v>
      </c>
      <c r="P139" s="8">
        <f>$D139/'Seasonal Index'!M211</f>
        <v>4.4203145345097052</v>
      </c>
      <c r="Q139" s="1"/>
      <c r="R139" s="18">
        <f t="shared" si="9"/>
        <v>9.7585855648794975E-3</v>
      </c>
      <c r="S139" s="1">
        <f t="shared" si="10"/>
        <v>1.0015767131504105E-2</v>
      </c>
      <c r="T139" s="1">
        <f t="shared" si="11"/>
        <v>9.5530919520089661E-3</v>
      </c>
      <c r="U139" s="8">
        <f t="shared" si="12"/>
        <v>9.5598338834855263E-3</v>
      </c>
    </row>
    <row r="140" spans="1:21" x14ac:dyDescent="0.3">
      <c r="A140" s="1">
        <v>135</v>
      </c>
      <c r="B140" s="92"/>
      <c r="C140" s="1" t="s">
        <v>3</v>
      </c>
      <c r="D140" s="1">
        <v>419</v>
      </c>
      <c r="E140" s="1">
        <f>'Seasonal Index'!$H$60+'Seasonal Index'!$H$59*A140</f>
        <v>446.56918949106432</v>
      </c>
      <c r="F140" s="1">
        <f>'Seasonal Index'!$I$106+'Seasonal Index'!$I$107*A140 + 'Seasonal Index'!$I$108*(A140^2)</f>
        <v>461.56874661073675</v>
      </c>
      <c r="G140" s="1"/>
      <c r="H140" s="1">
        <f t="shared" si="13"/>
        <v>0.93826446127534291</v>
      </c>
      <c r="I140" s="1"/>
      <c r="J140" s="18">
        <f>$D140/'Seasonal Index'!G212</f>
        <v>4.275518733743306</v>
      </c>
      <c r="K140" s="1">
        <f>$D140/'Seasonal Index'!H212</f>
        <v>4.279040948996589</v>
      </c>
      <c r="L140" s="1">
        <f>$D140/'Seasonal Index'!I212</f>
        <v>4.0946066973325461</v>
      </c>
      <c r="M140" s="1">
        <f>$D140/'Seasonal Index'!J212</f>
        <v>4.1774848234023354</v>
      </c>
      <c r="N140" s="1">
        <f>$D140/'Seasonal Index'!K212</f>
        <v>4.1211502964045525</v>
      </c>
      <c r="O140" s="1">
        <f>$D140/'Seasonal Index'!L212</f>
        <v>4.1006650522000045</v>
      </c>
      <c r="P140" s="8">
        <f>$D140/'Seasonal Index'!M212</f>
        <v>4.1601601701109407</v>
      </c>
      <c r="Q140" s="1"/>
      <c r="R140" s="18">
        <f t="shared" si="9"/>
        <v>9.1690308997783593E-3</v>
      </c>
      <c r="S140" s="1">
        <f t="shared" si="10"/>
        <v>9.3546194446670963E-3</v>
      </c>
      <c r="T140" s="1">
        <f t="shared" si="11"/>
        <v>8.928573103499397E-3</v>
      </c>
      <c r="U140" s="8">
        <f t="shared" si="12"/>
        <v>8.8841913199515076E-3</v>
      </c>
    </row>
    <row r="141" spans="1:21" x14ac:dyDescent="0.3">
      <c r="A141" s="1">
        <v>136</v>
      </c>
      <c r="B141" s="92"/>
      <c r="C141" s="1" t="s">
        <v>4</v>
      </c>
      <c r="D141" s="1">
        <v>461</v>
      </c>
      <c r="E141" s="1">
        <f>'Seasonal Index'!$H$60+'Seasonal Index'!$H$59*A141</f>
        <v>449.22951874514359</v>
      </c>
      <c r="F141" s="1">
        <f>'Seasonal Index'!$I$106+'Seasonal Index'!$I$107*A141 + 'Seasonal Index'!$I$108*(A141^2)</f>
        <v>465.09196557926822</v>
      </c>
      <c r="G141" s="1"/>
      <c r="H141" s="1">
        <f t="shared" si="13"/>
        <v>1.0262014866871072</v>
      </c>
      <c r="I141" s="1"/>
      <c r="J141" s="18">
        <f>$D141/'Seasonal Index'!G213</f>
        <v>4.8072594940518343</v>
      </c>
      <c r="K141" s="1">
        <f>$D141/'Seasonal Index'!H213</f>
        <v>4.8107487568397014</v>
      </c>
      <c r="L141" s="1">
        <f>$D141/'Seasonal Index'!I213</f>
        <v>4.6625430461855384</v>
      </c>
      <c r="M141" s="1">
        <f>$D141/'Seasonal Index'!J213</f>
        <v>4.7033628470232429</v>
      </c>
      <c r="N141" s="1">
        <f>$D141/'Seasonal Index'!K213</f>
        <v>4.6826791457308934</v>
      </c>
      <c r="O141" s="1">
        <f>$D141/'Seasonal Index'!L213</f>
        <v>4.7153651988113259</v>
      </c>
      <c r="P141" s="8">
        <f>$D141/'Seasonal Index'!M213</f>
        <v>4.7275704534076519</v>
      </c>
      <c r="Q141" s="1"/>
      <c r="R141" s="18">
        <f t="shared" si="9"/>
        <v>1.0378977452794431E-2</v>
      </c>
      <c r="S141" s="1">
        <f t="shared" si="10"/>
        <v>1.0469843700746544E-2</v>
      </c>
      <c r="T141" s="1">
        <f t="shared" si="11"/>
        <v>1.0068286472974555E-2</v>
      </c>
      <c r="U141" s="8">
        <f t="shared" si="12"/>
        <v>1.0138565160845936E-2</v>
      </c>
    </row>
    <row r="142" spans="1:21" x14ac:dyDescent="0.3">
      <c r="A142" s="1">
        <v>137</v>
      </c>
      <c r="B142" s="92"/>
      <c r="C142" s="1" t="s">
        <v>5</v>
      </c>
      <c r="D142" s="1">
        <v>472</v>
      </c>
      <c r="E142" s="1">
        <f>'Seasonal Index'!$H$60+'Seasonal Index'!$H$59*A142</f>
        <v>451.88984799922287</v>
      </c>
      <c r="F142" s="1">
        <f>'Seasonal Index'!$I$106+'Seasonal Index'!$I$107*A142 + 'Seasonal Index'!$I$108*(A142^2)</f>
        <v>468.62888120993381</v>
      </c>
      <c r="G142" s="1"/>
      <c r="H142" s="1">
        <f t="shared" si="13"/>
        <v>1.0445023319063624</v>
      </c>
      <c r="I142" s="1"/>
      <c r="J142" s="18">
        <f>$D142/'Seasonal Index'!G214</f>
        <v>4.8849615268908524</v>
      </c>
      <c r="K142" s="1">
        <f>$D142/'Seasonal Index'!H214</f>
        <v>4.8861682758271856</v>
      </c>
      <c r="L142" s="1">
        <f>$D142/'Seasonal Index'!I214</f>
        <v>4.805211872877992</v>
      </c>
      <c r="M142" s="1">
        <f>$D142/'Seasonal Index'!J214</f>
        <v>4.7675356742250905</v>
      </c>
      <c r="N142" s="1">
        <f>$D142/'Seasonal Index'!K214</f>
        <v>4.8092734844919498</v>
      </c>
      <c r="O142" s="1">
        <f>$D142/'Seasonal Index'!L214</f>
        <v>4.7521591497981426</v>
      </c>
      <c r="P142" s="8">
        <f>$D142/'Seasonal Index'!M214</f>
        <v>4.8167863538042388</v>
      </c>
      <c r="Q142" s="1"/>
      <c r="R142" s="18">
        <f t="shared" ref="R142:R149" si="14">L142/E142</f>
        <v>1.0633591115519496E-2</v>
      </c>
      <c r="S142" s="1">
        <f t="shared" ref="S142:S149" si="15">M142/E142</f>
        <v>1.0550216375370507E-2</v>
      </c>
      <c r="T142" s="1">
        <f t="shared" ref="T142:T149" si="16">N142/F142</f>
        <v>1.0262435110860181E-2</v>
      </c>
      <c r="U142" s="8">
        <f t="shared" ref="U142:U149" si="17">O142/F142</f>
        <v>1.0140559705856662E-2</v>
      </c>
    </row>
    <row r="143" spans="1:21" x14ac:dyDescent="0.3">
      <c r="A143" s="1">
        <v>138</v>
      </c>
      <c r="B143" s="92"/>
      <c r="C143" s="1" t="s">
        <v>6</v>
      </c>
      <c r="D143" s="1">
        <v>535</v>
      </c>
      <c r="E143" s="1">
        <f>'Seasonal Index'!$H$60+'Seasonal Index'!$H$59*A143</f>
        <v>454.55017725330208</v>
      </c>
      <c r="F143" s="1">
        <f>'Seasonal Index'!$I$106+'Seasonal Index'!$I$107*A143 + 'Seasonal Index'!$I$108*(A143^2)</f>
        <v>472.17949350273358</v>
      </c>
      <c r="G143" s="1"/>
      <c r="H143" s="1">
        <f t="shared" ref="H143:H149" si="18">D143/E143</f>
        <v>1.1769877711473569</v>
      </c>
      <c r="I143" s="1"/>
      <c r="J143" s="18">
        <f>$D143/'Seasonal Index'!G215</f>
        <v>4.8520788857025972</v>
      </c>
      <c r="K143" s="1">
        <f>$D143/'Seasonal Index'!H215</f>
        <v>4.8498734647213126</v>
      </c>
      <c r="L143" s="1">
        <f>$D143/'Seasonal Index'!I215</f>
        <v>4.8319797425034521</v>
      </c>
      <c r="M143" s="1">
        <f>$D143/'Seasonal Index'!J215</f>
        <v>4.8260606118867706</v>
      </c>
      <c r="N143" s="1">
        <f>$D143/'Seasonal Index'!K215</f>
        <v>4.827121596237947</v>
      </c>
      <c r="O143" s="1">
        <f>$D143/'Seasonal Index'!L215</f>
        <v>4.8315098822526643</v>
      </c>
      <c r="P143" s="8">
        <f>$D143/'Seasonal Index'!M215</f>
        <v>4.8130967310098072</v>
      </c>
      <c r="Q143" s="1"/>
      <c r="R143" s="18">
        <f t="shared" si="14"/>
        <v>1.0630244985716481E-2</v>
      </c>
      <c r="S143" s="1">
        <f t="shared" si="15"/>
        <v>1.0617223033657306E-2</v>
      </c>
      <c r="T143" s="1">
        <f t="shared" si="16"/>
        <v>1.0223064878208231E-2</v>
      </c>
      <c r="U143" s="8">
        <f t="shared" si="17"/>
        <v>1.0232358560113312E-2</v>
      </c>
    </row>
    <row r="144" spans="1:21" x14ac:dyDescent="0.3">
      <c r="A144" s="1">
        <v>139</v>
      </c>
      <c r="B144" s="92"/>
      <c r="C144" s="1" t="s">
        <v>7</v>
      </c>
      <c r="D144" s="1">
        <v>622</v>
      </c>
      <c r="E144" s="1">
        <f>'Seasonal Index'!$H$60+'Seasonal Index'!$H$59*A144</f>
        <v>457.21050650738135</v>
      </c>
      <c r="F144" s="1">
        <f>'Seasonal Index'!$I$106+'Seasonal Index'!$I$107*A144 + 'Seasonal Index'!$I$108*(A144^2)</f>
        <v>475.74380245766747</v>
      </c>
      <c r="G144" s="1"/>
      <c r="H144" s="1">
        <f t="shared" si="18"/>
        <v>1.3604236804430438</v>
      </c>
      <c r="I144" s="1"/>
      <c r="J144" s="18">
        <f>$D144/'Seasonal Index'!G216</f>
        <v>5.0308959041957433</v>
      </c>
      <c r="K144" s="1">
        <f>$D144/'Seasonal Index'!H216</f>
        <v>5.0272478953136801</v>
      </c>
      <c r="L144" s="1">
        <f>$D144/'Seasonal Index'!I216</f>
        <v>5.0704630628034613</v>
      </c>
      <c r="M144" s="1">
        <f>$D144/'Seasonal Index'!J216</f>
        <v>5.0095747993705553</v>
      </c>
      <c r="N144" s="1">
        <f>$D144/'Seasonal Index'!K216</f>
        <v>5.0585951809732084</v>
      </c>
      <c r="O144" s="1">
        <f>$D144/'Seasonal Index'!L216</f>
        <v>5.1019429291772598</v>
      </c>
      <c r="P144" s="8">
        <f>$D144/'Seasonal Index'!M216</f>
        <v>5.0497273011352339</v>
      </c>
      <c r="Q144" s="1"/>
      <c r="R144" s="18">
        <f t="shared" si="14"/>
        <v>1.1089996819050794E-2</v>
      </c>
      <c r="S144" s="1">
        <f t="shared" si="15"/>
        <v>1.0956823450183945E-2</v>
      </c>
      <c r="T144" s="1">
        <f t="shared" si="16"/>
        <v>1.0633023814163782E-2</v>
      </c>
      <c r="U144" s="8">
        <f t="shared" si="17"/>
        <v>1.0724139553307664E-2</v>
      </c>
    </row>
    <row r="145" spans="1:21" x14ac:dyDescent="0.3">
      <c r="A145" s="1">
        <v>140</v>
      </c>
      <c r="B145" s="92"/>
      <c r="C145" s="1" t="s">
        <v>8</v>
      </c>
      <c r="D145" s="1">
        <v>606</v>
      </c>
      <c r="E145" s="1">
        <f>'Seasonal Index'!$H$60+'Seasonal Index'!$H$59*A145</f>
        <v>459.87083576146063</v>
      </c>
      <c r="F145" s="1">
        <f>'Seasonal Index'!$I$106+'Seasonal Index'!$I$107*A145 + 'Seasonal Index'!$I$108*(A145^2)</f>
        <v>479.32180807473554</v>
      </c>
      <c r="G145" s="1"/>
      <c r="H145" s="1">
        <f t="shared" si="18"/>
        <v>1.3177613209512986</v>
      </c>
      <c r="I145" s="1"/>
      <c r="J145" s="18">
        <f>$D145/'Seasonal Index'!G217</f>
        <v>4.898571094424371</v>
      </c>
      <c r="K145" s="1">
        <f>$D145/'Seasonal Index'!H217</f>
        <v>4.895657458984779</v>
      </c>
      <c r="L145" s="1">
        <f>$D145/'Seasonal Index'!I217</f>
        <v>4.9933864463254993</v>
      </c>
      <c r="M145" s="1">
        <f>$D145/'Seasonal Index'!J217</f>
        <v>4.9858081174466884</v>
      </c>
      <c r="N145" s="1">
        <f>$D145/'Seasonal Index'!K217</f>
        <v>4.9755109564130482</v>
      </c>
      <c r="O145" s="1">
        <f>$D145/'Seasonal Index'!L217</f>
        <v>5.0144646161242425</v>
      </c>
      <c r="P145" s="8">
        <f>$D145/'Seasonal Index'!M217</f>
        <v>4.9747291201390809</v>
      </c>
      <c r="Q145" s="1"/>
      <c r="R145" s="18">
        <f t="shared" si="14"/>
        <v>1.0858236830907921E-2</v>
      </c>
      <c r="S145" s="1">
        <f t="shared" si="15"/>
        <v>1.0841757575670389E-2</v>
      </c>
      <c r="T145" s="1">
        <f t="shared" si="16"/>
        <v>1.0380314170135296E-2</v>
      </c>
      <c r="U145" s="8">
        <f t="shared" si="17"/>
        <v>1.0461582451809476E-2</v>
      </c>
    </row>
    <row r="146" spans="1:21" x14ac:dyDescent="0.3">
      <c r="A146" s="1">
        <v>141</v>
      </c>
      <c r="B146" s="92"/>
      <c r="C146" s="1" t="s">
        <v>9</v>
      </c>
      <c r="D146" s="1">
        <v>508</v>
      </c>
      <c r="E146" s="1">
        <f>'Seasonal Index'!$H$60+'Seasonal Index'!$H$59*A146</f>
        <v>462.53116501553984</v>
      </c>
      <c r="F146" s="1">
        <f>'Seasonal Index'!$I$106+'Seasonal Index'!$I$107*A146 + 'Seasonal Index'!$I$108*(A146^2)</f>
        <v>482.9135103539378</v>
      </c>
      <c r="G146" s="1"/>
      <c r="H146" s="1">
        <f t="shared" si="18"/>
        <v>1.0983043704372495</v>
      </c>
      <c r="I146" s="1"/>
      <c r="J146" s="18">
        <f>$D146/'Seasonal Index'!G218</f>
        <v>4.7003045221514892</v>
      </c>
      <c r="K146" s="1">
        <f>$D146/'Seasonal Index'!H218</f>
        <v>4.6999219785317266</v>
      </c>
      <c r="L146" s="1">
        <f>$D146/'Seasonal Index'!I218</f>
        <v>4.8438217202457103</v>
      </c>
      <c r="M146" s="1">
        <f>$D146/'Seasonal Index'!J218</f>
        <v>4.8087486713105703</v>
      </c>
      <c r="N146" s="1">
        <f>$D146/'Seasonal Index'!K218</f>
        <v>4.8229960884723209</v>
      </c>
      <c r="O146" s="1">
        <f>$D146/'Seasonal Index'!L218</f>
        <v>4.8303513349240514</v>
      </c>
      <c r="P146" s="8">
        <f>$D146/'Seasonal Index'!M218</f>
        <v>4.7948297712006154</v>
      </c>
      <c r="Q146" s="1"/>
      <c r="R146" s="18">
        <f t="shared" si="14"/>
        <v>1.0472422371977833E-2</v>
      </c>
      <c r="S146" s="1">
        <f t="shared" si="15"/>
        <v>1.0396593862273061E-2</v>
      </c>
      <c r="T146" s="1">
        <f t="shared" si="16"/>
        <v>9.9872875474894922E-3</v>
      </c>
      <c r="U146" s="8">
        <f t="shared" si="17"/>
        <v>1.000251852838779E-2</v>
      </c>
    </row>
    <row r="147" spans="1:21" x14ac:dyDescent="0.3">
      <c r="A147" s="1">
        <v>142</v>
      </c>
      <c r="B147" s="92"/>
      <c r="C147" s="1" t="s">
        <v>10</v>
      </c>
      <c r="D147" s="1">
        <v>461</v>
      </c>
      <c r="E147" s="1">
        <f>'Seasonal Index'!$H$60+'Seasonal Index'!$H$59*A147</f>
        <v>465.19149426961911</v>
      </c>
      <c r="F147" s="1">
        <f>'Seasonal Index'!$I$106+'Seasonal Index'!$I$107*A147 + 'Seasonal Index'!$I$108*(A147^2)</f>
        <v>486.51890929527417</v>
      </c>
      <c r="G147" s="1"/>
      <c r="H147" s="1">
        <f t="shared" si="18"/>
        <v>0.99098974439289778</v>
      </c>
      <c r="I147" s="1"/>
      <c r="J147" s="18">
        <f>$D147/'Seasonal Index'!G219</f>
        <v>4.8487880592628008</v>
      </c>
      <c r="K147" s="1">
        <f>$D147/'Seasonal Index'!H219</f>
        <v>4.8485888836487421</v>
      </c>
      <c r="L147" s="1">
        <f>$D147/'Seasonal Index'!I219</f>
        <v>5.054009745163099</v>
      </c>
      <c r="M147" s="1">
        <f>$D147/'Seasonal Index'!J219</f>
        <v>5.0568761187323004</v>
      </c>
      <c r="N147" s="1">
        <f>$D147/'Seasonal Index'!K219</f>
        <v>5.0258503273845685</v>
      </c>
      <c r="O147" s="1">
        <f>$D147/'Seasonal Index'!L219</f>
        <v>5.0168551111698489</v>
      </c>
      <c r="P147" s="8">
        <f>$D147/'Seasonal Index'!M219</f>
        <v>5.0050905005097812</v>
      </c>
      <c r="Q147" s="1"/>
      <c r="R147" s="18">
        <f t="shared" si="14"/>
        <v>1.0864364046677644E-2</v>
      </c>
      <c r="S147" s="1">
        <f t="shared" si="15"/>
        <v>1.0870525753425318E-2</v>
      </c>
      <c r="T147" s="1">
        <f t="shared" si="16"/>
        <v>1.0330226084458969E-2</v>
      </c>
      <c r="U147" s="8">
        <f t="shared" si="17"/>
        <v>1.0311737150025261E-2</v>
      </c>
    </row>
    <row r="148" spans="1:21" x14ac:dyDescent="0.3">
      <c r="A148" s="1">
        <v>143</v>
      </c>
      <c r="B148" s="92"/>
      <c r="C148" s="1" t="s">
        <v>11</v>
      </c>
      <c r="D148" s="1">
        <v>390</v>
      </c>
      <c r="E148" s="1">
        <f>'Seasonal Index'!$H$60+'Seasonal Index'!$H$59*A148</f>
        <v>467.85182352369833</v>
      </c>
      <c r="F148" s="1">
        <f>'Seasonal Index'!$I$106+'Seasonal Index'!$I$107*A148 + 'Seasonal Index'!$I$108*(A148^2)</f>
        <v>490.13800489874478</v>
      </c>
      <c r="G148" s="1"/>
      <c r="H148" s="1">
        <f t="shared" si="18"/>
        <v>0.83359726390004152</v>
      </c>
      <c r="I148" s="1"/>
      <c r="J148" s="18">
        <f>$D148/'Seasonal Index'!G220</f>
        <v>4.687585012520981</v>
      </c>
      <c r="K148" s="1">
        <f>$D148/'Seasonal Index'!H220</f>
        <v>4.6870055113389251</v>
      </c>
      <c r="L148" s="1">
        <f>$D148/'Seasonal Index'!I220</f>
        <v>4.9411529061487895</v>
      </c>
      <c r="M148" s="1">
        <f>$D148/'Seasonal Index'!J220</f>
        <v>4.8529638489309566</v>
      </c>
      <c r="N148" s="1">
        <f>$D148/'Seasonal Index'!K220</f>
        <v>4.9077316265958313</v>
      </c>
      <c r="O148" s="1">
        <f>$D148/'Seasonal Index'!L220</f>
        <v>4.9056075724214061</v>
      </c>
      <c r="P148" s="8">
        <f>$D148/'Seasonal Index'!M220</f>
        <v>4.8701249727670195</v>
      </c>
      <c r="Q148" s="1"/>
      <c r="R148" s="18">
        <f t="shared" si="14"/>
        <v>1.0561362930967615E-2</v>
      </c>
      <c r="S148" s="1">
        <f t="shared" si="15"/>
        <v>1.0372865093011947E-2</v>
      </c>
      <c r="T148" s="1">
        <f t="shared" si="16"/>
        <v>1.001295875354472E-2</v>
      </c>
      <c r="U148" s="8">
        <f t="shared" si="17"/>
        <v>1.0008625169629177E-2</v>
      </c>
    </row>
    <row r="149" spans="1:21" ht="15" thickBot="1" x14ac:dyDescent="0.35">
      <c r="A149" s="2">
        <v>144</v>
      </c>
      <c r="B149" s="93"/>
      <c r="C149" s="2" t="s">
        <v>12</v>
      </c>
      <c r="D149" s="2">
        <v>432</v>
      </c>
      <c r="E149" s="2">
        <f>'Seasonal Index'!$H$60+'Seasonal Index'!$H$59*A149</f>
        <v>470.5121527777776</v>
      </c>
      <c r="F149" s="2">
        <f>'Seasonal Index'!$I$106+'Seasonal Index'!$I$107*A149 + 'Seasonal Index'!$I$108*(A149^2)</f>
        <v>493.77079716434952</v>
      </c>
      <c r="G149" s="2"/>
      <c r="H149" s="2">
        <f t="shared" si="18"/>
        <v>0.91814844196815704</v>
      </c>
      <c r="I149" s="2"/>
      <c r="J149" s="19">
        <f>$D149/'Seasonal Index'!G221</f>
        <v>4.5849880978011299</v>
      </c>
      <c r="K149" s="10">
        <f>$D149/'Seasonal Index'!H221</f>
        <v>4.5851326584030723</v>
      </c>
      <c r="L149" s="10">
        <f>$D149/'Seasonal Index'!I221</f>
        <v>4.8877299224911992</v>
      </c>
      <c r="M149" s="10">
        <f>$D149/'Seasonal Index'!J221</f>
        <v>4.7985711568444325</v>
      </c>
      <c r="N149" s="10">
        <f>$D149/'Seasonal Index'!K221</f>
        <v>4.8508098248644096</v>
      </c>
      <c r="O149" s="10">
        <f>$D149/'Seasonal Index'!L221</f>
        <v>4.8160546219436471</v>
      </c>
      <c r="P149" s="11">
        <f>$D149/'Seasonal Index'!M221</f>
        <v>4.8047428388657636</v>
      </c>
      <c r="Q149" s="2"/>
      <c r="R149" s="19">
        <f t="shared" si="14"/>
        <v>1.0388105585871379E-2</v>
      </c>
      <c r="S149" s="10">
        <f t="shared" si="15"/>
        <v>1.0198612572523271E-2</v>
      </c>
      <c r="T149" s="10">
        <f t="shared" si="16"/>
        <v>9.8240111661561831E-3</v>
      </c>
      <c r="U149" s="11">
        <f t="shared" si="17"/>
        <v>9.7536238465326733E-3</v>
      </c>
    </row>
    <row r="150" spans="1:21" ht="15" thickTop="1" x14ac:dyDescent="0.3"/>
  </sheetData>
  <mergeCells count="19">
    <mergeCell ref="B30:B41"/>
    <mergeCell ref="B42:B53"/>
    <mergeCell ref="B54:B65"/>
    <mergeCell ref="B138:B149"/>
    <mergeCell ref="J3:P3"/>
    <mergeCell ref="B66:B77"/>
    <mergeCell ref="B78:B89"/>
    <mergeCell ref="B90:B101"/>
    <mergeCell ref="B102:B113"/>
    <mergeCell ref="B114:B125"/>
    <mergeCell ref="B126:B137"/>
    <mergeCell ref="B5:C5"/>
    <mergeCell ref="B6:B17"/>
    <mergeCell ref="B18:B29"/>
    <mergeCell ref="R3:U3"/>
    <mergeCell ref="L4:M4"/>
    <mergeCell ref="N4:O4"/>
    <mergeCell ref="R4:S4"/>
    <mergeCell ref="T4:U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34"/>
  <sheetViews>
    <sheetView topLeftCell="E1" zoomScale="80" zoomScaleNormal="80" workbookViewId="0">
      <selection activeCell="R6" sqref="R6"/>
    </sheetView>
  </sheetViews>
  <sheetFormatPr defaultRowHeight="14.4" x14ac:dyDescent="0.3"/>
  <cols>
    <col min="4" max="4" width="10.77734375" customWidth="1"/>
    <col min="18" max="18" width="11.109375" customWidth="1"/>
    <col min="19" max="19" width="12" customWidth="1"/>
    <col min="20" max="20" width="11.6640625" customWidth="1"/>
    <col min="21" max="21" width="12" customWidth="1"/>
  </cols>
  <sheetData>
    <row r="2" spans="1:25" ht="15" thickBot="1" x14ac:dyDescent="0.35"/>
    <row r="3" spans="1:25" ht="31.8" thickBot="1" x14ac:dyDescent="0.65">
      <c r="J3" s="94" t="s">
        <v>66</v>
      </c>
      <c r="K3" s="95"/>
      <c r="L3" s="95"/>
      <c r="M3" s="95"/>
      <c r="N3" s="95"/>
      <c r="O3" s="95"/>
      <c r="P3" s="96"/>
      <c r="R3" s="83" t="s">
        <v>67</v>
      </c>
      <c r="S3" s="84"/>
      <c r="T3" s="84"/>
      <c r="U3" s="85"/>
    </row>
    <row r="4" spans="1:25" ht="21.6" thickBot="1" x14ac:dyDescent="0.45">
      <c r="J4" s="56"/>
      <c r="K4" s="57"/>
      <c r="L4" s="86" t="s">
        <v>68</v>
      </c>
      <c r="M4" s="86"/>
      <c r="N4" s="87" t="s">
        <v>69</v>
      </c>
      <c r="O4" s="88"/>
      <c r="P4" s="58"/>
      <c r="Q4" s="53"/>
      <c r="R4" s="89" t="s">
        <v>68</v>
      </c>
      <c r="S4" s="86"/>
      <c r="T4" s="86" t="s">
        <v>69</v>
      </c>
      <c r="U4" s="90"/>
    </row>
    <row r="5" spans="1:25" ht="81" customHeight="1" thickBot="1" x14ac:dyDescent="0.35">
      <c r="A5" s="54" t="s">
        <v>14</v>
      </c>
      <c r="B5" s="97" t="s">
        <v>13</v>
      </c>
      <c r="C5" s="97"/>
      <c r="D5" s="54" t="s">
        <v>0</v>
      </c>
      <c r="E5" s="54" t="s">
        <v>50</v>
      </c>
      <c r="F5" s="54" t="s">
        <v>51</v>
      </c>
      <c r="G5" s="54"/>
      <c r="H5" s="54" t="s">
        <v>57</v>
      </c>
      <c r="I5" s="54"/>
      <c r="J5" s="45" t="s">
        <v>58</v>
      </c>
      <c r="K5" s="42" t="s">
        <v>59</v>
      </c>
      <c r="L5" s="42" t="s">
        <v>60</v>
      </c>
      <c r="M5" s="42" t="s">
        <v>61</v>
      </c>
      <c r="N5" s="42" t="s">
        <v>62</v>
      </c>
      <c r="O5" s="42" t="s">
        <v>62</v>
      </c>
      <c r="P5" s="55" t="s">
        <v>63</v>
      </c>
      <c r="Q5" s="54"/>
      <c r="R5" s="45" t="s">
        <v>64</v>
      </c>
      <c r="S5" s="42" t="s">
        <v>65</v>
      </c>
      <c r="T5" s="42" t="s">
        <v>64</v>
      </c>
      <c r="U5" s="42" t="s">
        <v>65</v>
      </c>
      <c r="V5" s="52"/>
      <c r="W5" s="52" t="s">
        <v>42</v>
      </c>
      <c r="X5" s="52"/>
      <c r="Y5" s="52"/>
    </row>
    <row r="6" spans="1:25" x14ac:dyDescent="0.3">
      <c r="A6" s="1">
        <v>1</v>
      </c>
      <c r="B6" s="92">
        <v>1949</v>
      </c>
      <c r="C6" s="1" t="s">
        <v>1</v>
      </c>
      <c r="D6" s="1">
        <v>112</v>
      </c>
      <c r="E6" s="1">
        <f>'Seasonal Index'!$H$60+'Seasonal Index'!$H$59*A6</f>
        <v>90.08506944444467</v>
      </c>
      <c r="F6" s="1">
        <f>'Seasonal Index'!$I$106+'Seasonal Index'!$I$107*A6 + 'Seasonal Index'!$I$108*(A6^2)</f>
        <v>113.3437138310163</v>
      </c>
      <c r="G6" s="1"/>
      <c r="H6" s="1">
        <f>D6/E6</f>
        <v>1.243269286361268</v>
      </c>
      <c r="I6" s="1"/>
      <c r="J6" s="15">
        <f>$D6/'Seasonal Index'!G210</f>
        <v>1.3006106938939324</v>
      </c>
      <c r="K6" s="16">
        <f>$D6/'Seasonal Index'!H210</f>
        <v>1.3006202802039795</v>
      </c>
      <c r="L6" s="16">
        <f>$D6/'Seasonal Index'!I210</f>
        <v>1.2153592824592563</v>
      </c>
      <c r="M6" s="16">
        <f>$D6/'Seasonal Index'!J210</f>
        <v>1.2310061051875183</v>
      </c>
      <c r="N6" s="16">
        <f>$D6/'Seasonal Index'!K210</f>
        <v>1.2278224664729627</v>
      </c>
      <c r="O6" s="16">
        <f>$D6/'Seasonal Index'!L210</f>
        <v>1.2215509239198103</v>
      </c>
      <c r="P6" s="17">
        <f>$D6/'Seasonal Index'!M210</f>
        <v>1.2289712549740472</v>
      </c>
      <c r="Q6" s="1"/>
      <c r="R6" s="18">
        <f>L6/E6</f>
        <v>1.3491239890854129E-2</v>
      </c>
      <c r="S6" s="1">
        <f t="shared" ref="S6:S37" si="0">M6/E6</f>
        <v>1.3664929302704017E-2</v>
      </c>
      <c r="T6" s="1">
        <f t="shared" ref="T6:T37" si="1">N6/F6</f>
        <v>1.0832735446656692E-2</v>
      </c>
      <c r="U6" s="1">
        <f t="shared" ref="U6:U37" si="2">O6/F6</f>
        <v>1.0777403374491644E-2</v>
      </c>
      <c r="W6">
        <f t="shared" ref="W6:W37" si="3">P6/D6</f>
        <v>1.097295763369685E-2</v>
      </c>
    </row>
    <row r="7" spans="1:25" x14ac:dyDescent="0.3">
      <c r="A7" s="1">
        <v>2</v>
      </c>
      <c r="B7" s="92"/>
      <c r="C7" s="1" t="s">
        <v>2</v>
      </c>
      <c r="D7" s="1">
        <v>118</v>
      </c>
      <c r="E7" s="1">
        <f>'Seasonal Index'!$H$60+'Seasonal Index'!$H$59*A7</f>
        <v>92.745398698523914</v>
      </c>
      <c r="F7" s="1">
        <f>'Seasonal Index'!$I$106+'Seasonal Index'!$I$107*A7 + 'Seasonal Index'!$I$108*(A7^2)</f>
        <v>115.03158007357007</v>
      </c>
      <c r="G7" s="1"/>
      <c r="H7" s="1">
        <f t="shared" ref="H7:H70" si="4">D7/E7</f>
        <v>1.2723003152271535</v>
      </c>
      <c r="I7" s="1"/>
      <c r="J7" s="18">
        <f>$D7/'Seasonal Index'!G211</f>
        <v>1.3851866387532816</v>
      </c>
      <c r="K7" s="1">
        <f>$D7/'Seasonal Index'!H211</f>
        <v>1.3861431133012045</v>
      </c>
      <c r="L7" s="1">
        <f>$D7/'Seasonal Index'!I211</f>
        <v>1.3073321388348564</v>
      </c>
      <c r="M7" s="1">
        <f>$D7/'Seasonal Index'!J211</f>
        <v>1.341786079452469</v>
      </c>
      <c r="N7" s="1">
        <f>$D7/'Seasonal Index'!K211</f>
        <v>1.3205986264218419</v>
      </c>
      <c r="O7" s="1">
        <f>$D7/'Seasonal Index'!L211</f>
        <v>1.3215306163463716</v>
      </c>
      <c r="P7" s="8">
        <f>$D7/'Seasonal Index'!M211</f>
        <v>1.3340079669364329</v>
      </c>
      <c r="Q7" s="1"/>
      <c r="R7" s="18">
        <f t="shared" ref="R7:R70" si="5">L7/E7</f>
        <v>1.4095924511408276E-2</v>
      </c>
      <c r="S7" s="1">
        <f t="shared" si="0"/>
        <v>1.4467413998769343E-2</v>
      </c>
      <c r="T7" s="1">
        <f t="shared" si="1"/>
        <v>1.1480313715392194E-2</v>
      </c>
      <c r="U7" s="1">
        <f t="shared" si="2"/>
        <v>1.1488415750710962E-2</v>
      </c>
      <c r="W7">
        <f t="shared" si="3"/>
        <v>1.1305152262173161E-2</v>
      </c>
    </row>
    <row r="8" spans="1:25" x14ac:dyDescent="0.3">
      <c r="A8" s="1">
        <v>3</v>
      </c>
      <c r="B8" s="92"/>
      <c r="C8" s="1" t="s">
        <v>3</v>
      </c>
      <c r="D8" s="1">
        <v>132</v>
      </c>
      <c r="E8" s="1">
        <f>'Seasonal Index'!$H$60+'Seasonal Index'!$H$59*A8</f>
        <v>95.405727952603172</v>
      </c>
      <c r="F8" s="1">
        <f>'Seasonal Index'!$I$106+'Seasonal Index'!$I$107*A8 + 'Seasonal Index'!$I$108*(A8^2)</f>
        <v>116.73314297825802</v>
      </c>
      <c r="G8" s="1"/>
      <c r="H8" s="1">
        <f t="shared" si="4"/>
        <v>1.3835647275347722</v>
      </c>
      <c r="I8" s="1"/>
      <c r="J8" s="18">
        <f>$D8/'Seasonal Index'!G212</f>
        <v>1.3469414626589891</v>
      </c>
      <c r="K8" s="1">
        <f>$D8/'Seasonal Index'!H212</f>
        <v>1.3480510865573978</v>
      </c>
      <c r="L8" s="1">
        <f>$D8/'Seasonal Index'!I212</f>
        <v>1.2899476946250503</v>
      </c>
      <c r="M8" s="1">
        <f>$D8/'Seasonal Index'!J212</f>
        <v>1.3160572713343872</v>
      </c>
      <c r="N8" s="1">
        <f>$D8/'Seasonal Index'!K212</f>
        <v>1.2983098785809091</v>
      </c>
      <c r="O8" s="1">
        <f>$D8/'Seasonal Index'!L212</f>
        <v>1.2918562932945121</v>
      </c>
      <c r="P8" s="8">
        <f>$D8/'Seasonal Index'!M212</f>
        <v>1.3105993853332796</v>
      </c>
      <c r="Q8" s="1"/>
      <c r="R8" s="18">
        <f t="shared" si="5"/>
        <v>1.3520652504909206E-2</v>
      </c>
      <c r="S8" s="1">
        <f t="shared" si="0"/>
        <v>1.3794321363893311E-2</v>
      </c>
      <c r="T8" s="1">
        <f t="shared" si="1"/>
        <v>1.1122033087233196E-2</v>
      </c>
      <c r="U8" s="1">
        <f t="shared" si="2"/>
        <v>1.1066748143114121E-2</v>
      </c>
      <c r="W8">
        <f t="shared" si="3"/>
        <v>9.9287832222218157E-3</v>
      </c>
    </row>
    <row r="9" spans="1:25" x14ac:dyDescent="0.3">
      <c r="A9" s="1">
        <v>4</v>
      </c>
      <c r="B9" s="92"/>
      <c r="C9" s="1" t="s">
        <v>4</v>
      </c>
      <c r="D9" s="1">
        <v>129</v>
      </c>
      <c r="E9" s="1">
        <f>'Seasonal Index'!$H$60+'Seasonal Index'!$H$59*A9</f>
        <v>98.066057206682416</v>
      </c>
      <c r="F9" s="1">
        <f>'Seasonal Index'!$I$106+'Seasonal Index'!$I$107*A9 + 'Seasonal Index'!$I$108*(A9^2)</f>
        <v>118.44840254508011</v>
      </c>
      <c r="G9" s="1"/>
      <c r="H9" s="1">
        <f t="shared" si="4"/>
        <v>1.3154398542619259</v>
      </c>
      <c r="I9" s="1"/>
      <c r="J9" s="18">
        <f>$D9/'Seasonal Index'!G213</f>
        <v>1.3451984267520318</v>
      </c>
      <c r="K9" s="1">
        <f>$D9/'Seasonal Index'!H213</f>
        <v>1.346174814820654</v>
      </c>
      <c r="L9" s="1">
        <f>$D9/'Seasonal Index'!I213</f>
        <v>1.3047029348328296</v>
      </c>
      <c r="M9" s="1">
        <f>$D9/'Seasonal Index'!J213</f>
        <v>1.3161253953709293</v>
      </c>
      <c r="N9" s="1">
        <f>$D9/'Seasonal Index'!K213</f>
        <v>1.3103375483715514</v>
      </c>
      <c r="O9" s="1">
        <f>$D9/'Seasonal Index'!L213</f>
        <v>1.3194839710339719</v>
      </c>
      <c r="P9" s="8">
        <f>$D9/'Seasonal Index'!M213</f>
        <v>1.3228993242724232</v>
      </c>
      <c r="Q9" s="1"/>
      <c r="R9" s="18">
        <f t="shared" si="5"/>
        <v>1.3304327429857397E-2</v>
      </c>
      <c r="S9" s="1">
        <f t="shared" si="0"/>
        <v>1.3420804637807402E-2</v>
      </c>
      <c r="T9" s="1">
        <f t="shared" si="1"/>
        <v>1.1062517688854873E-2</v>
      </c>
      <c r="U9" s="1">
        <f t="shared" si="2"/>
        <v>1.1139736312879284E-2</v>
      </c>
      <c r="W9">
        <f t="shared" si="3"/>
        <v>1.0255033521491652E-2</v>
      </c>
    </row>
    <row r="10" spans="1:25" x14ac:dyDescent="0.3">
      <c r="A10" s="1">
        <v>5</v>
      </c>
      <c r="B10" s="92"/>
      <c r="C10" s="1" t="s">
        <v>5</v>
      </c>
      <c r="D10" s="1">
        <v>121</v>
      </c>
      <c r="E10" s="1">
        <f>'Seasonal Index'!$H$60+'Seasonal Index'!$H$59*A10</f>
        <v>100.72638646076167</v>
      </c>
      <c r="F10" s="1">
        <f>'Seasonal Index'!$I$106+'Seasonal Index'!$I$107*A10 + 'Seasonal Index'!$I$108*(A10^2)</f>
        <v>120.17735877403638</v>
      </c>
      <c r="G10" s="1"/>
      <c r="H10" s="1">
        <f t="shared" si="4"/>
        <v>1.2012741075262934</v>
      </c>
      <c r="I10" s="1"/>
      <c r="J10" s="18">
        <f>$D10/'Seasonal Index'!G214</f>
        <v>1.252288866003799</v>
      </c>
      <c r="K10" s="1">
        <f>$D10/'Seasonal Index'!H214</f>
        <v>1.2525982232523083</v>
      </c>
      <c r="L10" s="1">
        <f>$D10/'Seasonal Index'!I214</f>
        <v>1.2318445691064344</v>
      </c>
      <c r="M10" s="1">
        <f>$D10/'Seasonal Index'!J214</f>
        <v>1.2221860520788896</v>
      </c>
      <c r="N10" s="1">
        <f>$D10/'Seasonal Index'!K214</f>
        <v>1.2328857873379786</v>
      </c>
      <c r="O10" s="1">
        <f>$D10/'Seasonal Index'!L214</f>
        <v>1.2182441888253712</v>
      </c>
      <c r="P10" s="8">
        <f>$D10/'Seasonal Index'!M214</f>
        <v>1.2348117559540528</v>
      </c>
      <c r="Q10" s="1"/>
      <c r="R10" s="18">
        <f t="shared" si="5"/>
        <v>1.222961144929292E-2</v>
      </c>
      <c r="S10" s="1">
        <f t="shared" si="0"/>
        <v>1.213372280117481E-2</v>
      </c>
      <c r="T10" s="1">
        <f t="shared" si="1"/>
        <v>1.0258885699561043E-2</v>
      </c>
      <c r="U10" s="1">
        <f t="shared" si="2"/>
        <v>1.0137052446925351E-2</v>
      </c>
      <c r="W10">
        <f t="shared" si="3"/>
        <v>1.0205055834331015E-2</v>
      </c>
    </row>
    <row r="11" spans="1:25" x14ac:dyDescent="0.3">
      <c r="A11" s="1">
        <v>6</v>
      </c>
      <c r="B11" s="92"/>
      <c r="C11" s="1" t="s">
        <v>6</v>
      </c>
      <c r="D11" s="1">
        <v>135</v>
      </c>
      <c r="E11" s="1">
        <f>'Seasonal Index'!$H$60+'Seasonal Index'!$H$59*A11</f>
        <v>103.38671571484092</v>
      </c>
      <c r="F11" s="1">
        <f>'Seasonal Index'!$I$106+'Seasonal Index'!$I$107*A11 + 'Seasonal Index'!$I$108*(A11^2)</f>
        <v>121.92001166512679</v>
      </c>
      <c r="G11" s="1"/>
      <c r="H11" s="1">
        <f t="shared" si="4"/>
        <v>1.3057770436615299</v>
      </c>
      <c r="I11" s="1"/>
      <c r="J11" s="18">
        <f>$D11/'Seasonal Index'!G215</f>
        <v>1.2243563543361695</v>
      </c>
      <c r="K11" s="1">
        <f>$D11/'Seasonal Index'!H215</f>
        <v>1.2237998462380881</v>
      </c>
      <c r="L11" s="1">
        <f>$D11/'Seasonal Index'!I215</f>
        <v>1.2192846079214319</v>
      </c>
      <c r="M11" s="1">
        <f>$D11/'Seasonal Index'!J215</f>
        <v>1.2177909955228301</v>
      </c>
      <c r="N11" s="1">
        <f>$D11/'Seasonal Index'!K215</f>
        <v>1.218058720546024</v>
      </c>
      <c r="O11" s="1">
        <f>$D11/'Seasonal Index'!L215</f>
        <v>1.2191660450544106</v>
      </c>
      <c r="P11" s="8">
        <f>$D11/'Seasonal Index'!M215</f>
        <v>1.2145197358622879</v>
      </c>
      <c r="Q11" s="1"/>
      <c r="R11" s="18">
        <f t="shared" si="5"/>
        <v>1.1793435931212258E-2</v>
      </c>
      <c r="S11" s="1">
        <f t="shared" si="0"/>
        <v>1.1778989080973573E-2</v>
      </c>
      <c r="T11" s="1">
        <f t="shared" si="1"/>
        <v>9.9906381562004862E-3</v>
      </c>
      <c r="U11" s="1">
        <f t="shared" si="2"/>
        <v>9.999720541391097E-3</v>
      </c>
      <c r="W11">
        <f t="shared" si="3"/>
        <v>8.9964424878687995E-3</v>
      </c>
    </row>
    <row r="12" spans="1:25" x14ac:dyDescent="0.3">
      <c r="A12" s="1">
        <v>7</v>
      </c>
      <c r="B12" s="92"/>
      <c r="C12" s="1" t="s">
        <v>7</v>
      </c>
      <c r="D12" s="1">
        <v>148</v>
      </c>
      <c r="E12" s="1">
        <f>'Seasonal Index'!$H$60+'Seasonal Index'!$H$59*A12</f>
        <v>106.04704496892018</v>
      </c>
      <c r="F12" s="1">
        <f>'Seasonal Index'!$I$106+'Seasonal Index'!$I$107*A12 + 'Seasonal Index'!$I$108*(A12^2)</f>
        <v>123.67636121835139</v>
      </c>
      <c r="G12" s="1"/>
      <c r="H12" s="1">
        <f t="shared" si="4"/>
        <v>1.3956070161443463</v>
      </c>
      <c r="I12" s="1"/>
      <c r="J12" s="18">
        <f>$D12/'Seasonal Index'!G216</f>
        <v>1.1970620479436818</v>
      </c>
      <c r="K12" s="1">
        <f>$D12/'Seasonal Index'!H216</f>
        <v>1.1961940329685283</v>
      </c>
      <c r="L12" s="1">
        <f>$D12/'Seasonal Index'!I216</f>
        <v>1.2064767416316917</v>
      </c>
      <c r="M12" s="1">
        <f>$D12/'Seasonal Index'!J216</f>
        <v>1.1919888590142158</v>
      </c>
      <c r="N12" s="1">
        <f>$D12/'Seasonal Index'!K216</f>
        <v>1.2036528726431428</v>
      </c>
      <c r="O12" s="1">
        <f>$D12/'Seasonal Index'!L216</f>
        <v>1.2139671278428206</v>
      </c>
      <c r="P12" s="8">
        <f>$D12/'Seasonal Index'!M216</f>
        <v>1.2015428304952005</v>
      </c>
      <c r="Q12" s="1"/>
      <c r="R12" s="18">
        <f t="shared" si="5"/>
        <v>1.1376806793487558E-2</v>
      </c>
      <c r="S12" s="1">
        <f t="shared" si="0"/>
        <v>1.1240189289230632E-2</v>
      </c>
      <c r="T12" s="1">
        <f t="shared" si="1"/>
        <v>9.7322791581657721E-3</v>
      </c>
      <c r="U12" s="1">
        <f t="shared" si="2"/>
        <v>9.8156763013067146E-3</v>
      </c>
      <c r="W12">
        <f t="shared" si="3"/>
        <v>8.1185326384810852E-3</v>
      </c>
    </row>
    <row r="13" spans="1:25" x14ac:dyDescent="0.3">
      <c r="A13" s="1">
        <v>8</v>
      </c>
      <c r="B13" s="92"/>
      <c r="C13" s="1" t="s">
        <v>8</v>
      </c>
      <c r="D13" s="1">
        <v>148</v>
      </c>
      <c r="E13" s="1">
        <f>'Seasonal Index'!$H$60+'Seasonal Index'!$H$59*A13</f>
        <v>108.70737422299942</v>
      </c>
      <c r="F13" s="1">
        <f>'Seasonal Index'!$I$106+'Seasonal Index'!$I$107*A13 + 'Seasonal Index'!$I$108*(A13^2)</f>
        <v>125.44640743371012</v>
      </c>
      <c r="G13" s="1"/>
      <c r="H13" s="1">
        <f t="shared" si="4"/>
        <v>1.361453177007079</v>
      </c>
      <c r="I13" s="1"/>
      <c r="J13" s="18">
        <f>$D13/'Seasonal Index'!G217</f>
        <v>1.1963506963280641</v>
      </c>
      <c r="K13" s="1">
        <f>$D13/'Seasonal Index'!H217</f>
        <v>1.1956391153956227</v>
      </c>
      <c r="L13" s="1">
        <f>$D13/'Seasonal Index'!I217</f>
        <v>1.2195069208847753</v>
      </c>
      <c r="M13" s="1">
        <f>$D13/'Seasonal Index'!J217</f>
        <v>1.2176561078912704</v>
      </c>
      <c r="N13" s="1">
        <f>$D13/'Seasonal Index'!K217</f>
        <v>1.2151412896850349</v>
      </c>
      <c r="O13" s="1">
        <f>$D13/'Seasonal Index'!L217</f>
        <v>1.224654724730013</v>
      </c>
      <c r="P13" s="8">
        <f>$D13/'Seasonal Index'!M217</f>
        <v>1.2149503461725808</v>
      </c>
      <c r="Q13" s="1"/>
      <c r="R13" s="18">
        <f t="shared" si="5"/>
        <v>1.1218253863653363E-2</v>
      </c>
      <c r="S13" s="1">
        <f t="shared" si="0"/>
        <v>1.1201228220207058E-2</v>
      </c>
      <c r="T13" s="1">
        <f t="shared" si="1"/>
        <v>9.6865371798483292E-3</v>
      </c>
      <c r="U13" s="1">
        <f t="shared" si="2"/>
        <v>9.7623738278607899E-3</v>
      </c>
      <c r="W13">
        <f t="shared" si="3"/>
        <v>8.2091239606255466E-3</v>
      </c>
    </row>
    <row r="14" spans="1:25" x14ac:dyDescent="0.3">
      <c r="A14" s="1">
        <v>9</v>
      </c>
      <c r="B14" s="92"/>
      <c r="C14" s="1" t="s">
        <v>9</v>
      </c>
      <c r="D14" s="1">
        <v>136</v>
      </c>
      <c r="E14" s="1">
        <f>'Seasonal Index'!$H$60+'Seasonal Index'!$H$59*A14</f>
        <v>111.36770347707868</v>
      </c>
      <c r="F14" s="1">
        <f>'Seasonal Index'!$I$106+'Seasonal Index'!$I$107*A14 + 'Seasonal Index'!$I$108*(A14^2)</f>
        <v>127.23015031120303</v>
      </c>
      <c r="G14" s="1"/>
      <c r="H14" s="1">
        <f t="shared" si="4"/>
        <v>1.2211798910623228</v>
      </c>
      <c r="I14" s="1"/>
      <c r="J14" s="18">
        <f>$D14/'Seasonal Index'!G218</f>
        <v>1.2583492421507925</v>
      </c>
      <c r="K14" s="1">
        <f>$D14/'Seasonal Index'!H218</f>
        <v>1.2582468288982576</v>
      </c>
      <c r="L14" s="1">
        <f>$D14/'Seasonal Index'!I218</f>
        <v>1.2967711691996389</v>
      </c>
      <c r="M14" s="1">
        <f>$D14/'Seasonal Index'!J218</f>
        <v>1.2873815340516488</v>
      </c>
      <c r="N14" s="1">
        <f>$D14/'Seasonal Index'!K218</f>
        <v>1.2911958032130624</v>
      </c>
      <c r="O14" s="1">
        <f>$D14/'Seasonal Index'!L218</f>
        <v>1.293164924310376</v>
      </c>
      <c r="P14" s="8">
        <f>$D14/'Seasonal Index'!M218</f>
        <v>1.2836552143371727</v>
      </c>
      <c r="Q14" s="1"/>
      <c r="R14" s="18">
        <f t="shared" si="5"/>
        <v>1.1644050552470411E-2</v>
      </c>
      <c r="S14" s="1">
        <f t="shared" si="0"/>
        <v>1.1559738540506164E-2</v>
      </c>
      <c r="T14" s="1">
        <f t="shared" si="1"/>
        <v>1.0148504894907512E-2</v>
      </c>
      <c r="U14" s="1">
        <f t="shared" si="2"/>
        <v>1.0163981738191098E-2</v>
      </c>
      <c r="W14">
        <f t="shared" si="3"/>
        <v>9.4386412818909752E-3</v>
      </c>
    </row>
    <row r="15" spans="1:25" x14ac:dyDescent="0.3">
      <c r="A15" s="1">
        <v>10</v>
      </c>
      <c r="B15" s="92"/>
      <c r="C15" s="1" t="s">
        <v>10</v>
      </c>
      <c r="D15" s="1">
        <v>119</v>
      </c>
      <c r="E15" s="1">
        <f>'Seasonal Index'!$H$60+'Seasonal Index'!$H$59*A15</f>
        <v>114.02803273115792</v>
      </c>
      <c r="F15" s="1">
        <f>'Seasonal Index'!$I$106+'Seasonal Index'!$I$107*A15 + 'Seasonal Index'!$I$108*(A15^2)</f>
        <v>129.02758985083011</v>
      </c>
      <c r="G15" s="1"/>
      <c r="H15" s="1">
        <f t="shared" si="4"/>
        <v>1.0436030259380551</v>
      </c>
      <c r="I15" s="1"/>
      <c r="J15" s="18">
        <f>$D15/'Seasonal Index'!G219</f>
        <v>1.2516394339528705</v>
      </c>
      <c r="K15" s="1">
        <f>$D15/'Seasonal Index'!H219</f>
        <v>1.2515880198572675</v>
      </c>
      <c r="L15" s="1">
        <f>$D15/'Seasonal Index'!I219</f>
        <v>1.3046142292286524</v>
      </c>
      <c r="M15" s="1">
        <f>$D15/'Seasonal Index'!J219</f>
        <v>1.3053541391087717</v>
      </c>
      <c r="N15" s="1">
        <f>$D15/'Seasonal Index'!K219</f>
        <v>1.2973453122749754</v>
      </c>
      <c r="O15" s="1">
        <f>$D15/'Seasonal Index'!L219</f>
        <v>1.2950233367228026</v>
      </c>
      <c r="P15" s="8">
        <f>$D15/'Seasonal Index'!M219</f>
        <v>1.2919864849472105</v>
      </c>
      <c r="Q15" s="1"/>
      <c r="R15" s="18">
        <f t="shared" si="5"/>
        <v>1.1441171069788782E-2</v>
      </c>
      <c r="S15" s="1">
        <f t="shared" si="0"/>
        <v>1.1447659911719994E-2</v>
      </c>
      <c r="T15" s="1">
        <f t="shared" si="1"/>
        <v>1.0054789938918082E-2</v>
      </c>
      <c r="U15" s="1">
        <f t="shared" si="2"/>
        <v>1.0036793977319037E-2</v>
      </c>
      <c r="W15">
        <f t="shared" si="3"/>
        <v>1.0857029285270676E-2</v>
      </c>
    </row>
    <row r="16" spans="1:25" x14ac:dyDescent="0.3">
      <c r="A16" s="1">
        <v>11</v>
      </c>
      <c r="B16" s="92"/>
      <c r="C16" s="1" t="s">
        <v>11</v>
      </c>
      <c r="D16" s="1">
        <v>104</v>
      </c>
      <c r="E16" s="1">
        <f>'Seasonal Index'!$H$60+'Seasonal Index'!$H$59*A16</f>
        <v>116.68836198523718</v>
      </c>
      <c r="F16" s="1">
        <f>'Seasonal Index'!$I$106+'Seasonal Index'!$I$107*A16 + 'Seasonal Index'!$I$108*(A16^2)</f>
        <v>130.83872605259134</v>
      </c>
      <c r="G16" s="1"/>
      <c r="H16" s="1">
        <f t="shared" si="4"/>
        <v>0.89126283230505499</v>
      </c>
      <c r="I16" s="1"/>
      <c r="J16" s="18">
        <f>$D16/'Seasonal Index'!G220</f>
        <v>1.250022670005595</v>
      </c>
      <c r="K16" s="1">
        <f>$D16/'Seasonal Index'!H220</f>
        <v>1.2498681363570467</v>
      </c>
      <c r="L16" s="1">
        <f>$D16/'Seasonal Index'!I220</f>
        <v>1.3176407749730106</v>
      </c>
      <c r="M16" s="1">
        <f>$D16/'Seasonal Index'!J220</f>
        <v>1.2941236930482549</v>
      </c>
      <c r="N16" s="1">
        <f>$D16/'Seasonal Index'!K220</f>
        <v>1.3087284337588885</v>
      </c>
      <c r="O16" s="1">
        <f>$D16/'Seasonal Index'!L220</f>
        <v>1.3081620193123751</v>
      </c>
      <c r="P16" s="8">
        <f>$D16/'Seasonal Index'!M220</f>
        <v>1.2986999927378717</v>
      </c>
      <c r="Q16" s="1"/>
      <c r="R16" s="18">
        <f t="shared" si="5"/>
        <v>1.1291963933298779E-2</v>
      </c>
      <c r="S16" s="1">
        <f t="shared" si="0"/>
        <v>1.1090426423262167E-2</v>
      </c>
      <c r="T16" s="1">
        <f t="shared" si="1"/>
        <v>1.0002607586020349E-2</v>
      </c>
      <c r="U16" s="1">
        <f t="shared" si="2"/>
        <v>9.9982784820646462E-3</v>
      </c>
      <c r="W16">
        <f t="shared" si="3"/>
        <v>1.2487499930171843E-2</v>
      </c>
    </row>
    <row r="17" spans="1:23" ht="15" thickBot="1" x14ac:dyDescent="0.35">
      <c r="A17" s="2">
        <v>12</v>
      </c>
      <c r="B17" s="93"/>
      <c r="C17" s="2" t="s">
        <v>12</v>
      </c>
      <c r="D17" s="2">
        <v>118</v>
      </c>
      <c r="E17" s="2">
        <f>'Seasonal Index'!$H$60+'Seasonal Index'!$H$59*A17</f>
        <v>119.34869123931642</v>
      </c>
      <c r="F17" s="2">
        <f>'Seasonal Index'!$I$106+'Seasonal Index'!$I$107*A17 + 'Seasonal Index'!$I$108*(A17^2)</f>
        <v>132.66355891648672</v>
      </c>
      <c r="G17" s="2"/>
      <c r="H17" s="2">
        <f t="shared" si="4"/>
        <v>0.98869957244347118</v>
      </c>
      <c r="I17" s="2"/>
      <c r="J17" s="18">
        <f>$D17/'Seasonal Index'!G221</f>
        <v>1.252381008195679</v>
      </c>
      <c r="K17" s="1">
        <f>$D17/'Seasonal Index'!H221</f>
        <v>1.2524204946563946</v>
      </c>
      <c r="L17" s="1">
        <f>$D17/'Seasonal Index'!I221</f>
        <v>1.3350743769767628</v>
      </c>
      <c r="M17" s="1">
        <f>$D17/'Seasonal Index'!J221</f>
        <v>1.3107208252491738</v>
      </c>
      <c r="N17" s="1">
        <f>$D17/'Seasonal Index'!K221</f>
        <v>1.3249897206805563</v>
      </c>
      <c r="O17" s="1">
        <f>$D17/'Seasonal Index'!L221</f>
        <v>1.315496401364237</v>
      </c>
      <c r="P17" s="8">
        <f>$D17/'Seasonal Index'!M221</f>
        <v>1.3124066087642596</v>
      </c>
      <c r="Q17" s="2"/>
      <c r="R17" s="47">
        <f t="shared" si="5"/>
        <v>1.1186334455060669E-2</v>
      </c>
      <c r="S17" s="2">
        <f t="shared" si="0"/>
        <v>1.0982280673869591E-2</v>
      </c>
      <c r="T17" s="2">
        <f t="shared" si="1"/>
        <v>9.9875936655268917E-3</v>
      </c>
      <c r="U17" s="2">
        <f t="shared" si="2"/>
        <v>9.9160343059419773E-3</v>
      </c>
      <c r="W17">
        <f t="shared" si="3"/>
        <v>1.112208990478186E-2</v>
      </c>
    </row>
    <row r="18" spans="1:23" ht="15" thickTop="1" x14ac:dyDescent="0.3">
      <c r="A18" s="49">
        <v>13</v>
      </c>
      <c r="B18" s="92">
        <v>1950</v>
      </c>
      <c r="C18" s="1" t="s">
        <v>1</v>
      </c>
      <c r="D18" s="1">
        <v>115</v>
      </c>
      <c r="E18" s="1">
        <f>'Seasonal Index'!$H$60+'Seasonal Index'!$H$59*A18</f>
        <v>122.00902049339568</v>
      </c>
      <c r="F18" s="1">
        <f>'Seasonal Index'!$I$106+'Seasonal Index'!$I$107*A18 + 'Seasonal Index'!$I$108*(A18^2)</f>
        <v>134.50208844251628</v>
      </c>
      <c r="G18" s="1"/>
      <c r="H18" s="1">
        <f t="shared" si="4"/>
        <v>0.9425532598733134</v>
      </c>
      <c r="I18" s="1"/>
      <c r="J18" s="18">
        <f>$D18/'Seasonal Index'!G210</f>
        <v>1.3354484803375197</v>
      </c>
      <c r="K18" s="1">
        <f>$D18/'Seasonal Index'!H210</f>
        <v>1.3354583234237287</v>
      </c>
      <c r="L18" s="1">
        <f>$D18/'Seasonal Index'!I210</f>
        <v>1.2479135489537005</v>
      </c>
      <c r="M18" s="1">
        <f>$D18/'Seasonal Index'!J210</f>
        <v>1.263979483005041</v>
      </c>
      <c r="N18" s="1">
        <f>$D18/'Seasonal Index'!K210</f>
        <v>1.2607105682534885</v>
      </c>
      <c r="O18" s="1">
        <f>$D18/'Seasonal Index'!L210</f>
        <v>1.2542710379533768</v>
      </c>
      <c r="P18" s="8">
        <f>$D18/'Seasonal Index'!M210</f>
        <v>1.261890127875138</v>
      </c>
      <c r="Q18" s="1"/>
      <c r="R18" s="18">
        <f t="shared" si="5"/>
        <v>1.0228043335707706E-2</v>
      </c>
      <c r="S18" s="1">
        <f t="shared" si="0"/>
        <v>1.0359721583646841E-2</v>
      </c>
      <c r="T18" s="1">
        <f t="shared" si="1"/>
        <v>9.3731672336990739E-3</v>
      </c>
      <c r="U18" s="1">
        <f t="shared" si="2"/>
        <v>9.3252904284042339E-3</v>
      </c>
      <c r="W18">
        <f t="shared" si="3"/>
        <v>1.0972957633696852E-2</v>
      </c>
    </row>
    <row r="19" spans="1:23" x14ac:dyDescent="0.3">
      <c r="A19" s="1">
        <v>14</v>
      </c>
      <c r="B19" s="92"/>
      <c r="C19" s="1" t="s">
        <v>2</v>
      </c>
      <c r="D19" s="1">
        <v>126</v>
      </c>
      <c r="E19" s="1">
        <f>'Seasonal Index'!$H$60+'Seasonal Index'!$H$59*A19</f>
        <v>124.66934974747494</v>
      </c>
      <c r="F19" s="1">
        <f>'Seasonal Index'!$I$106+'Seasonal Index'!$I$107*A19 + 'Seasonal Index'!$I$108*(A19^2)</f>
        <v>136.35431463067999</v>
      </c>
      <c r="G19" s="1"/>
      <c r="H19" s="1">
        <f t="shared" si="4"/>
        <v>1.0106734354131177</v>
      </c>
      <c r="I19" s="1"/>
      <c r="J19" s="18">
        <f>$D19/'Seasonal Index'!G211</f>
        <v>1.479097597312826</v>
      </c>
      <c r="K19" s="1">
        <f>$D19/'Seasonal Index'!H211</f>
        <v>1.4801189175928116</v>
      </c>
      <c r="L19" s="1">
        <f>$D19/'Seasonal Index'!I211</f>
        <v>1.3959648262134909</v>
      </c>
      <c r="M19" s="1">
        <f>$D19/'Seasonal Index'!J211</f>
        <v>1.4327546272119582</v>
      </c>
      <c r="N19" s="1">
        <f>$D19/'Seasonal Index'!K211</f>
        <v>1.4101307366877294</v>
      </c>
      <c r="O19" s="1">
        <f>$D19/'Seasonal Index'!L211</f>
        <v>1.4111259123698543</v>
      </c>
      <c r="P19" s="8">
        <f>$D19/'Seasonal Index'!M211</f>
        <v>1.4244491850338181</v>
      </c>
      <c r="Q19" s="1"/>
      <c r="R19" s="18">
        <f t="shared" si="5"/>
        <v>1.1197337830357658E-2</v>
      </c>
      <c r="S19" s="1">
        <f t="shared" si="0"/>
        <v>1.1492436834828181E-2</v>
      </c>
      <c r="T19" s="1">
        <f t="shared" si="1"/>
        <v>1.0341665685512874E-2</v>
      </c>
      <c r="U19" s="1">
        <f t="shared" si="2"/>
        <v>1.0348964139432872E-2</v>
      </c>
      <c r="W19">
        <f t="shared" si="3"/>
        <v>1.1305152262173161E-2</v>
      </c>
    </row>
    <row r="20" spans="1:23" x14ac:dyDescent="0.3">
      <c r="A20" s="1">
        <v>15</v>
      </c>
      <c r="B20" s="92"/>
      <c r="C20" s="1" t="s">
        <v>3</v>
      </c>
      <c r="D20" s="1">
        <v>141</v>
      </c>
      <c r="E20" s="1">
        <f>'Seasonal Index'!$H$60+'Seasonal Index'!$H$59*A20</f>
        <v>127.32967900155418</v>
      </c>
      <c r="F20" s="1">
        <f>'Seasonal Index'!$I$106+'Seasonal Index'!$I$107*A20 + 'Seasonal Index'!$I$108*(A20^2)</f>
        <v>138.22023748097789</v>
      </c>
      <c r="G20" s="1"/>
      <c r="H20" s="1">
        <f t="shared" si="4"/>
        <v>1.1073616230374614</v>
      </c>
      <c r="I20" s="1"/>
      <c r="J20" s="18">
        <f>$D20/'Seasonal Index'!G212</f>
        <v>1.4387783805675565</v>
      </c>
      <c r="K20" s="1">
        <f>$D20/'Seasonal Index'!H212</f>
        <v>1.4399636606408568</v>
      </c>
      <c r="L20" s="1">
        <f>$D20/'Seasonal Index'!I212</f>
        <v>1.3778986738040311</v>
      </c>
      <c r="M20" s="1">
        <f>$D20/'Seasonal Index'!J212</f>
        <v>1.4057884489253683</v>
      </c>
      <c r="N20" s="1">
        <f>$D20/'Seasonal Index'!K212</f>
        <v>1.386831006665971</v>
      </c>
      <c r="O20" s="1">
        <f>$D20/'Seasonal Index'!L212</f>
        <v>1.3799374042009562</v>
      </c>
      <c r="P20" s="8">
        <f>$D20/'Seasonal Index'!M212</f>
        <v>1.3999584343332758</v>
      </c>
      <c r="Q20" s="1"/>
      <c r="R20" s="18">
        <f t="shared" si="5"/>
        <v>1.0821504339041116E-2</v>
      </c>
      <c r="S20" s="1">
        <f t="shared" si="0"/>
        <v>1.104054027269015E-2</v>
      </c>
      <c r="T20" s="1">
        <f t="shared" si="1"/>
        <v>1.0033487367266527E-2</v>
      </c>
      <c r="U20" s="1">
        <f t="shared" si="2"/>
        <v>9.9836133213912735E-3</v>
      </c>
      <c r="W20">
        <f t="shared" si="3"/>
        <v>9.9287832222218139E-3</v>
      </c>
    </row>
    <row r="21" spans="1:23" x14ac:dyDescent="0.3">
      <c r="A21" s="1">
        <v>16</v>
      </c>
      <c r="B21" s="92"/>
      <c r="C21" s="1" t="s">
        <v>4</v>
      </c>
      <c r="D21" s="1">
        <v>135</v>
      </c>
      <c r="E21" s="1">
        <f>'Seasonal Index'!$H$60+'Seasonal Index'!$H$59*A21</f>
        <v>129.99000825563343</v>
      </c>
      <c r="F21" s="1">
        <f>'Seasonal Index'!$I$106+'Seasonal Index'!$I$107*A21 + 'Seasonal Index'!$I$108*(A21^2)</f>
        <v>140.0998569934099</v>
      </c>
      <c r="G21" s="1"/>
      <c r="H21" s="1">
        <f t="shared" si="4"/>
        <v>1.0385413603060485</v>
      </c>
      <c r="I21" s="1"/>
      <c r="J21" s="18">
        <f>$D21/'Seasonal Index'!G213</f>
        <v>1.4077657954381728</v>
      </c>
      <c r="K21" s="1">
        <f>$D21/'Seasonal Index'!H213</f>
        <v>1.4087875969053356</v>
      </c>
      <c r="L21" s="1">
        <f>$D21/'Seasonal Index'!I213</f>
        <v>1.3653867922669147</v>
      </c>
      <c r="M21" s="1">
        <f>$D21/'Seasonal Index'!J213</f>
        <v>1.3773405300393446</v>
      </c>
      <c r="N21" s="1">
        <f>$D21/'Seasonal Index'!K213</f>
        <v>1.3712834808539491</v>
      </c>
      <c r="O21" s="1">
        <f>$D21/'Seasonal Index'!L213</f>
        <v>1.3808553185239238</v>
      </c>
      <c r="P21" s="8">
        <f>$D21/'Seasonal Index'!M213</f>
        <v>1.3844295254013732</v>
      </c>
      <c r="Q21" s="1"/>
      <c r="R21" s="18">
        <f t="shared" si="5"/>
        <v>1.0503782641368841E-2</v>
      </c>
      <c r="S21" s="1">
        <f t="shared" si="0"/>
        <v>1.0595741538308999E-2</v>
      </c>
      <c r="T21" s="1">
        <f t="shared" si="1"/>
        <v>9.7879006465970367E-3</v>
      </c>
      <c r="U21" s="1">
        <f t="shared" si="2"/>
        <v>9.8562221843586702E-3</v>
      </c>
      <c r="W21">
        <f t="shared" si="3"/>
        <v>1.0255033521491654E-2</v>
      </c>
    </row>
    <row r="22" spans="1:23" x14ac:dyDescent="0.3">
      <c r="A22" s="1">
        <v>17</v>
      </c>
      <c r="B22" s="92"/>
      <c r="C22" s="1" t="s">
        <v>5</v>
      </c>
      <c r="D22" s="1">
        <v>125</v>
      </c>
      <c r="E22" s="1">
        <f>'Seasonal Index'!$H$60+'Seasonal Index'!$H$59*A22</f>
        <v>132.6503375097127</v>
      </c>
      <c r="F22" s="1">
        <f>'Seasonal Index'!$I$106+'Seasonal Index'!$I$107*A22 + 'Seasonal Index'!$I$108*(A22^2)</f>
        <v>141.9931731679761</v>
      </c>
      <c r="G22" s="1"/>
      <c r="H22" s="1">
        <f t="shared" si="4"/>
        <v>0.94232704074987717</v>
      </c>
      <c r="I22" s="1"/>
      <c r="J22" s="18">
        <f>$D22/'Seasonal Index'!G214</f>
        <v>1.2936868450452468</v>
      </c>
      <c r="K22" s="1">
        <f>$D22/'Seasonal Index'!H214</f>
        <v>1.2940064289796571</v>
      </c>
      <c r="L22" s="1">
        <f>$D22/'Seasonal Index'!I214</f>
        <v>1.2725667036223496</v>
      </c>
      <c r="M22" s="1">
        <f>$D22/'Seasonal Index'!J214</f>
        <v>1.2625888967757126</v>
      </c>
      <c r="N22" s="1">
        <f>$D22/'Seasonal Index'!K214</f>
        <v>1.2736423422913004</v>
      </c>
      <c r="O22" s="1">
        <f>$D22/'Seasonal Index'!L214</f>
        <v>1.2585167239931521</v>
      </c>
      <c r="P22" s="8">
        <f>$D22/'Seasonal Index'!M214</f>
        <v>1.2756319792913768</v>
      </c>
      <c r="Q22" s="1"/>
      <c r="R22" s="18">
        <f t="shared" si="5"/>
        <v>9.5933921278501984E-3</v>
      </c>
      <c r="S22" s="1">
        <f t="shared" si="0"/>
        <v>9.5181732702584749E-3</v>
      </c>
      <c r="T22" s="1">
        <f t="shared" si="1"/>
        <v>8.9697435015738246E-3</v>
      </c>
      <c r="U22" s="1">
        <f t="shared" si="2"/>
        <v>8.8632199415977758E-3</v>
      </c>
      <c r="W22">
        <f t="shared" si="3"/>
        <v>1.0205055834331015E-2</v>
      </c>
    </row>
    <row r="23" spans="1:23" x14ac:dyDescent="0.3">
      <c r="A23" s="1">
        <v>18</v>
      </c>
      <c r="B23" s="92"/>
      <c r="C23" s="1" t="s">
        <v>6</v>
      </c>
      <c r="D23" s="1">
        <v>149</v>
      </c>
      <c r="E23" s="1">
        <f>'Seasonal Index'!$H$60+'Seasonal Index'!$H$59*A23</f>
        <v>135.31066676379194</v>
      </c>
      <c r="F23" s="1">
        <f>'Seasonal Index'!$I$106+'Seasonal Index'!$I$107*A23 + 'Seasonal Index'!$I$108*(A23^2)</f>
        <v>143.90018600467647</v>
      </c>
      <c r="G23" s="1"/>
      <c r="H23" s="1">
        <f t="shared" si="4"/>
        <v>1.1011696532403106</v>
      </c>
      <c r="I23" s="1"/>
      <c r="J23" s="18">
        <f>$D23/'Seasonal Index'!G215</f>
        <v>1.3513266429339945</v>
      </c>
      <c r="K23" s="1">
        <f>$D23/'Seasonal Index'!H215</f>
        <v>1.3507124228850009</v>
      </c>
      <c r="L23" s="1">
        <f>$D23/'Seasonal Index'!I215</f>
        <v>1.3457289376318025</v>
      </c>
      <c r="M23" s="1">
        <f>$D23/'Seasonal Index'!J215</f>
        <v>1.3440804320955679</v>
      </c>
      <c r="N23" s="1">
        <f>$D23/'Seasonal Index'!K215</f>
        <v>1.3443759211952413</v>
      </c>
      <c r="O23" s="1">
        <f>$D23/'Seasonal Index'!L215</f>
        <v>1.3455980793563493</v>
      </c>
      <c r="P23" s="8">
        <f>$D23/'Seasonal Index'!M215</f>
        <v>1.340469930692451</v>
      </c>
      <c r="Q23" s="1"/>
      <c r="R23" s="18">
        <f t="shared" si="5"/>
        <v>9.9454756215266015E-3</v>
      </c>
      <c r="S23" s="1">
        <f t="shared" si="0"/>
        <v>9.9332925056225731E-3</v>
      </c>
      <c r="T23" s="1">
        <f t="shared" si="1"/>
        <v>9.3424196209972356E-3</v>
      </c>
      <c r="U23" s="1">
        <f t="shared" si="2"/>
        <v>9.3509127174625055E-3</v>
      </c>
      <c r="W23">
        <f t="shared" si="3"/>
        <v>8.9964424878687995E-3</v>
      </c>
    </row>
    <row r="24" spans="1:23" x14ac:dyDescent="0.3">
      <c r="A24" s="1">
        <v>19</v>
      </c>
      <c r="B24" s="92"/>
      <c r="C24" s="1" t="s">
        <v>7</v>
      </c>
      <c r="D24" s="1">
        <v>170</v>
      </c>
      <c r="E24" s="1">
        <f>'Seasonal Index'!$H$60+'Seasonal Index'!$H$59*A24</f>
        <v>137.97099601787119</v>
      </c>
      <c r="F24" s="1">
        <f>'Seasonal Index'!$I$106+'Seasonal Index'!$I$107*A24 + 'Seasonal Index'!$I$108*(A24^2)</f>
        <v>145.820895503511</v>
      </c>
      <c r="G24" s="1"/>
      <c r="H24" s="1">
        <f t="shared" si="4"/>
        <v>1.232143022131841</v>
      </c>
      <c r="I24" s="1"/>
      <c r="J24" s="18">
        <f>$D24/'Seasonal Index'!G216</f>
        <v>1.3750037037190939</v>
      </c>
      <c r="K24" s="1">
        <f>$D24/'Seasonal Index'!H216</f>
        <v>1.3740066594908771</v>
      </c>
      <c r="L24" s="1">
        <f>$D24/'Seasonal Index'!I216</f>
        <v>1.3858178789012676</v>
      </c>
      <c r="M24" s="1">
        <f>$D24/'Seasonal Index'!J216</f>
        <v>1.3691763921109235</v>
      </c>
      <c r="N24" s="1">
        <f>$D24/'Seasonal Index'!K216</f>
        <v>1.3825742456036099</v>
      </c>
      <c r="O24" s="1">
        <f>$D24/'Seasonal Index'!L216</f>
        <v>1.3944217009005371</v>
      </c>
      <c r="P24" s="8">
        <f>$D24/'Seasonal Index'!M216</f>
        <v>1.3801505485417842</v>
      </c>
      <c r="Q24" s="1"/>
      <c r="R24" s="18">
        <f t="shared" si="5"/>
        <v>1.0044269584904385E-2</v>
      </c>
      <c r="S24" s="1">
        <f t="shared" si="0"/>
        <v>9.9236537506301389E-3</v>
      </c>
      <c r="T24" s="1">
        <f t="shared" si="1"/>
        <v>9.4813177551108987E-3</v>
      </c>
      <c r="U24" s="1">
        <f t="shared" si="2"/>
        <v>9.5625643779355535E-3</v>
      </c>
      <c r="W24">
        <f t="shared" si="3"/>
        <v>8.1185326384810835E-3</v>
      </c>
    </row>
    <row r="25" spans="1:23" x14ac:dyDescent="0.3">
      <c r="A25" s="1">
        <v>20</v>
      </c>
      <c r="B25" s="92"/>
      <c r="C25" s="1" t="s">
        <v>8</v>
      </c>
      <c r="D25" s="1">
        <v>170</v>
      </c>
      <c r="E25" s="1">
        <f>'Seasonal Index'!$H$60+'Seasonal Index'!$H$59*A25</f>
        <v>140.63132527195043</v>
      </c>
      <c r="F25" s="1">
        <f>'Seasonal Index'!$I$106+'Seasonal Index'!$I$107*A25 + 'Seasonal Index'!$I$108*(A25^2)</f>
        <v>147.7553016644797</v>
      </c>
      <c r="G25" s="1"/>
      <c r="H25" s="1">
        <f t="shared" si="4"/>
        <v>1.2088345158609359</v>
      </c>
      <c r="I25" s="1"/>
      <c r="J25" s="18">
        <f>$D25/'Seasonal Index'!G217</f>
        <v>1.3741866106471008</v>
      </c>
      <c r="K25" s="1">
        <f>$D25/'Seasonal Index'!H217</f>
        <v>1.3733692541706477</v>
      </c>
      <c r="L25" s="1">
        <f>$D25/'Seasonal Index'!I217</f>
        <v>1.4007849766919718</v>
      </c>
      <c r="M25" s="1">
        <f>$D25/'Seasonal Index'!J217</f>
        <v>1.3986590428480807</v>
      </c>
      <c r="N25" s="1">
        <f>$D25/'Seasonal Index'!K217</f>
        <v>1.3957704003138913</v>
      </c>
      <c r="O25" s="1">
        <f>$D25/'Seasonal Index'!L217</f>
        <v>1.4066979946223122</v>
      </c>
      <c r="P25" s="8">
        <f>$D25/'Seasonal Index'!M217</f>
        <v>1.3955510733063428</v>
      </c>
      <c r="Q25" s="1"/>
      <c r="R25" s="18">
        <f t="shared" si="5"/>
        <v>9.9606895830865409E-3</v>
      </c>
      <c r="S25" s="1">
        <f t="shared" si="0"/>
        <v>9.9455725112692923E-3</v>
      </c>
      <c r="T25" s="1">
        <f t="shared" si="1"/>
        <v>9.4464996151771511E-3</v>
      </c>
      <c r="U25" s="1">
        <f t="shared" si="2"/>
        <v>9.5204569905492711E-3</v>
      </c>
      <c r="W25">
        <f t="shared" si="3"/>
        <v>8.2091239606255448E-3</v>
      </c>
    </row>
    <row r="26" spans="1:23" x14ac:dyDescent="0.3">
      <c r="A26" s="1">
        <v>21</v>
      </c>
      <c r="B26" s="92"/>
      <c r="C26" s="1" t="s">
        <v>9</v>
      </c>
      <c r="D26" s="1">
        <v>158</v>
      </c>
      <c r="E26" s="1">
        <f>'Seasonal Index'!$H$60+'Seasonal Index'!$H$59*A26</f>
        <v>143.29165452602967</v>
      </c>
      <c r="F26" s="1">
        <f>'Seasonal Index'!$I$106+'Seasonal Index'!$I$107*A26 + 'Seasonal Index'!$I$108*(A26^2)</f>
        <v>149.70340448758256</v>
      </c>
      <c r="G26" s="1"/>
      <c r="H26" s="1">
        <f t="shared" si="4"/>
        <v>1.102646211481203</v>
      </c>
      <c r="I26" s="1"/>
      <c r="J26" s="18">
        <f>$D26/'Seasonal Index'!G218</f>
        <v>1.4619057372045972</v>
      </c>
      <c r="K26" s="1">
        <f>$D26/'Seasonal Index'!H218</f>
        <v>1.4617867571023875</v>
      </c>
      <c r="L26" s="1">
        <f>$D26/'Seasonal Index'!I218</f>
        <v>1.5065429759819335</v>
      </c>
      <c r="M26" s="1">
        <f>$D26/'Seasonal Index'!J218</f>
        <v>1.4956344292658861</v>
      </c>
      <c r="N26" s="1">
        <f>$D26/'Seasonal Index'!K218</f>
        <v>1.5000657125563519</v>
      </c>
      <c r="O26" s="1">
        <f>$D26/'Seasonal Index'!L218</f>
        <v>1.502353367948819</v>
      </c>
      <c r="P26" s="8">
        <f>$D26/'Seasonal Index'!M218</f>
        <v>1.491305322538774</v>
      </c>
      <c r="Q26" s="1"/>
      <c r="R26" s="18">
        <f t="shared" si="5"/>
        <v>1.0513822182912001E-2</v>
      </c>
      <c r="S26" s="1">
        <f t="shared" si="0"/>
        <v>1.0437693906271396E-2</v>
      </c>
      <c r="T26" s="1">
        <f t="shared" si="1"/>
        <v>1.0020251160559129E-2</v>
      </c>
      <c r="U26" s="1">
        <f t="shared" si="2"/>
        <v>1.0035532412179943E-2</v>
      </c>
      <c r="W26">
        <f t="shared" si="3"/>
        <v>9.4386412818909752E-3</v>
      </c>
    </row>
    <row r="27" spans="1:23" x14ac:dyDescent="0.3">
      <c r="A27" s="1">
        <v>22</v>
      </c>
      <c r="B27" s="92"/>
      <c r="C27" s="1" t="s">
        <v>10</v>
      </c>
      <c r="D27" s="1">
        <v>133</v>
      </c>
      <c r="E27" s="1">
        <f>'Seasonal Index'!$H$60+'Seasonal Index'!$H$59*A27</f>
        <v>145.95198378010895</v>
      </c>
      <c r="F27" s="1">
        <f>'Seasonal Index'!$I$106+'Seasonal Index'!$I$107*A27 + 'Seasonal Index'!$I$108*(A27^2)</f>
        <v>151.66520397281954</v>
      </c>
      <c r="G27" s="1"/>
      <c r="H27" s="1">
        <f t="shared" si="4"/>
        <v>0.91125859721357139</v>
      </c>
      <c r="I27" s="1"/>
      <c r="J27" s="18">
        <f>$D27/'Seasonal Index'!G219</f>
        <v>1.3988911320649731</v>
      </c>
      <c r="K27" s="1">
        <f>$D27/'Seasonal Index'!H219</f>
        <v>1.3988336692522401</v>
      </c>
      <c r="L27" s="1">
        <f>$D27/'Seasonal Index'!I219</f>
        <v>1.4580982561967293</v>
      </c>
      <c r="M27" s="1">
        <f>$D27/'Seasonal Index'!J219</f>
        <v>1.4589252142980389</v>
      </c>
      <c r="N27" s="1">
        <f>$D27/'Seasonal Index'!K219</f>
        <v>1.4499741725426194</v>
      </c>
      <c r="O27" s="1">
        <f>$D27/'Seasonal Index'!L219</f>
        <v>1.4473790233960735</v>
      </c>
      <c r="P27" s="8">
        <f>$D27/'Seasonal Index'!M219</f>
        <v>1.4439848949409999</v>
      </c>
      <c r="Q27" s="1"/>
      <c r="R27" s="18">
        <f t="shared" si="5"/>
        <v>9.9902599364013987E-3</v>
      </c>
      <c r="S27" s="1">
        <f t="shared" si="0"/>
        <v>9.9959258963965413E-3</v>
      </c>
      <c r="T27" s="1">
        <f t="shared" si="1"/>
        <v>9.5603614709308966E-3</v>
      </c>
      <c r="U27" s="1">
        <f t="shared" si="2"/>
        <v>9.5432504324160176E-3</v>
      </c>
      <c r="W27">
        <f t="shared" si="3"/>
        <v>1.0857029285270676E-2</v>
      </c>
    </row>
    <row r="28" spans="1:23" x14ac:dyDescent="0.3">
      <c r="A28" s="1">
        <v>23</v>
      </c>
      <c r="B28" s="92"/>
      <c r="C28" s="1" t="s">
        <v>11</v>
      </c>
      <c r="D28" s="1">
        <v>114</v>
      </c>
      <c r="E28" s="1">
        <f>'Seasonal Index'!$H$60+'Seasonal Index'!$H$59*A28</f>
        <v>148.61231303418819</v>
      </c>
      <c r="F28" s="1">
        <f>'Seasonal Index'!$I$106+'Seasonal Index'!$I$107*A28 + 'Seasonal Index'!$I$108*(A28^2)</f>
        <v>153.64070012019073</v>
      </c>
      <c r="G28" s="1"/>
      <c r="H28" s="1">
        <f t="shared" si="4"/>
        <v>0.76709659968601895</v>
      </c>
      <c r="I28" s="1"/>
      <c r="J28" s="18">
        <f>$D28/'Seasonal Index'!G220</f>
        <v>1.3702171575061328</v>
      </c>
      <c r="K28" s="1">
        <f>$D28/'Seasonal Index'!H220</f>
        <v>1.3700477648529166</v>
      </c>
      <c r="L28" s="1">
        <f>$D28/'Seasonal Index'!I220</f>
        <v>1.4443370033358001</v>
      </c>
      <c r="M28" s="1">
        <f>$D28/'Seasonal Index'!J220</f>
        <v>1.4185586635336642</v>
      </c>
      <c r="N28" s="1">
        <f>$D28/'Seasonal Index'!K220</f>
        <v>1.4345677062357047</v>
      </c>
      <c r="O28" s="1">
        <f>$D28/'Seasonal Index'!L220</f>
        <v>1.4339468288616419</v>
      </c>
      <c r="P28" s="8">
        <f>$D28/'Seasonal Index'!M220</f>
        <v>1.4235749920395901</v>
      </c>
      <c r="Q28" s="1"/>
      <c r="R28" s="18">
        <f t="shared" si="5"/>
        <v>9.7188245970139166E-3</v>
      </c>
      <c r="S28" s="1">
        <f t="shared" si="0"/>
        <v>9.5453642741387488E-3</v>
      </c>
      <c r="T28" s="1">
        <f t="shared" si="1"/>
        <v>9.3371593927485674E-3</v>
      </c>
      <c r="U28" s="1">
        <f t="shared" si="2"/>
        <v>9.3331182931338345E-3</v>
      </c>
      <c r="W28">
        <f t="shared" si="3"/>
        <v>1.2487499930171843E-2</v>
      </c>
    </row>
    <row r="29" spans="1:23" ht="15" thickBot="1" x14ac:dyDescent="0.35">
      <c r="A29" s="2">
        <v>24</v>
      </c>
      <c r="B29" s="93"/>
      <c r="C29" s="2" t="s">
        <v>12</v>
      </c>
      <c r="D29" s="2">
        <v>140</v>
      </c>
      <c r="E29" s="2">
        <f>'Seasonal Index'!$H$60+'Seasonal Index'!$H$59*A29</f>
        <v>151.27264228826743</v>
      </c>
      <c r="F29" s="2">
        <f>'Seasonal Index'!$I$106+'Seasonal Index'!$I$107*A29 + 'Seasonal Index'!$I$108*(A29^2)</f>
        <v>155.62989292969604</v>
      </c>
      <c r="G29" s="2"/>
      <c r="H29" s="2">
        <f t="shared" si="4"/>
        <v>0.92548128916274153</v>
      </c>
      <c r="I29" s="2"/>
      <c r="J29" s="18">
        <f>$D29/'Seasonal Index'!G221</f>
        <v>1.4858757724355514</v>
      </c>
      <c r="K29" s="1">
        <f>$D29/'Seasonal Index'!H221</f>
        <v>1.4859226207787732</v>
      </c>
      <c r="L29" s="1">
        <f>$D29/'Seasonal Index'!I221</f>
        <v>1.5839865489554814</v>
      </c>
      <c r="M29" s="1">
        <f>$D29/'Seasonal Index'!J221</f>
        <v>1.555092504532918</v>
      </c>
      <c r="N29" s="1">
        <f>$D29/'Seasonal Index'!K221</f>
        <v>1.5720217025023548</v>
      </c>
      <c r="O29" s="1">
        <f>$D29/'Seasonal Index'!L221</f>
        <v>1.5607584422965524</v>
      </c>
      <c r="P29" s="8">
        <f>$D29/'Seasonal Index'!M221</f>
        <v>1.5570925866694605</v>
      </c>
      <c r="Q29" s="2"/>
      <c r="R29" s="47">
        <f t="shared" si="5"/>
        <v>1.0471070809598292E-2</v>
      </c>
      <c r="S29" s="2">
        <f t="shared" si="0"/>
        <v>1.0280064399017439E-2</v>
      </c>
      <c r="T29" s="2">
        <f t="shared" si="1"/>
        <v>1.0101026691655548E-2</v>
      </c>
      <c r="U29" s="2">
        <f t="shared" si="2"/>
        <v>1.0028654604302828E-2</v>
      </c>
      <c r="W29">
        <f t="shared" si="3"/>
        <v>1.112208990478186E-2</v>
      </c>
    </row>
    <row r="30" spans="1:23" ht="15" thickTop="1" x14ac:dyDescent="0.3">
      <c r="A30" s="49">
        <v>25</v>
      </c>
      <c r="B30" s="92">
        <v>1951</v>
      </c>
      <c r="C30" s="1" t="s">
        <v>1</v>
      </c>
      <c r="D30" s="1">
        <v>145</v>
      </c>
      <c r="E30" s="1">
        <f>'Seasonal Index'!$H$60+'Seasonal Index'!$H$59*A30</f>
        <v>153.93297154234671</v>
      </c>
      <c r="F30" s="1">
        <f>'Seasonal Index'!$I$106+'Seasonal Index'!$I$107*A30 + 'Seasonal Index'!$I$108*(A30^2)</f>
        <v>157.63278240133553</v>
      </c>
      <c r="G30" s="1"/>
      <c r="H30" s="1">
        <f t="shared" si="4"/>
        <v>0.94196843305990974</v>
      </c>
      <c r="I30" s="1"/>
      <c r="J30" s="18">
        <f>$D30/'Seasonal Index'!G210</f>
        <v>1.6838263447733943</v>
      </c>
      <c r="K30" s="1">
        <f>$D30/'Seasonal Index'!H210</f>
        <v>1.6838387556212233</v>
      </c>
      <c r="L30" s="1">
        <f>$D30/'Seasonal Index'!I210</f>
        <v>1.5734562138981443</v>
      </c>
      <c r="M30" s="1">
        <f>$D30/'Seasonal Index'!J210</f>
        <v>1.5937132611802691</v>
      </c>
      <c r="N30" s="1">
        <f>$D30/'Seasonal Index'!K210</f>
        <v>1.5895915860587462</v>
      </c>
      <c r="O30" s="1">
        <f>$D30/'Seasonal Index'!L210</f>
        <v>1.5814721782890402</v>
      </c>
      <c r="P30" s="8">
        <f>$D30/'Seasonal Index'!M210</f>
        <v>1.5910788568860434</v>
      </c>
      <c r="Q30" s="1"/>
      <c r="R30" s="18">
        <f t="shared" si="5"/>
        <v>1.0221697133062159E-2</v>
      </c>
      <c r="S30" s="1">
        <f t="shared" si="0"/>
        <v>1.0353293678488116E-2</v>
      </c>
      <c r="T30" s="1">
        <f t="shared" si="1"/>
        <v>1.00841434239968E-2</v>
      </c>
      <c r="U30" s="1">
        <f t="shared" si="2"/>
        <v>1.0032635053428083E-2</v>
      </c>
      <c r="W30">
        <f t="shared" si="3"/>
        <v>1.0972957633696852E-2</v>
      </c>
    </row>
    <row r="31" spans="1:23" x14ac:dyDescent="0.3">
      <c r="A31" s="1">
        <v>26</v>
      </c>
      <c r="B31" s="92"/>
      <c r="C31" s="1" t="s">
        <v>2</v>
      </c>
      <c r="D31" s="1">
        <v>150</v>
      </c>
      <c r="E31" s="1">
        <f>'Seasonal Index'!$H$60+'Seasonal Index'!$H$59*A31</f>
        <v>156.59330079642595</v>
      </c>
      <c r="F31" s="1">
        <f>'Seasonal Index'!$I$106+'Seasonal Index'!$I$107*A31 + 'Seasonal Index'!$I$108*(A31^2)</f>
        <v>159.64936853510918</v>
      </c>
      <c r="G31" s="1"/>
      <c r="H31" s="1">
        <f t="shared" si="4"/>
        <v>0.95789538401136742</v>
      </c>
      <c r="I31" s="1"/>
      <c r="J31" s="18">
        <f>$D31/'Seasonal Index'!G211</f>
        <v>1.7608304729914597</v>
      </c>
      <c r="K31" s="1">
        <f>$D31/'Seasonal Index'!H211</f>
        <v>1.7620463304676328</v>
      </c>
      <c r="L31" s="1">
        <f>$D31/'Seasonal Index'!I211</f>
        <v>1.6618628883493938</v>
      </c>
      <c r="M31" s="1">
        <f>$D31/'Seasonal Index'!J211</f>
        <v>1.7056602704904267</v>
      </c>
      <c r="N31" s="1">
        <f>$D31/'Seasonal Index'!K211</f>
        <v>1.6787270674853922</v>
      </c>
      <c r="O31" s="1">
        <f>$D31/'Seasonal Index'!L211</f>
        <v>1.6799118004403026</v>
      </c>
      <c r="P31" s="8">
        <f>$D31/'Seasonal Index'!M211</f>
        <v>1.6957728393259739</v>
      </c>
      <c r="Q31" s="1"/>
      <c r="R31" s="18">
        <f t="shared" si="5"/>
        <v>1.0612605264064552E-2</v>
      </c>
      <c r="S31" s="1">
        <f t="shared" si="0"/>
        <v>1.0892293998629067E-2</v>
      </c>
      <c r="T31" s="1">
        <f t="shared" si="1"/>
        <v>1.0515087424954118E-2</v>
      </c>
      <c r="U31" s="1">
        <f t="shared" si="2"/>
        <v>1.0522508268304651E-2</v>
      </c>
      <c r="W31">
        <f t="shared" si="3"/>
        <v>1.1305152262173159E-2</v>
      </c>
    </row>
    <row r="32" spans="1:23" x14ac:dyDescent="0.3">
      <c r="A32" s="1">
        <v>27</v>
      </c>
      <c r="B32" s="92"/>
      <c r="C32" s="1" t="s">
        <v>3</v>
      </c>
      <c r="D32" s="1">
        <v>178</v>
      </c>
      <c r="E32" s="1">
        <f>'Seasonal Index'!$H$60+'Seasonal Index'!$H$59*A32</f>
        <v>159.25363005050519</v>
      </c>
      <c r="F32" s="1">
        <f>'Seasonal Index'!$I$106+'Seasonal Index'!$I$107*A32 + 'Seasonal Index'!$I$108*(A32^2)</f>
        <v>161.679651331017</v>
      </c>
      <c r="G32" s="1"/>
      <c r="H32" s="1">
        <f t="shared" si="4"/>
        <v>1.1177139255384612</v>
      </c>
      <c r="I32" s="1"/>
      <c r="J32" s="18">
        <f>$D32/'Seasonal Index'!G212</f>
        <v>1.816330154191667</v>
      </c>
      <c r="K32" s="1">
        <f>$D32/'Seasonal Index'!H212</f>
        <v>1.817826465206188</v>
      </c>
      <c r="L32" s="1">
        <f>$D32/'Seasonal Index'!I212</f>
        <v>1.7394749215398406</v>
      </c>
      <c r="M32" s="1">
        <f>$D32/'Seasonal Index'!J212</f>
        <v>1.7746832901327343</v>
      </c>
      <c r="N32" s="1">
        <f>$D32/'Seasonal Index'!K212</f>
        <v>1.7507511999045591</v>
      </c>
      <c r="O32" s="1">
        <f>$D32/'Seasonal Index'!L212</f>
        <v>1.7420486379274482</v>
      </c>
      <c r="P32" s="8">
        <f>$D32/'Seasonal Index'!M212</f>
        <v>1.7673234135554829</v>
      </c>
      <c r="Q32" s="1"/>
      <c r="R32" s="18">
        <f t="shared" si="5"/>
        <v>1.0922670465898888E-2</v>
      </c>
      <c r="S32" s="1">
        <f t="shared" si="0"/>
        <v>1.1143754083156012E-2</v>
      </c>
      <c r="T32" s="1">
        <f t="shared" si="1"/>
        <v>1.0828519145678606E-2</v>
      </c>
      <c r="U32" s="1">
        <f t="shared" si="2"/>
        <v>1.0774693188574743E-2</v>
      </c>
      <c r="W32">
        <f t="shared" si="3"/>
        <v>9.9287832222218139E-3</v>
      </c>
    </row>
    <row r="33" spans="1:23" x14ac:dyDescent="0.3">
      <c r="A33" s="1">
        <v>28</v>
      </c>
      <c r="B33" s="92"/>
      <c r="C33" s="1" t="s">
        <v>4</v>
      </c>
      <c r="D33" s="1">
        <v>163</v>
      </c>
      <c r="E33" s="1">
        <f>'Seasonal Index'!$H$60+'Seasonal Index'!$H$59*A33</f>
        <v>161.91395930458447</v>
      </c>
      <c r="F33" s="1">
        <f>'Seasonal Index'!$I$106+'Seasonal Index'!$I$107*A33 + 'Seasonal Index'!$I$108*(A33^2)</f>
        <v>163.723630789059</v>
      </c>
      <c r="G33" s="1"/>
      <c r="H33" s="1">
        <f t="shared" si="4"/>
        <v>1.006707517375772</v>
      </c>
      <c r="I33" s="1"/>
      <c r="J33" s="18">
        <f>$D33/'Seasonal Index'!G213</f>
        <v>1.6997468493068308</v>
      </c>
      <c r="K33" s="1">
        <f>$D33/'Seasonal Index'!H213</f>
        <v>1.7009805799671829</v>
      </c>
      <c r="L33" s="1">
        <f>$D33/'Seasonal Index'!I213</f>
        <v>1.6485781269593118</v>
      </c>
      <c r="M33" s="1">
        <f>$D33/'Seasonal Index'!J213</f>
        <v>1.6630111584919494</v>
      </c>
      <c r="N33" s="1">
        <f>$D33/'Seasonal Index'!K213</f>
        <v>1.6556978324384719</v>
      </c>
      <c r="O33" s="1">
        <f>$D33/'Seasonal Index'!L213</f>
        <v>1.6672549401437007</v>
      </c>
      <c r="P33" s="8">
        <f>$D33/'Seasonal Index'!M213</f>
        <v>1.6715704640031395</v>
      </c>
      <c r="Q33" s="1"/>
      <c r="R33" s="18">
        <f t="shared" si="5"/>
        <v>1.0181815910375515E-2</v>
      </c>
      <c r="S33" s="1">
        <f t="shared" si="0"/>
        <v>1.0270956041310656E-2</v>
      </c>
      <c r="T33" s="1">
        <f t="shared" si="1"/>
        <v>1.0112760292811168E-2</v>
      </c>
      <c r="U33" s="1">
        <f t="shared" si="2"/>
        <v>1.0183349416992752E-2</v>
      </c>
      <c r="W33">
        <f t="shared" si="3"/>
        <v>1.0255033521491654E-2</v>
      </c>
    </row>
    <row r="34" spans="1:23" x14ac:dyDescent="0.3">
      <c r="A34" s="1">
        <v>29</v>
      </c>
      <c r="B34" s="92"/>
      <c r="C34" s="1" t="s">
        <v>5</v>
      </c>
      <c r="D34" s="1">
        <v>172</v>
      </c>
      <c r="E34" s="1">
        <f>'Seasonal Index'!$H$60+'Seasonal Index'!$H$59*A34</f>
        <v>164.57428855866368</v>
      </c>
      <c r="F34" s="1">
        <f>'Seasonal Index'!$I$106+'Seasonal Index'!$I$107*A34 + 'Seasonal Index'!$I$108*(A34^2)</f>
        <v>165.78130690923516</v>
      </c>
      <c r="G34" s="1"/>
      <c r="H34" s="1">
        <f t="shared" si="4"/>
        <v>1.045120726368441</v>
      </c>
      <c r="I34" s="1"/>
      <c r="J34" s="18">
        <f>$D34/'Seasonal Index'!G214</f>
        <v>1.7801130987822595</v>
      </c>
      <c r="K34" s="1">
        <f>$D34/'Seasonal Index'!H214</f>
        <v>1.7805528462760083</v>
      </c>
      <c r="L34" s="1">
        <f>$D34/'Seasonal Index'!I214</f>
        <v>1.7510517841843529</v>
      </c>
      <c r="M34" s="1">
        <f>$D34/'Seasonal Index'!J214</f>
        <v>1.7373223219633804</v>
      </c>
      <c r="N34" s="1">
        <f>$D34/'Seasonal Index'!K214</f>
        <v>1.752531862992829</v>
      </c>
      <c r="O34" s="1">
        <f>$D34/'Seasonal Index'!L214</f>
        <v>1.7317190122145771</v>
      </c>
      <c r="P34" s="8">
        <f>$D34/'Seasonal Index'!M214</f>
        <v>1.7552696035049347</v>
      </c>
      <c r="Q34" s="1"/>
      <c r="R34" s="18">
        <f t="shared" si="5"/>
        <v>1.063988670113666E-2</v>
      </c>
      <c r="S34" s="1">
        <f t="shared" si="0"/>
        <v>1.0556462599223691E-2</v>
      </c>
      <c r="T34" s="1">
        <f t="shared" si="1"/>
        <v>1.0571347853786288E-2</v>
      </c>
      <c r="U34" s="1">
        <f t="shared" si="2"/>
        <v>1.0445803839408076E-2</v>
      </c>
      <c r="W34">
        <f t="shared" si="3"/>
        <v>1.0205055834331015E-2</v>
      </c>
    </row>
    <row r="35" spans="1:23" x14ac:dyDescent="0.3">
      <c r="A35" s="1">
        <v>30</v>
      </c>
      <c r="B35" s="92"/>
      <c r="C35" s="1" t="s">
        <v>6</v>
      </c>
      <c r="D35" s="1">
        <v>178</v>
      </c>
      <c r="E35" s="1">
        <f>'Seasonal Index'!$H$60+'Seasonal Index'!$H$59*A35</f>
        <v>167.23461781274295</v>
      </c>
      <c r="F35" s="1">
        <f>'Seasonal Index'!$I$106+'Seasonal Index'!$I$107*A35 + 'Seasonal Index'!$I$108*(A35^2)</f>
        <v>167.85267969154546</v>
      </c>
      <c r="G35" s="1"/>
      <c r="H35" s="1">
        <f t="shared" si="4"/>
        <v>1.064372929050559</v>
      </c>
      <c r="I35" s="1"/>
      <c r="J35" s="18">
        <f>$D35/'Seasonal Index'!G215</f>
        <v>1.6143365264580605</v>
      </c>
      <c r="K35" s="1">
        <f>$D35/'Seasonal Index'!H215</f>
        <v>1.6136027602250347</v>
      </c>
      <c r="L35" s="1">
        <f>$D35/'Seasonal Index'!I215</f>
        <v>1.6076493348889991</v>
      </c>
      <c r="M35" s="1">
        <f>$D35/'Seasonal Index'!J215</f>
        <v>1.6056799792819536</v>
      </c>
      <c r="N35" s="1">
        <f>$D35/'Seasonal Index'!K215</f>
        <v>1.6060329796829058</v>
      </c>
      <c r="O35" s="1">
        <f>$D35/'Seasonal Index'!L215</f>
        <v>1.6074930075532228</v>
      </c>
      <c r="P35" s="8">
        <f>$D35/'Seasonal Index'!M215</f>
        <v>1.6013667628406463</v>
      </c>
      <c r="Q35" s="1"/>
      <c r="R35" s="18">
        <f t="shared" si="5"/>
        <v>9.6131372554044206E-3</v>
      </c>
      <c r="S35" s="1">
        <f t="shared" si="0"/>
        <v>9.6013612509335614E-3</v>
      </c>
      <c r="T35" s="1">
        <f t="shared" si="1"/>
        <v>9.5681104563491801E-3</v>
      </c>
      <c r="U35" s="1">
        <f t="shared" si="2"/>
        <v>9.5768087260044519E-3</v>
      </c>
      <c r="W35">
        <f t="shared" si="3"/>
        <v>8.9964424878687995E-3</v>
      </c>
    </row>
    <row r="36" spans="1:23" x14ac:dyDescent="0.3">
      <c r="A36" s="1">
        <v>31</v>
      </c>
      <c r="B36" s="92"/>
      <c r="C36" s="1" t="s">
        <v>7</v>
      </c>
      <c r="D36" s="1">
        <v>199</v>
      </c>
      <c r="E36" s="1">
        <f>'Seasonal Index'!$H$60+'Seasonal Index'!$H$59*A36</f>
        <v>169.8949470668222</v>
      </c>
      <c r="F36" s="1">
        <f>'Seasonal Index'!$I$106+'Seasonal Index'!$I$107*A36 + 'Seasonal Index'!$I$108*(A36^2)</f>
        <v>169.93774913598989</v>
      </c>
      <c r="G36" s="1"/>
      <c r="H36" s="1">
        <f t="shared" si="4"/>
        <v>1.1713120574547184</v>
      </c>
      <c r="I36" s="1"/>
      <c r="J36" s="18">
        <f>$D36/'Seasonal Index'!G216</f>
        <v>1.6095631590594099</v>
      </c>
      <c r="K36" s="1">
        <f>$D36/'Seasonal Index'!H216</f>
        <v>1.6083960308157914</v>
      </c>
      <c r="L36" s="1">
        <f>$D36/'Seasonal Index'!I216</f>
        <v>1.622222105302072</v>
      </c>
      <c r="M36" s="1">
        <f>$D36/'Seasonal Index'!J216</f>
        <v>1.6027417766474927</v>
      </c>
      <c r="N36" s="1">
        <f>$D36/'Seasonal Index'!K216</f>
        <v>1.6184251463242258</v>
      </c>
      <c r="O36" s="1">
        <f>$D36/'Seasonal Index'!L216</f>
        <v>1.6322936381129818</v>
      </c>
      <c r="P36" s="8">
        <f>$D36/'Seasonal Index'!M216</f>
        <v>1.6155879950577356</v>
      </c>
      <c r="Q36" s="1"/>
      <c r="R36" s="18">
        <f t="shared" si="5"/>
        <v>9.5483834764316326E-3</v>
      </c>
      <c r="S36" s="1">
        <f t="shared" si="0"/>
        <v>9.4337224521286716E-3</v>
      </c>
      <c r="T36" s="1">
        <f t="shared" si="1"/>
        <v>9.5236352991183125E-3</v>
      </c>
      <c r="U36" s="1">
        <f t="shared" si="2"/>
        <v>9.605244546382485E-3</v>
      </c>
      <c r="W36">
        <f t="shared" si="3"/>
        <v>8.1185326384810835E-3</v>
      </c>
    </row>
    <row r="37" spans="1:23" x14ac:dyDescent="0.3">
      <c r="A37" s="1">
        <v>32</v>
      </c>
      <c r="B37" s="92"/>
      <c r="C37" s="1" t="s">
        <v>8</v>
      </c>
      <c r="D37" s="1">
        <v>199</v>
      </c>
      <c r="E37" s="1">
        <f>'Seasonal Index'!$H$60+'Seasonal Index'!$H$59*A37</f>
        <v>172.55527632090144</v>
      </c>
      <c r="F37" s="1">
        <f>'Seasonal Index'!$I$106+'Seasonal Index'!$I$107*A37 + 'Seasonal Index'!$I$108*(A37^2)</f>
        <v>172.03651524256853</v>
      </c>
      <c r="G37" s="1"/>
      <c r="H37" s="1">
        <f t="shared" si="4"/>
        <v>1.1532536369964095</v>
      </c>
      <c r="I37" s="1"/>
      <c r="J37" s="18">
        <f>$D37/'Seasonal Index'!G217</f>
        <v>1.6086066795221945</v>
      </c>
      <c r="K37" s="1">
        <f>$D37/'Seasonal Index'!H217</f>
        <v>1.6076498916468169</v>
      </c>
      <c r="L37" s="1">
        <f>$D37/'Seasonal Index'!I217</f>
        <v>1.6397424138923669</v>
      </c>
      <c r="M37" s="1">
        <f>$D37/'Seasonal Index'!J217</f>
        <v>1.6372538207456946</v>
      </c>
      <c r="N37" s="1">
        <f>$D37/'Seasonal Index'!K217</f>
        <v>1.6338724097792021</v>
      </c>
      <c r="O37" s="1">
        <f>$D37/'Seasonal Index'!L217</f>
        <v>1.6466641231167067</v>
      </c>
      <c r="P37" s="8">
        <f>$D37/'Seasonal Index'!M217</f>
        <v>1.6336156681644836</v>
      </c>
      <c r="Q37" s="1"/>
      <c r="R37" s="18">
        <f t="shared" si="5"/>
        <v>9.502708053058511E-3</v>
      </c>
      <c r="S37" s="1">
        <f t="shared" si="0"/>
        <v>9.4882860475439187E-3</v>
      </c>
      <c r="T37" s="1">
        <f t="shared" si="1"/>
        <v>9.4972419516604952E-3</v>
      </c>
      <c r="U37" s="1">
        <f t="shared" si="2"/>
        <v>9.5715965927055582E-3</v>
      </c>
      <c r="W37">
        <f t="shared" si="3"/>
        <v>8.2091239606255448E-3</v>
      </c>
    </row>
    <row r="38" spans="1:23" x14ac:dyDescent="0.3">
      <c r="A38" s="1">
        <v>33</v>
      </c>
      <c r="B38" s="92"/>
      <c r="C38" s="1" t="s">
        <v>9</v>
      </c>
      <c r="D38" s="1">
        <v>184</v>
      </c>
      <c r="E38" s="1">
        <f>'Seasonal Index'!$H$60+'Seasonal Index'!$H$59*A38</f>
        <v>175.21560557498071</v>
      </c>
      <c r="F38" s="1">
        <f>'Seasonal Index'!$I$106+'Seasonal Index'!$I$107*A38 + 'Seasonal Index'!$I$108*(A38^2)</f>
        <v>174.14897801128132</v>
      </c>
      <c r="G38" s="1"/>
      <c r="H38" s="1">
        <f t="shared" si="4"/>
        <v>1.0501347719353693</v>
      </c>
      <c r="I38" s="1"/>
      <c r="J38" s="18">
        <f>$D38/'Seasonal Index'!G218</f>
        <v>1.7024725040863662</v>
      </c>
      <c r="K38" s="1">
        <f>$D38/'Seasonal Index'!H218</f>
        <v>1.7023339449799955</v>
      </c>
      <c r="L38" s="1">
        <f>$D38/'Seasonal Index'!I218</f>
        <v>1.7544551112700997</v>
      </c>
      <c r="M38" s="1">
        <f>$D38/'Seasonal Index'!J218</f>
        <v>1.7417514872463484</v>
      </c>
      <c r="N38" s="1">
        <f>$D38/'Seasonal Index'!K218</f>
        <v>1.7469119690529666</v>
      </c>
      <c r="O38" s="1">
        <f>$D38/'Seasonal Index'!L218</f>
        <v>1.7495760740669792</v>
      </c>
      <c r="P38" s="8">
        <f>$D38/'Seasonal Index'!M218</f>
        <v>1.7367099958679393</v>
      </c>
      <c r="Q38" s="1"/>
      <c r="R38" s="18">
        <f t="shared" si="5"/>
        <v>1.0013121294263419E-2</v>
      </c>
      <c r="S38" s="1">
        <f t="shared" ref="S38:S69" si="6">M38/E38</f>
        <v>9.9406184827583403E-3</v>
      </c>
      <c r="T38" s="1">
        <f t="shared" ref="T38:T69" si="7">N38/F38</f>
        <v>1.0031135347459818E-2</v>
      </c>
      <c r="U38" s="1">
        <f t="shared" ref="U38:U69" si="8">O38/F38</f>
        <v>1.0046433197866038E-2</v>
      </c>
      <c r="W38">
        <f t="shared" ref="W38:W69" si="9">P38/D38</f>
        <v>9.4386412818909752E-3</v>
      </c>
    </row>
    <row r="39" spans="1:23" x14ac:dyDescent="0.3">
      <c r="A39" s="1">
        <v>34</v>
      </c>
      <c r="B39" s="92"/>
      <c r="C39" s="1" t="s">
        <v>10</v>
      </c>
      <c r="D39" s="1">
        <v>162</v>
      </c>
      <c r="E39" s="1">
        <f>'Seasonal Index'!$H$60+'Seasonal Index'!$H$59*A39</f>
        <v>177.87593482905996</v>
      </c>
      <c r="F39" s="1">
        <f>'Seasonal Index'!$I$106+'Seasonal Index'!$I$107*A39 + 'Seasonal Index'!$I$108*(A39^2)</f>
        <v>176.27513744212825</v>
      </c>
      <c r="G39" s="1"/>
      <c r="H39" s="1">
        <f t="shared" si="4"/>
        <v>0.91074714606943963</v>
      </c>
      <c r="I39" s="1"/>
      <c r="J39" s="18">
        <f>$D39/'Seasonal Index'!G219</f>
        <v>1.7039125067257566</v>
      </c>
      <c r="K39" s="1">
        <f>$D39/'Seasonal Index'!H219</f>
        <v>1.7038425144275406</v>
      </c>
      <c r="L39" s="1">
        <f>$D39/'Seasonal Index'!I219</f>
        <v>1.7760294549163167</v>
      </c>
      <c r="M39" s="1">
        <f>$D39/'Seasonal Index'!J219</f>
        <v>1.7770367271900926</v>
      </c>
      <c r="N39" s="1">
        <f>$D39/'Seasonal Index'!K219</f>
        <v>1.7661339545255967</v>
      </c>
      <c r="O39" s="1">
        <f>$D39/'Seasonal Index'!L219</f>
        <v>1.7629729457907062</v>
      </c>
      <c r="P39" s="8">
        <f>$D39/'Seasonal Index'!M219</f>
        <v>1.7588387442138493</v>
      </c>
      <c r="Q39" s="1"/>
      <c r="R39" s="18">
        <f t="shared" si="5"/>
        <v>9.9846528234586295E-3</v>
      </c>
      <c r="S39" s="1">
        <f t="shared" si="6"/>
        <v>9.9903156033886061E-3</v>
      </c>
      <c r="T39" s="1">
        <f t="shared" si="7"/>
        <v>1.0019189207016927E-2</v>
      </c>
      <c r="U39" s="1">
        <f t="shared" si="8"/>
        <v>1.0001256963248696E-2</v>
      </c>
      <c r="W39">
        <f t="shared" si="9"/>
        <v>1.0857029285270674E-2</v>
      </c>
    </row>
    <row r="40" spans="1:23" x14ac:dyDescent="0.3">
      <c r="A40" s="1">
        <v>35</v>
      </c>
      <c r="B40" s="92"/>
      <c r="C40" s="1" t="s">
        <v>11</v>
      </c>
      <c r="D40" s="1">
        <v>146</v>
      </c>
      <c r="E40" s="1">
        <f>'Seasonal Index'!$H$60+'Seasonal Index'!$H$59*A40</f>
        <v>180.5362640831392</v>
      </c>
      <c r="F40" s="1">
        <f>'Seasonal Index'!$I$106+'Seasonal Index'!$I$107*A40 + 'Seasonal Index'!$I$108*(A40^2)</f>
        <v>178.41499353510937</v>
      </c>
      <c r="G40" s="1"/>
      <c r="H40" s="1">
        <f t="shared" si="4"/>
        <v>0.80870179042125956</v>
      </c>
      <c r="I40" s="1"/>
      <c r="J40" s="18">
        <f>$D40/'Seasonal Index'!G220</f>
        <v>1.7548395175078544</v>
      </c>
      <c r="K40" s="1">
        <f>$D40/'Seasonal Index'!H220</f>
        <v>1.7546225760397001</v>
      </c>
      <c r="L40" s="1">
        <f>$D40/'Seasonal Index'!I220</f>
        <v>1.8497649340967264</v>
      </c>
      <c r="M40" s="1">
        <f>$D40/'Seasonal Index'!J220</f>
        <v>1.8167505690869734</v>
      </c>
      <c r="N40" s="1">
        <f>$D40/'Seasonal Index'!K220</f>
        <v>1.8372533781615166</v>
      </c>
      <c r="O40" s="1">
        <f>$D40/'Seasonal Index'!L220</f>
        <v>1.8364582194192958</v>
      </c>
      <c r="P40" s="8">
        <f>$D40/'Seasonal Index'!M220</f>
        <v>1.8231749898050893</v>
      </c>
      <c r="Q40" s="1"/>
      <c r="R40" s="18">
        <f t="shared" si="5"/>
        <v>1.0245946671660861E-2</v>
      </c>
      <c r="S40" s="1">
        <f t="shared" si="6"/>
        <v>1.0063078342256695E-2</v>
      </c>
      <c r="T40" s="1">
        <f t="shared" si="7"/>
        <v>1.0297640023174246E-2</v>
      </c>
      <c r="U40" s="1">
        <f t="shared" si="8"/>
        <v>1.0293183229905554E-2</v>
      </c>
      <c r="W40">
        <f t="shared" si="9"/>
        <v>1.2487499930171845E-2</v>
      </c>
    </row>
    <row r="41" spans="1:23" ht="15" thickBot="1" x14ac:dyDescent="0.35">
      <c r="A41" s="2">
        <v>36</v>
      </c>
      <c r="B41" s="93"/>
      <c r="C41" s="2" t="s">
        <v>12</v>
      </c>
      <c r="D41" s="2">
        <v>166</v>
      </c>
      <c r="E41" s="2">
        <f>'Seasonal Index'!$H$60+'Seasonal Index'!$H$59*A41</f>
        <v>183.19659333721847</v>
      </c>
      <c r="F41" s="2">
        <f>'Seasonal Index'!$I$106+'Seasonal Index'!$I$107*A41 + 'Seasonal Index'!$I$108*(A41^2)</f>
        <v>180.56854629022465</v>
      </c>
      <c r="G41" s="2"/>
      <c r="H41" s="2">
        <f t="shared" si="4"/>
        <v>0.90613038690318926</v>
      </c>
      <c r="I41" s="2"/>
      <c r="J41" s="18">
        <f>$D41/'Seasonal Index'!G221</f>
        <v>1.7618241301735824</v>
      </c>
      <c r="K41" s="1">
        <f>$D41/'Seasonal Index'!H221</f>
        <v>1.7618796789234026</v>
      </c>
      <c r="L41" s="1">
        <f>$D41/'Seasonal Index'!I221</f>
        <v>1.8781554794757851</v>
      </c>
      <c r="M41" s="1">
        <f>$D41/'Seasonal Index'!J221</f>
        <v>1.8438953982318884</v>
      </c>
      <c r="N41" s="1">
        <f>$D41/'Seasonal Index'!K221</f>
        <v>1.863968590109935</v>
      </c>
      <c r="O41" s="1">
        <f>$D41/'Seasonal Index'!L221</f>
        <v>1.8506135815801978</v>
      </c>
      <c r="P41" s="8">
        <f>$D41/'Seasonal Index'!M221</f>
        <v>1.8462669241937888</v>
      </c>
      <c r="Q41" s="2"/>
      <c r="R41" s="47">
        <f t="shared" si="5"/>
        <v>1.0252131031817699E-2</v>
      </c>
      <c r="S41" s="2">
        <f t="shared" si="6"/>
        <v>1.0065118377161876E-2</v>
      </c>
      <c r="T41" s="2">
        <f t="shared" si="7"/>
        <v>1.0322775635098768E-2</v>
      </c>
      <c r="U41" s="2">
        <f t="shared" si="8"/>
        <v>1.0248814755398978E-2</v>
      </c>
      <c r="W41">
        <f t="shared" si="9"/>
        <v>1.112208990478186E-2</v>
      </c>
    </row>
    <row r="42" spans="1:23" ht="15" thickTop="1" x14ac:dyDescent="0.3">
      <c r="A42" s="49">
        <v>37</v>
      </c>
      <c r="B42" s="92">
        <v>1952</v>
      </c>
      <c r="C42" s="1" t="s">
        <v>1</v>
      </c>
      <c r="D42" s="1">
        <v>171</v>
      </c>
      <c r="E42" s="1">
        <f>'Seasonal Index'!$H$60+'Seasonal Index'!$H$59*A42</f>
        <v>185.85692259129772</v>
      </c>
      <c r="F42" s="1">
        <f>'Seasonal Index'!$I$106+'Seasonal Index'!$I$107*A42 + 'Seasonal Index'!$I$108*(A42^2)</f>
        <v>182.7357957074741</v>
      </c>
      <c r="G42" s="1"/>
      <c r="H42" s="1">
        <f t="shared" si="4"/>
        <v>0.92006258155921194</v>
      </c>
      <c r="I42" s="1"/>
      <c r="J42" s="18">
        <f>$D42/'Seasonal Index'!G210</f>
        <v>1.9857538272844859</v>
      </c>
      <c r="K42" s="1">
        <f>$D42/'Seasonal Index'!H210</f>
        <v>1.9857684635257185</v>
      </c>
      <c r="L42" s="1">
        <f>$D42/'Seasonal Index'!I210</f>
        <v>1.8555931901833287</v>
      </c>
      <c r="M42" s="1">
        <f>$D42/'Seasonal Index'!J210</f>
        <v>1.8794825355988001</v>
      </c>
      <c r="N42" s="1">
        <f>$D42/'Seasonal Index'!K210</f>
        <v>1.8746218014899698</v>
      </c>
      <c r="O42" s="1">
        <f>$D42/'Seasonal Index'!L210</f>
        <v>1.8650464999132819</v>
      </c>
      <c r="P42" s="8">
        <f>$D42/'Seasonal Index'!M210</f>
        <v>1.8763757553621616</v>
      </c>
      <c r="Q42" s="1"/>
      <c r="R42" s="18">
        <f t="shared" si="5"/>
        <v>9.9839874905483465E-3</v>
      </c>
      <c r="S42" s="1">
        <f t="shared" si="6"/>
        <v>1.0112523705839097E-2</v>
      </c>
      <c r="T42" s="1">
        <f t="shared" si="7"/>
        <v>1.0258645790947766E-2</v>
      </c>
      <c r="U42" s="1">
        <f t="shared" si="8"/>
        <v>1.020624608710421E-2</v>
      </c>
      <c r="W42">
        <f t="shared" si="9"/>
        <v>1.0972957633696852E-2</v>
      </c>
    </row>
    <row r="43" spans="1:23" x14ac:dyDescent="0.3">
      <c r="A43" s="1">
        <v>38</v>
      </c>
      <c r="B43" s="92"/>
      <c r="C43" s="1" t="s">
        <v>2</v>
      </c>
      <c r="D43" s="1">
        <v>180</v>
      </c>
      <c r="E43" s="1">
        <f>'Seasonal Index'!$H$60+'Seasonal Index'!$H$59*A43</f>
        <v>188.51725184537696</v>
      </c>
      <c r="F43" s="1">
        <f>'Seasonal Index'!$I$106+'Seasonal Index'!$I$107*A43 + 'Seasonal Index'!$I$108*(A43^2)</f>
        <v>184.9167417868577</v>
      </c>
      <c r="G43" s="1"/>
      <c r="H43" s="1">
        <f t="shared" si="4"/>
        <v>0.95481977504975057</v>
      </c>
      <c r="I43" s="1"/>
      <c r="J43" s="18">
        <f>$D43/'Seasonal Index'!G211</f>
        <v>2.1129965675897515</v>
      </c>
      <c r="K43" s="1">
        <f>$D43/'Seasonal Index'!H211</f>
        <v>2.1144555965611596</v>
      </c>
      <c r="L43" s="1">
        <f>$D43/'Seasonal Index'!I211</f>
        <v>1.9942354660192727</v>
      </c>
      <c r="M43" s="1">
        <f>$D43/'Seasonal Index'!J211</f>
        <v>2.046792324588512</v>
      </c>
      <c r="N43" s="1">
        <f>$D43/'Seasonal Index'!K211</f>
        <v>2.0144724809824708</v>
      </c>
      <c r="O43" s="1">
        <f>$D43/'Seasonal Index'!L211</f>
        <v>2.0158941605283633</v>
      </c>
      <c r="P43" s="8">
        <f>$D43/'Seasonal Index'!M211</f>
        <v>2.0349274071911685</v>
      </c>
      <c r="Q43" s="1"/>
      <c r="R43" s="18">
        <f t="shared" si="5"/>
        <v>1.0578530328115314E-2</v>
      </c>
      <c r="S43" s="1">
        <f t="shared" si="6"/>
        <v>1.0857321038539772E-2</v>
      </c>
      <c r="T43" s="1">
        <f t="shared" si="7"/>
        <v>1.0893943195821777E-2</v>
      </c>
      <c r="U43" s="1">
        <f t="shared" si="8"/>
        <v>1.0901631410161672E-2</v>
      </c>
      <c r="W43">
        <f t="shared" si="9"/>
        <v>1.1305152262173159E-2</v>
      </c>
    </row>
    <row r="44" spans="1:23" x14ac:dyDescent="0.3">
      <c r="A44" s="1">
        <v>39</v>
      </c>
      <c r="B44" s="92"/>
      <c r="C44" s="1" t="s">
        <v>3</v>
      </c>
      <c r="D44" s="1">
        <v>193</v>
      </c>
      <c r="E44" s="1">
        <f>'Seasonal Index'!$H$60+'Seasonal Index'!$H$59*A44</f>
        <v>191.17758109945623</v>
      </c>
      <c r="F44" s="1">
        <f>'Seasonal Index'!$I$106+'Seasonal Index'!$I$107*A44 + 'Seasonal Index'!$I$108*(A44^2)</f>
        <v>187.11138452837545</v>
      </c>
      <c r="G44" s="1"/>
      <c r="H44" s="1">
        <f t="shared" si="4"/>
        <v>1.009532597337319</v>
      </c>
      <c r="I44" s="1"/>
      <c r="J44" s="18">
        <f>$D44/'Seasonal Index'!G212</f>
        <v>1.9693916840392796</v>
      </c>
      <c r="K44" s="1">
        <f>$D44/'Seasonal Index'!H212</f>
        <v>1.9710140886786196</v>
      </c>
      <c r="L44" s="1">
        <f>$D44/'Seasonal Index'!I212</f>
        <v>1.8860598868381417</v>
      </c>
      <c r="M44" s="1">
        <f>$D44/'Seasonal Index'!J212</f>
        <v>1.9242352527843694</v>
      </c>
      <c r="N44" s="1">
        <f>$D44/'Seasonal Index'!K212</f>
        <v>1.8982864133796624</v>
      </c>
      <c r="O44" s="1">
        <f>$D44/'Seasonal Index'!L212</f>
        <v>1.8888504894381881</v>
      </c>
      <c r="P44" s="8">
        <f>$D44/'Seasonal Index'!M212</f>
        <v>1.9162551618888102</v>
      </c>
      <c r="Q44" s="1"/>
      <c r="R44" s="18">
        <f t="shared" si="5"/>
        <v>9.8654867165463168E-3</v>
      </c>
      <c r="S44" s="1">
        <f t="shared" si="6"/>
        <v>1.0065172086173248E-2</v>
      </c>
      <c r="T44" s="1">
        <f t="shared" si="7"/>
        <v>1.0145221351252346E-2</v>
      </c>
      <c r="U44" s="1">
        <f t="shared" si="8"/>
        <v>1.0094791902690152E-2</v>
      </c>
      <c r="W44">
        <f t="shared" si="9"/>
        <v>9.9287832222218139E-3</v>
      </c>
    </row>
    <row r="45" spans="1:23" x14ac:dyDescent="0.3">
      <c r="A45" s="1">
        <v>40</v>
      </c>
      <c r="B45" s="92"/>
      <c r="C45" s="1" t="s">
        <v>4</v>
      </c>
      <c r="D45" s="1">
        <v>181</v>
      </c>
      <c r="E45" s="1">
        <f>'Seasonal Index'!$H$60+'Seasonal Index'!$H$59*A45</f>
        <v>193.83791035353545</v>
      </c>
      <c r="F45" s="1">
        <f>'Seasonal Index'!$I$106+'Seasonal Index'!$I$107*A45 + 'Seasonal Index'!$I$108*(A45^2)</f>
        <v>189.31972393202733</v>
      </c>
      <c r="G45" s="1"/>
      <c r="H45" s="1">
        <f t="shared" si="4"/>
        <v>0.93376986818460461</v>
      </c>
      <c r="I45" s="1"/>
      <c r="J45" s="18">
        <f>$D45/'Seasonal Index'!G213</f>
        <v>1.887448955365254</v>
      </c>
      <c r="K45" s="1">
        <f>$D45/'Seasonal Index'!H213</f>
        <v>1.8888189262212276</v>
      </c>
      <c r="L45" s="1">
        <f>$D45/'Seasonal Index'!I213</f>
        <v>1.8306296992615672</v>
      </c>
      <c r="M45" s="1">
        <f>$D45/'Seasonal Index'!J213</f>
        <v>1.8466565624971953</v>
      </c>
      <c r="N45" s="1">
        <f>$D45/'Seasonal Index'!K213</f>
        <v>1.8385356298856652</v>
      </c>
      <c r="O45" s="1">
        <f>$D45/'Seasonal Index'!L213</f>
        <v>1.8513689826135573</v>
      </c>
      <c r="P45" s="8">
        <f>$D45/'Seasonal Index'!M213</f>
        <v>1.8561610673899893</v>
      </c>
      <c r="Q45" s="1"/>
      <c r="R45" s="18">
        <f t="shared" si="5"/>
        <v>9.4441262595264964E-3</v>
      </c>
      <c r="S45" s="1">
        <f t="shared" si="6"/>
        <v>9.5268080383714981E-3</v>
      </c>
      <c r="T45" s="1">
        <f t="shared" si="7"/>
        <v>9.7112735625251943E-3</v>
      </c>
      <c r="U45" s="1">
        <f t="shared" si="8"/>
        <v>9.7790602276510083E-3</v>
      </c>
      <c r="W45">
        <f t="shared" si="9"/>
        <v>1.0255033521491654E-2</v>
      </c>
    </row>
    <row r="46" spans="1:23" x14ac:dyDescent="0.3">
      <c r="A46" s="1">
        <v>41</v>
      </c>
      <c r="B46" s="92"/>
      <c r="C46" s="1" t="s">
        <v>5</v>
      </c>
      <c r="D46" s="1">
        <v>183</v>
      </c>
      <c r="E46" s="1">
        <f>'Seasonal Index'!$H$60+'Seasonal Index'!$H$59*A46</f>
        <v>196.49823960761472</v>
      </c>
      <c r="F46" s="1">
        <f>'Seasonal Index'!$I$106+'Seasonal Index'!$I$107*A46 + 'Seasonal Index'!$I$108*(A46^2)</f>
        <v>191.54175999781344</v>
      </c>
      <c r="G46" s="1"/>
      <c r="H46" s="1">
        <f t="shared" si="4"/>
        <v>0.93130605325233851</v>
      </c>
      <c r="I46" s="1"/>
      <c r="J46" s="18">
        <f>$D46/'Seasonal Index'!G214</f>
        <v>1.8939575411462413</v>
      </c>
      <c r="K46" s="1">
        <f>$D46/'Seasonal Index'!H214</f>
        <v>1.8944254120262183</v>
      </c>
      <c r="L46" s="1">
        <f>$D46/'Seasonal Index'!I214</f>
        <v>1.8630376541031197</v>
      </c>
      <c r="M46" s="1">
        <f>$D46/'Seasonal Index'!J214</f>
        <v>1.8484301448796432</v>
      </c>
      <c r="N46" s="1">
        <f>$D46/'Seasonal Index'!K214</f>
        <v>1.8646123891144635</v>
      </c>
      <c r="O46" s="1">
        <f>$D46/'Seasonal Index'!L214</f>
        <v>1.8424684839259746</v>
      </c>
      <c r="P46" s="8">
        <f>$D46/'Seasonal Index'!M214</f>
        <v>1.8675252176825756</v>
      </c>
      <c r="Q46" s="1"/>
      <c r="R46" s="18">
        <f t="shared" si="5"/>
        <v>9.4811925940069489E-3</v>
      </c>
      <c r="S46" s="1">
        <f t="shared" si="6"/>
        <v>9.4068534586913052E-3</v>
      </c>
      <c r="T46" s="1">
        <f t="shared" si="7"/>
        <v>9.7347564788782832E-3</v>
      </c>
      <c r="U46" s="1">
        <f t="shared" si="8"/>
        <v>9.6191477197818762E-3</v>
      </c>
      <c r="W46">
        <f t="shared" si="9"/>
        <v>1.0205055834331015E-2</v>
      </c>
    </row>
    <row r="47" spans="1:23" x14ac:dyDescent="0.3">
      <c r="A47" s="1">
        <v>42</v>
      </c>
      <c r="B47" s="92"/>
      <c r="C47" s="1" t="s">
        <v>6</v>
      </c>
      <c r="D47" s="1">
        <v>218</v>
      </c>
      <c r="E47" s="1">
        <f>'Seasonal Index'!$H$60+'Seasonal Index'!$H$59*A47</f>
        <v>199.15856886169396</v>
      </c>
      <c r="F47" s="1">
        <f>'Seasonal Index'!$I$106+'Seasonal Index'!$I$107*A47 + 'Seasonal Index'!$I$108*(A47^2)</f>
        <v>193.77749272573368</v>
      </c>
      <c r="G47" s="1"/>
      <c r="H47" s="1">
        <f t="shared" si="4"/>
        <v>1.0946051743894107</v>
      </c>
      <c r="I47" s="1"/>
      <c r="J47" s="18">
        <f>$D47/'Seasonal Index'!G215</f>
        <v>1.9771087795947033</v>
      </c>
      <c r="K47" s="1">
        <f>$D47/'Seasonal Index'!H215</f>
        <v>1.9762101220733572</v>
      </c>
      <c r="L47" s="1">
        <f>$D47/'Seasonal Index'!I215</f>
        <v>1.9689188483472011</v>
      </c>
      <c r="M47" s="1">
        <f>$D47/'Seasonal Index'!J215</f>
        <v>1.9665069409183478</v>
      </c>
      <c r="N47" s="1">
        <f>$D47/'Seasonal Index'!K215</f>
        <v>1.966939267252098</v>
      </c>
      <c r="O47" s="1">
        <f>$D47/'Seasonal Index'!L215</f>
        <v>1.9687273912730481</v>
      </c>
      <c r="P47" s="8">
        <f>$D47/'Seasonal Index'!M215</f>
        <v>1.961224462355398</v>
      </c>
      <c r="Q47" s="1"/>
      <c r="R47" s="18">
        <f t="shared" si="5"/>
        <v>9.8861869695123211E-3</v>
      </c>
      <c r="S47" s="1">
        <f t="shared" si="6"/>
        <v>9.8740764816601604E-3</v>
      </c>
      <c r="T47" s="1">
        <f t="shared" si="7"/>
        <v>1.0150504269533714E-2</v>
      </c>
      <c r="U47" s="1">
        <f t="shared" si="8"/>
        <v>1.0159731987344477E-2</v>
      </c>
      <c r="W47">
        <f t="shared" si="9"/>
        <v>8.9964424878687978E-3</v>
      </c>
    </row>
    <row r="48" spans="1:23" x14ac:dyDescent="0.3">
      <c r="A48" s="1">
        <v>43</v>
      </c>
      <c r="B48" s="92"/>
      <c r="C48" s="1" t="s">
        <v>7</v>
      </c>
      <c r="D48" s="1">
        <v>230</v>
      </c>
      <c r="E48" s="1">
        <f>'Seasonal Index'!$H$60+'Seasonal Index'!$H$59*A48</f>
        <v>201.81889811577321</v>
      </c>
      <c r="F48" s="1">
        <f>'Seasonal Index'!$I$106+'Seasonal Index'!$I$107*A48 + 'Seasonal Index'!$I$108*(A48^2)</f>
        <v>196.02692211578807</v>
      </c>
      <c r="G48" s="1"/>
      <c r="H48" s="1">
        <f t="shared" si="4"/>
        <v>1.1396355948195729</v>
      </c>
      <c r="I48" s="1"/>
      <c r="J48" s="18">
        <f>$D48/'Seasonal Index'!G216</f>
        <v>1.860299128561127</v>
      </c>
      <c r="K48" s="1">
        <f>$D48/'Seasonal Index'!H216</f>
        <v>1.8589501863700102</v>
      </c>
      <c r="L48" s="1">
        <f>$D48/'Seasonal Index'!I216</f>
        <v>1.874930071454656</v>
      </c>
      <c r="M48" s="1">
        <f>$D48/'Seasonal Index'!J216</f>
        <v>1.8524151187383082</v>
      </c>
      <c r="N48" s="1">
        <f>$D48/'Seasonal Index'!K216</f>
        <v>1.870541626404884</v>
      </c>
      <c r="O48" s="1">
        <f>$D48/'Seasonal Index'!L216</f>
        <v>1.8865705365124914</v>
      </c>
      <c r="P48" s="8">
        <f>$D48/'Seasonal Index'!M216</f>
        <v>1.8672625068506492</v>
      </c>
      <c r="Q48" s="1"/>
      <c r="R48" s="18">
        <f t="shared" si="5"/>
        <v>9.2901610749014409E-3</v>
      </c>
      <c r="S48" s="1">
        <f t="shared" si="6"/>
        <v>9.178600894330877E-3</v>
      </c>
      <c r="T48" s="1">
        <f t="shared" si="7"/>
        <v>9.5422690221091313E-3</v>
      </c>
      <c r="U48" s="1">
        <f t="shared" si="8"/>
        <v>9.6240379441255661E-3</v>
      </c>
      <c r="W48">
        <f t="shared" si="9"/>
        <v>8.1185326384810835E-3</v>
      </c>
    </row>
    <row r="49" spans="1:23" x14ac:dyDescent="0.3">
      <c r="A49" s="1">
        <v>44</v>
      </c>
      <c r="B49" s="92"/>
      <c r="C49" s="1" t="s">
        <v>8</v>
      </c>
      <c r="D49" s="1">
        <v>242</v>
      </c>
      <c r="E49" s="1">
        <f>'Seasonal Index'!$H$60+'Seasonal Index'!$H$59*A49</f>
        <v>204.47922736985248</v>
      </c>
      <c r="F49" s="1">
        <f>'Seasonal Index'!$I$106+'Seasonal Index'!$I$107*A49 + 'Seasonal Index'!$I$108*(A49^2)</f>
        <v>198.29004816797664</v>
      </c>
      <c r="G49" s="1"/>
      <c r="H49" s="1">
        <f t="shared" si="4"/>
        <v>1.183494299703518</v>
      </c>
      <c r="I49" s="1"/>
      <c r="J49" s="18">
        <f>$D49/'Seasonal Index'!G217</f>
        <v>1.9561950575094023</v>
      </c>
      <c r="K49" s="1">
        <f>$D49/'Seasonal Index'!H217</f>
        <v>1.9550315265252749</v>
      </c>
      <c r="L49" s="1">
        <f>$D49/'Seasonal Index'!I217</f>
        <v>1.9940586138791598</v>
      </c>
      <c r="M49" s="1">
        <f>$D49/'Seasonal Index'!J217</f>
        <v>1.9910322845249151</v>
      </c>
      <c r="N49" s="1">
        <f>$D49/'Seasonal Index'!K217</f>
        <v>1.9869202169174218</v>
      </c>
      <c r="O49" s="1">
        <f>$D49/'Seasonal Index'!L217</f>
        <v>2.0024759688152916</v>
      </c>
      <c r="P49" s="8">
        <f>$D49/'Seasonal Index'!M217</f>
        <v>1.986607998471382</v>
      </c>
      <c r="Q49" s="1"/>
      <c r="R49" s="18">
        <f t="shared" si="5"/>
        <v>9.7518884413251416E-3</v>
      </c>
      <c r="S49" s="1">
        <f t="shared" si="6"/>
        <v>9.737088261408719E-3</v>
      </c>
      <c r="T49" s="1">
        <f t="shared" si="7"/>
        <v>1.002027199687929E-2</v>
      </c>
      <c r="U49" s="1">
        <f t="shared" si="8"/>
        <v>1.0098721480560346E-2</v>
      </c>
      <c r="W49">
        <f t="shared" si="9"/>
        <v>8.2091239606255448E-3</v>
      </c>
    </row>
    <row r="50" spans="1:23" x14ac:dyDescent="0.3">
      <c r="A50" s="1">
        <v>45</v>
      </c>
      <c r="B50" s="92"/>
      <c r="C50" s="1" t="s">
        <v>9</v>
      </c>
      <c r="D50" s="1">
        <v>209</v>
      </c>
      <c r="E50" s="1">
        <f>'Seasonal Index'!$H$60+'Seasonal Index'!$H$59*A50</f>
        <v>207.13955662393172</v>
      </c>
      <c r="F50" s="1">
        <f>'Seasonal Index'!$I$106+'Seasonal Index'!$I$107*A50 + 'Seasonal Index'!$I$108*(A50^2)</f>
        <v>200.56687088229936</v>
      </c>
      <c r="G50" s="1"/>
      <c r="H50" s="1">
        <f t="shared" si="4"/>
        <v>1.0089815938896016</v>
      </c>
      <c r="I50" s="1"/>
      <c r="J50" s="18">
        <f>$D50/'Seasonal Index'!G218</f>
        <v>1.9337867030111442</v>
      </c>
      <c r="K50" s="1">
        <f>$D50/'Seasonal Index'!H218</f>
        <v>1.9336293179392339</v>
      </c>
      <c r="L50" s="1">
        <f>$D50/'Seasonal Index'!I218</f>
        <v>1.9928321644317981</v>
      </c>
      <c r="M50" s="1">
        <f>$D50/'Seasonal Index'!J218</f>
        <v>1.9784025045352542</v>
      </c>
      <c r="N50" s="1">
        <f>$D50/'Seasonal Index'!K218</f>
        <v>1.9842641387612503</v>
      </c>
      <c r="O50" s="1">
        <f>$D50/'Seasonal Index'!L218</f>
        <v>1.98729021456521</v>
      </c>
      <c r="P50" s="8">
        <f>$D50/'Seasonal Index'!M218</f>
        <v>1.9726760279152138</v>
      </c>
      <c r="Q50" s="1"/>
      <c r="R50" s="18">
        <f t="shared" si="5"/>
        <v>9.6207223618318665E-3</v>
      </c>
      <c r="S50" s="1">
        <f t="shared" si="6"/>
        <v>9.5510608247902414E-3</v>
      </c>
      <c r="T50" s="1">
        <f t="shared" si="7"/>
        <v>9.8932796330341907E-3</v>
      </c>
      <c r="U50" s="1">
        <f t="shared" si="8"/>
        <v>9.9083672484048032E-3</v>
      </c>
      <c r="W50">
        <f t="shared" si="9"/>
        <v>9.4386412818909752E-3</v>
      </c>
    </row>
    <row r="51" spans="1:23" x14ac:dyDescent="0.3">
      <c r="A51" s="1">
        <v>46</v>
      </c>
      <c r="B51" s="92"/>
      <c r="C51" s="1" t="s">
        <v>10</v>
      </c>
      <c r="D51" s="1">
        <v>191</v>
      </c>
      <c r="E51" s="1">
        <f>'Seasonal Index'!$H$60+'Seasonal Index'!$H$59*A51</f>
        <v>209.79988587801097</v>
      </c>
      <c r="F51" s="1">
        <f>'Seasonal Index'!$I$106+'Seasonal Index'!$I$107*A51 + 'Seasonal Index'!$I$108*(A51^2)</f>
        <v>202.85739025875625</v>
      </c>
      <c r="G51" s="1"/>
      <c r="H51" s="1">
        <f t="shared" si="4"/>
        <v>0.91039134363999497</v>
      </c>
      <c r="I51" s="1"/>
      <c r="J51" s="18">
        <f>$D51/'Seasonal Index'!G219</f>
        <v>2.0089338813865401</v>
      </c>
      <c r="K51" s="1">
        <f>$D51/'Seasonal Index'!H219</f>
        <v>2.0088513596028412</v>
      </c>
      <c r="L51" s="1">
        <f>$D51/'Seasonal Index'!I219</f>
        <v>2.0939606536359046</v>
      </c>
      <c r="M51" s="1">
        <f>$D51/'Seasonal Index'!J219</f>
        <v>2.0951482400821462</v>
      </c>
      <c r="N51" s="1">
        <f>$D51/'Seasonal Index'!K219</f>
        <v>2.0822937365085741</v>
      </c>
      <c r="O51" s="1">
        <f>$D51/'Seasonal Index'!L219</f>
        <v>2.0785668681853386</v>
      </c>
      <c r="P51" s="8">
        <f>$D51/'Seasonal Index'!M219</f>
        <v>2.0736925934866988</v>
      </c>
      <c r="Q51" s="1"/>
      <c r="R51" s="18">
        <f t="shared" si="5"/>
        <v>9.9807521099103298E-3</v>
      </c>
      <c r="S51" s="1">
        <f t="shared" si="6"/>
        <v>9.9864126775568354E-3</v>
      </c>
      <c r="T51" s="1">
        <f t="shared" si="7"/>
        <v>1.0264815759743773E-2</v>
      </c>
      <c r="U51" s="1">
        <f t="shared" si="8"/>
        <v>1.0246443896049373E-2</v>
      </c>
      <c r="W51">
        <f t="shared" si="9"/>
        <v>1.0857029285270674E-2</v>
      </c>
    </row>
    <row r="52" spans="1:23" x14ac:dyDescent="0.3">
      <c r="A52" s="1">
        <v>47</v>
      </c>
      <c r="B52" s="92"/>
      <c r="C52" s="1" t="s">
        <v>11</v>
      </c>
      <c r="D52" s="1">
        <v>172</v>
      </c>
      <c r="E52" s="1">
        <f>'Seasonal Index'!$H$60+'Seasonal Index'!$H$59*A52</f>
        <v>212.46021513209024</v>
      </c>
      <c r="F52" s="1">
        <f>'Seasonal Index'!$I$106+'Seasonal Index'!$I$107*A52 + 'Seasonal Index'!$I$108*(A52^2)</f>
        <v>205.1616062973473</v>
      </c>
      <c r="G52" s="1"/>
      <c r="H52" s="1">
        <f t="shared" si="4"/>
        <v>0.80956333350723841</v>
      </c>
      <c r="I52" s="1"/>
      <c r="J52" s="18">
        <f>$D52/'Seasonal Index'!G220</f>
        <v>2.0673451850092532</v>
      </c>
      <c r="K52" s="1">
        <f>$D52/'Seasonal Index'!H220</f>
        <v>2.0670896101289618</v>
      </c>
      <c r="L52" s="1">
        <f>$D52/'Seasonal Index'!I220</f>
        <v>2.1791751278399789</v>
      </c>
      <c r="M52" s="1">
        <f>$D52/'Seasonal Index'!J220</f>
        <v>2.140281492349037</v>
      </c>
      <c r="N52" s="1">
        <f>$D52/'Seasonal Index'!K220</f>
        <v>2.1644354866012385</v>
      </c>
      <c r="O52" s="1">
        <f>$D52/'Seasonal Index'!L220</f>
        <v>2.1634987242473898</v>
      </c>
      <c r="P52" s="8">
        <f>$D52/'Seasonal Index'!M220</f>
        <v>2.1478499879895572</v>
      </c>
      <c r="Q52" s="1"/>
      <c r="R52" s="18">
        <f t="shared" si="5"/>
        <v>1.0256862097617418E-2</v>
      </c>
      <c r="S52" s="1">
        <f t="shared" si="6"/>
        <v>1.0073798951104265E-2</v>
      </c>
      <c r="T52" s="1">
        <f t="shared" si="7"/>
        <v>1.054990514874529E-2</v>
      </c>
      <c r="U52" s="1">
        <f t="shared" si="8"/>
        <v>1.0545339175750854E-2</v>
      </c>
      <c r="W52">
        <f t="shared" si="9"/>
        <v>1.2487499930171843E-2</v>
      </c>
    </row>
    <row r="53" spans="1:23" ht="15" thickBot="1" x14ac:dyDescent="0.35">
      <c r="A53" s="2">
        <v>48</v>
      </c>
      <c r="B53" s="93"/>
      <c r="C53" s="2" t="s">
        <v>12</v>
      </c>
      <c r="D53" s="2">
        <v>194</v>
      </c>
      <c r="E53" s="2">
        <f>'Seasonal Index'!$H$60+'Seasonal Index'!$H$59*A53</f>
        <v>215.12054438616948</v>
      </c>
      <c r="F53" s="2">
        <f>'Seasonal Index'!$I$106+'Seasonal Index'!$I$107*A53 + 'Seasonal Index'!$I$108*(A53^2)</f>
        <v>207.47951899807254</v>
      </c>
      <c r="G53" s="2"/>
      <c r="H53" s="2">
        <f t="shared" si="4"/>
        <v>0.90181995659022063</v>
      </c>
      <c r="I53" s="2"/>
      <c r="J53" s="18">
        <f>$D53/'Seasonal Index'!G221</f>
        <v>2.0589992846606928</v>
      </c>
      <c r="K53" s="1">
        <f>$D53/'Seasonal Index'!H221</f>
        <v>2.0590642030791573</v>
      </c>
      <c r="L53" s="1">
        <f>$D53/'Seasonal Index'!I221</f>
        <v>2.1949527892668814</v>
      </c>
      <c r="M53" s="1">
        <f>$D53/'Seasonal Index'!J221</f>
        <v>2.1549138991384722</v>
      </c>
      <c r="N53" s="1">
        <f>$D53/'Seasonal Index'!K221</f>
        <v>2.178372930610406</v>
      </c>
      <c r="O53" s="1">
        <f>$D53/'Seasonal Index'!L221</f>
        <v>2.1627652700395084</v>
      </c>
      <c r="P53" s="8">
        <f>$D53/'Seasonal Index'!M221</f>
        <v>2.1576854415276809</v>
      </c>
      <c r="Q53" s="2"/>
      <c r="R53" s="47">
        <f t="shared" si="5"/>
        <v>1.0203362005846612E-2</v>
      </c>
      <c r="S53" s="2">
        <f t="shared" si="6"/>
        <v>1.0017238963797526E-2</v>
      </c>
      <c r="T53" s="2">
        <f t="shared" si="7"/>
        <v>1.0499219109095018E-2</v>
      </c>
      <c r="U53" s="2">
        <f t="shared" si="8"/>
        <v>1.0423994042802847E-2</v>
      </c>
      <c r="W53">
        <f t="shared" si="9"/>
        <v>1.112208990478186E-2</v>
      </c>
    </row>
    <row r="54" spans="1:23" ht="15" thickTop="1" x14ac:dyDescent="0.3">
      <c r="A54" s="49">
        <v>49</v>
      </c>
      <c r="B54" s="92">
        <v>1953</v>
      </c>
      <c r="C54" s="1" t="s">
        <v>1</v>
      </c>
      <c r="D54" s="1">
        <v>196</v>
      </c>
      <c r="E54" s="1">
        <f>'Seasonal Index'!$H$60+'Seasonal Index'!$H$59*A54</f>
        <v>217.78087364024873</v>
      </c>
      <c r="F54" s="1">
        <f>'Seasonal Index'!$I$106+'Seasonal Index'!$I$107*A54 + 'Seasonal Index'!$I$108*(A54^2)</f>
        <v>209.81112836093192</v>
      </c>
      <c r="G54" s="1"/>
      <c r="H54" s="1">
        <f t="shared" si="4"/>
        <v>0.89998720605635707</v>
      </c>
      <c r="I54" s="1"/>
      <c r="J54" s="18">
        <f>$D54/'Seasonal Index'!G210</f>
        <v>2.2760687143143814</v>
      </c>
      <c r="K54" s="1">
        <f>$D54/'Seasonal Index'!H210</f>
        <v>2.2760854903569641</v>
      </c>
      <c r="L54" s="1">
        <f>$D54/'Seasonal Index'!I210</f>
        <v>2.1268787443036983</v>
      </c>
      <c r="M54" s="1">
        <f>$D54/'Seasonal Index'!J210</f>
        <v>2.1542606840781571</v>
      </c>
      <c r="N54" s="1">
        <f>$D54/'Seasonal Index'!K210</f>
        <v>2.1486893163276846</v>
      </c>
      <c r="O54" s="1">
        <f>$D54/'Seasonal Index'!L210</f>
        <v>2.1377141168596681</v>
      </c>
      <c r="P54" s="8">
        <f>$D54/'Seasonal Index'!M210</f>
        <v>2.1506996962045828</v>
      </c>
      <c r="Q54" s="1"/>
      <c r="R54" s="18">
        <f t="shared" si="5"/>
        <v>9.7661411158496865E-3</v>
      </c>
      <c r="S54" s="1">
        <f t="shared" si="6"/>
        <v>9.891872725411005E-3</v>
      </c>
      <c r="T54" s="1">
        <f t="shared" si="7"/>
        <v>1.0241064585627496E-2</v>
      </c>
      <c r="U54" s="1">
        <f t="shared" si="8"/>
        <v>1.0188754684080538E-2</v>
      </c>
      <c r="W54">
        <f t="shared" si="9"/>
        <v>1.097295763369685E-2</v>
      </c>
    </row>
    <row r="55" spans="1:23" x14ac:dyDescent="0.3">
      <c r="A55" s="1">
        <v>50</v>
      </c>
      <c r="B55" s="92"/>
      <c r="C55" s="1" t="s">
        <v>2</v>
      </c>
      <c r="D55" s="1">
        <v>196</v>
      </c>
      <c r="E55" s="1">
        <f>'Seasonal Index'!$H$60+'Seasonal Index'!$H$59*A55</f>
        <v>220.44120289432797</v>
      </c>
      <c r="F55" s="1">
        <f>'Seasonal Index'!$I$106+'Seasonal Index'!$I$107*A55 + 'Seasonal Index'!$I$108*(A55^2)</f>
        <v>212.15643438592542</v>
      </c>
      <c r="G55" s="1"/>
      <c r="H55" s="1">
        <f t="shared" si="4"/>
        <v>0.88912597747870092</v>
      </c>
      <c r="I55" s="1"/>
      <c r="J55" s="18">
        <f>$D55/'Seasonal Index'!G211</f>
        <v>2.3008184847088406</v>
      </c>
      <c r="K55" s="1">
        <f>$D55/'Seasonal Index'!H211</f>
        <v>2.3024072051443736</v>
      </c>
      <c r="L55" s="1">
        <f>$D55/'Seasonal Index'!I211</f>
        <v>2.1715008407765413</v>
      </c>
      <c r="M55" s="1">
        <f>$D55/'Seasonal Index'!J211</f>
        <v>2.2287294201074905</v>
      </c>
      <c r="N55" s="1">
        <f>$D55/'Seasonal Index'!K211</f>
        <v>2.1935367015142457</v>
      </c>
      <c r="O55" s="1">
        <f>$D55/'Seasonal Index'!L211</f>
        <v>2.1950847525753288</v>
      </c>
      <c r="P55" s="8">
        <f>$D55/'Seasonal Index'!M211</f>
        <v>2.2158098433859394</v>
      </c>
      <c r="Q55" s="1"/>
      <c r="R55" s="18">
        <f t="shared" si="5"/>
        <v>9.8507031002615462E-3</v>
      </c>
      <c r="S55" s="1">
        <f t="shared" si="6"/>
        <v>1.0110312368309239E-2</v>
      </c>
      <c r="T55" s="1">
        <f t="shared" si="7"/>
        <v>1.0339241927134151E-2</v>
      </c>
      <c r="U55" s="1">
        <f t="shared" si="8"/>
        <v>1.0346538670528071E-2</v>
      </c>
      <c r="W55">
        <f t="shared" si="9"/>
        <v>1.1305152262173161E-2</v>
      </c>
    </row>
    <row r="56" spans="1:23" x14ac:dyDescent="0.3">
      <c r="A56" s="1">
        <v>51</v>
      </c>
      <c r="B56" s="92"/>
      <c r="C56" s="1" t="s">
        <v>3</v>
      </c>
      <c r="D56" s="1">
        <v>236</v>
      </c>
      <c r="E56" s="1">
        <f>'Seasonal Index'!$H$60+'Seasonal Index'!$H$59*A56</f>
        <v>223.10153214840724</v>
      </c>
      <c r="F56" s="1">
        <f>'Seasonal Index'!$I$106+'Seasonal Index'!$I$107*A56 + 'Seasonal Index'!$I$108*(A56^2)</f>
        <v>214.51543707305314</v>
      </c>
      <c r="G56" s="1"/>
      <c r="H56" s="1">
        <f t="shared" si="4"/>
        <v>1.0578143400781879</v>
      </c>
      <c r="I56" s="1"/>
      <c r="J56" s="18">
        <f>$D56/'Seasonal Index'!G212</f>
        <v>2.4081680696024348</v>
      </c>
      <c r="K56" s="1">
        <f>$D56/'Seasonal Index'!H212</f>
        <v>2.4101519426329236</v>
      </c>
      <c r="L56" s="1">
        <f>$D56/'Seasonal Index'!I212</f>
        <v>2.3062701206932719</v>
      </c>
      <c r="M56" s="1">
        <f>$D56/'Seasonal Index'!J212</f>
        <v>2.3529508790523894</v>
      </c>
      <c r="N56" s="1">
        <f>$D56/'Seasonal Index'!K212</f>
        <v>2.3212206920082918</v>
      </c>
      <c r="O56" s="1">
        <f>$D56/'Seasonal Index'!L212</f>
        <v>2.3096824637689761</v>
      </c>
      <c r="P56" s="8">
        <f>$D56/'Seasonal Index'!M212</f>
        <v>2.3431928404443485</v>
      </c>
      <c r="Q56" s="1"/>
      <c r="R56" s="18">
        <f t="shared" si="5"/>
        <v>1.0337311888827101E-2</v>
      </c>
      <c r="S56" s="1">
        <f t="shared" si="6"/>
        <v>1.0546547378649131E-2</v>
      </c>
      <c r="T56" s="1">
        <f t="shared" si="7"/>
        <v>1.0820762942192367E-2</v>
      </c>
      <c r="U56" s="1">
        <f t="shared" si="8"/>
        <v>1.0766975539305428E-2</v>
      </c>
      <c r="W56">
        <f t="shared" si="9"/>
        <v>9.9287832222218157E-3</v>
      </c>
    </row>
    <row r="57" spans="1:23" x14ac:dyDescent="0.3">
      <c r="A57" s="1">
        <v>52</v>
      </c>
      <c r="B57" s="92"/>
      <c r="C57" s="1" t="s">
        <v>4</v>
      </c>
      <c r="D57" s="1">
        <v>235</v>
      </c>
      <c r="E57" s="1">
        <f>'Seasonal Index'!$H$60+'Seasonal Index'!$H$59*A57</f>
        <v>225.76186140248649</v>
      </c>
      <c r="F57" s="1">
        <f>'Seasonal Index'!$I$106+'Seasonal Index'!$I$107*A57 + 'Seasonal Index'!$I$108*(A57^2)</f>
        <v>216.88813642231497</v>
      </c>
      <c r="G57" s="1"/>
      <c r="H57" s="1">
        <f t="shared" si="4"/>
        <v>1.0409198371244992</v>
      </c>
      <c r="I57" s="1"/>
      <c r="J57" s="18">
        <f>$D57/'Seasonal Index'!G213</f>
        <v>2.4505552735405232</v>
      </c>
      <c r="K57" s="1">
        <f>$D57/'Seasonal Index'!H213</f>
        <v>2.452333964983362</v>
      </c>
      <c r="L57" s="1">
        <f>$D57/'Seasonal Index'!I213</f>
        <v>2.3767844161683329</v>
      </c>
      <c r="M57" s="1">
        <f>$D57/'Seasonal Index'!J213</f>
        <v>2.3975927745129333</v>
      </c>
      <c r="N57" s="1">
        <f>$D57/'Seasonal Index'!K213</f>
        <v>2.3870490222272451</v>
      </c>
      <c r="O57" s="1">
        <f>$D57/'Seasonal Index'!L213</f>
        <v>2.403711110023127</v>
      </c>
      <c r="P57" s="8">
        <f>$D57/'Seasonal Index'!M213</f>
        <v>2.4099328775505384</v>
      </c>
      <c r="Q57" s="1"/>
      <c r="R57" s="18">
        <f t="shared" si="5"/>
        <v>1.0527838499395698E-2</v>
      </c>
      <c r="S57" s="1">
        <f t="shared" si="6"/>
        <v>1.0620008001433527E-2</v>
      </c>
      <c r="T57" s="1">
        <f t="shared" si="7"/>
        <v>1.1005899453989908E-2</v>
      </c>
      <c r="U57" s="1">
        <f t="shared" si="8"/>
        <v>1.1082722871216557E-2</v>
      </c>
      <c r="W57">
        <f t="shared" si="9"/>
        <v>1.0255033521491652E-2</v>
      </c>
    </row>
    <row r="58" spans="1:23" x14ac:dyDescent="0.3">
      <c r="A58" s="1">
        <v>53</v>
      </c>
      <c r="B58" s="92"/>
      <c r="C58" s="1" t="s">
        <v>5</v>
      </c>
      <c r="D58" s="1">
        <v>229</v>
      </c>
      <c r="E58" s="1">
        <f>'Seasonal Index'!$H$60+'Seasonal Index'!$H$59*A58</f>
        <v>228.42219065656573</v>
      </c>
      <c r="F58" s="1">
        <f>'Seasonal Index'!$I$106+'Seasonal Index'!$I$107*A58 + 'Seasonal Index'!$I$108*(A58^2)</f>
        <v>219.27453243371099</v>
      </c>
      <c r="G58" s="1"/>
      <c r="H58" s="1">
        <f t="shared" si="4"/>
        <v>1.0025295674722909</v>
      </c>
      <c r="I58" s="1"/>
      <c r="J58" s="18">
        <f>$D58/'Seasonal Index'!G214</f>
        <v>2.3700343001228923</v>
      </c>
      <c r="K58" s="1">
        <f>$D58/'Seasonal Index'!H214</f>
        <v>2.3706197778907319</v>
      </c>
      <c r="L58" s="1">
        <f>$D58/'Seasonal Index'!I214</f>
        <v>2.3313422010361444</v>
      </c>
      <c r="M58" s="1">
        <f>$D58/'Seasonal Index'!J214</f>
        <v>2.3130628588931055</v>
      </c>
      <c r="N58" s="1">
        <f>$D58/'Seasonal Index'!K214</f>
        <v>2.333312771077662</v>
      </c>
      <c r="O58" s="1">
        <f>$D58/'Seasonal Index'!L214</f>
        <v>2.3056026383554546</v>
      </c>
      <c r="P58" s="8">
        <f>$D58/'Seasonal Index'!M214</f>
        <v>2.3369577860618023</v>
      </c>
      <c r="Q58" s="1"/>
      <c r="R58" s="18">
        <f t="shared" si="5"/>
        <v>1.0206285975697225E-2</v>
      </c>
      <c r="S58" s="1">
        <f t="shared" si="6"/>
        <v>1.0126261604638977E-2</v>
      </c>
      <c r="T58" s="1">
        <f t="shared" si="7"/>
        <v>1.0641056875964595E-2</v>
      </c>
      <c r="U58" s="1">
        <f t="shared" si="8"/>
        <v>1.0514685005895351E-2</v>
      </c>
      <c r="W58">
        <f t="shared" si="9"/>
        <v>1.0205055834331015E-2</v>
      </c>
    </row>
    <row r="59" spans="1:23" x14ac:dyDescent="0.3">
      <c r="A59" s="1">
        <v>54</v>
      </c>
      <c r="B59" s="92"/>
      <c r="C59" s="1" t="s">
        <v>6</v>
      </c>
      <c r="D59" s="1">
        <v>243</v>
      </c>
      <c r="E59" s="1">
        <f>'Seasonal Index'!$H$60+'Seasonal Index'!$H$59*A59</f>
        <v>231.08251991064498</v>
      </c>
      <c r="F59" s="1">
        <f>'Seasonal Index'!$I$106+'Seasonal Index'!$I$107*A59 + 'Seasonal Index'!$I$108*(A59^2)</f>
        <v>221.67462510724118</v>
      </c>
      <c r="G59" s="1"/>
      <c r="H59" s="1">
        <f t="shared" si="4"/>
        <v>1.0515723997382549</v>
      </c>
      <c r="I59" s="1"/>
      <c r="J59" s="18">
        <f>$D59/'Seasonal Index'!G215</f>
        <v>2.2038414378051048</v>
      </c>
      <c r="K59" s="1">
        <f>$D59/'Seasonal Index'!H215</f>
        <v>2.2028397232285588</v>
      </c>
      <c r="L59" s="1">
        <f>$D59/'Seasonal Index'!I215</f>
        <v>2.1947122942585775</v>
      </c>
      <c r="M59" s="1">
        <f>$D59/'Seasonal Index'!J215</f>
        <v>2.1920237919410939</v>
      </c>
      <c r="N59" s="1">
        <f>$D59/'Seasonal Index'!K215</f>
        <v>2.1925056969828431</v>
      </c>
      <c r="O59" s="1">
        <f>$D59/'Seasonal Index'!L215</f>
        <v>2.1944988810979389</v>
      </c>
      <c r="P59" s="8">
        <f>$D59/'Seasonal Index'!M215</f>
        <v>2.1861355245521179</v>
      </c>
      <c r="Q59" s="1"/>
      <c r="R59" s="18">
        <f t="shared" si="5"/>
        <v>9.4975262304878329E-3</v>
      </c>
      <c r="S59" s="1">
        <f t="shared" si="6"/>
        <v>9.4858918484561523E-3</v>
      </c>
      <c r="T59" s="1">
        <f t="shared" si="7"/>
        <v>9.8906480429239857E-3</v>
      </c>
      <c r="U59" s="1">
        <f t="shared" si="8"/>
        <v>9.8996395281430605E-3</v>
      </c>
      <c r="W59">
        <f t="shared" si="9"/>
        <v>8.9964424878687978E-3</v>
      </c>
    </row>
    <row r="60" spans="1:23" x14ac:dyDescent="0.3">
      <c r="A60" s="1">
        <v>55</v>
      </c>
      <c r="B60" s="92"/>
      <c r="C60" s="1" t="s">
        <v>7</v>
      </c>
      <c r="D60" s="1">
        <v>264</v>
      </c>
      <c r="E60" s="1">
        <f>'Seasonal Index'!$H$60+'Seasonal Index'!$H$59*A60</f>
        <v>233.74284916472425</v>
      </c>
      <c r="F60" s="1">
        <f>'Seasonal Index'!$I$106+'Seasonal Index'!$I$107*A60 + 'Seasonal Index'!$I$108*(A60^2)</f>
        <v>224.08841444290553</v>
      </c>
      <c r="G60" s="1"/>
      <c r="H60" s="1">
        <f t="shared" si="4"/>
        <v>1.1294463165114959</v>
      </c>
      <c r="I60" s="1"/>
      <c r="J60" s="18">
        <f>$D60/'Seasonal Index'!G216</f>
        <v>2.1352998693049456</v>
      </c>
      <c r="K60" s="1">
        <f>$D60/'Seasonal Index'!H216</f>
        <v>2.1337515182681854</v>
      </c>
      <c r="L60" s="1">
        <f>$D60/'Seasonal Index'!I216</f>
        <v>2.1520936472349095</v>
      </c>
      <c r="M60" s="1">
        <f>$D60/'Seasonal Index'!J216</f>
        <v>2.1262503971604927</v>
      </c>
      <c r="N60" s="1">
        <f>$D60/'Seasonal Index'!K216</f>
        <v>2.1470564755256061</v>
      </c>
      <c r="O60" s="1">
        <f>$D60/'Seasonal Index'!L216</f>
        <v>2.165454876692599</v>
      </c>
      <c r="P60" s="8">
        <f>$D60/'Seasonal Index'!M216</f>
        <v>2.1432926165590063</v>
      </c>
      <c r="Q60" s="1"/>
      <c r="R60" s="18">
        <f t="shared" si="5"/>
        <v>9.2070994040047704E-3</v>
      </c>
      <c r="S60" s="1">
        <f t="shared" si="6"/>
        <v>9.0965366630834238E-3</v>
      </c>
      <c r="T60" s="1">
        <f t="shared" si="7"/>
        <v>9.5812917453286933E-3</v>
      </c>
      <c r="U60" s="1">
        <f t="shared" si="8"/>
        <v>9.6633950580444911E-3</v>
      </c>
      <c r="W60">
        <f t="shared" si="9"/>
        <v>8.1185326384810852E-3</v>
      </c>
    </row>
    <row r="61" spans="1:23" x14ac:dyDescent="0.3">
      <c r="A61" s="1">
        <v>56</v>
      </c>
      <c r="B61" s="92"/>
      <c r="C61" s="1" t="s">
        <v>8</v>
      </c>
      <c r="D61" s="1">
        <v>272</v>
      </c>
      <c r="E61" s="1">
        <f>'Seasonal Index'!$H$60+'Seasonal Index'!$H$59*A61</f>
        <v>236.40317841880349</v>
      </c>
      <c r="F61" s="1">
        <f>'Seasonal Index'!$I$106+'Seasonal Index'!$I$107*A61 + 'Seasonal Index'!$I$108*(A61^2)</f>
        <v>226.51590044070406</v>
      </c>
      <c r="G61" s="1"/>
      <c r="H61" s="1">
        <f t="shared" si="4"/>
        <v>1.150576746976449</v>
      </c>
      <c r="I61" s="1"/>
      <c r="J61" s="18">
        <f>$D61/'Seasonal Index'!G217</f>
        <v>2.1986985770353611</v>
      </c>
      <c r="K61" s="1">
        <f>$D61/'Seasonal Index'!H217</f>
        <v>2.1973908066730363</v>
      </c>
      <c r="L61" s="1">
        <f>$D61/'Seasonal Index'!I217</f>
        <v>2.2412559627071547</v>
      </c>
      <c r="M61" s="1">
        <f>$D61/'Seasonal Index'!J217</f>
        <v>2.2378544685569293</v>
      </c>
      <c r="N61" s="1">
        <f>$D61/'Seasonal Index'!K217</f>
        <v>2.233232640502226</v>
      </c>
      <c r="O61" s="1">
        <f>$D61/'Seasonal Index'!L217</f>
        <v>2.2507167913956994</v>
      </c>
      <c r="P61" s="8">
        <f>$D61/'Seasonal Index'!M217</f>
        <v>2.2328817172901485</v>
      </c>
      <c r="Q61" s="1"/>
      <c r="R61" s="18">
        <f t="shared" si="5"/>
        <v>9.4806507158572331E-3</v>
      </c>
      <c r="S61" s="1">
        <f t="shared" si="6"/>
        <v>9.4662621861725804E-3</v>
      </c>
      <c r="T61" s="1">
        <f t="shared" si="7"/>
        <v>9.8590546454235695E-3</v>
      </c>
      <c r="U61" s="1">
        <f t="shared" si="8"/>
        <v>9.936241946003602E-3</v>
      </c>
      <c r="W61">
        <f t="shared" si="9"/>
        <v>8.2091239606255466E-3</v>
      </c>
    </row>
    <row r="62" spans="1:23" x14ac:dyDescent="0.3">
      <c r="A62" s="1">
        <v>57</v>
      </c>
      <c r="B62" s="92"/>
      <c r="C62" s="1" t="s">
        <v>9</v>
      </c>
      <c r="D62" s="1">
        <v>237</v>
      </c>
      <c r="E62" s="1">
        <f>'Seasonal Index'!$H$60+'Seasonal Index'!$H$59*A62</f>
        <v>239.06350767288274</v>
      </c>
      <c r="F62" s="1">
        <f>'Seasonal Index'!$I$106+'Seasonal Index'!$I$107*A62 + 'Seasonal Index'!$I$108*(A62^2)</f>
        <v>228.95708310063671</v>
      </c>
      <c r="G62" s="1"/>
      <c r="H62" s="1">
        <f t="shared" si="4"/>
        <v>0.99136837030055502</v>
      </c>
      <c r="I62" s="1"/>
      <c r="J62" s="18">
        <f>$D62/'Seasonal Index'!G218</f>
        <v>2.1928586058068955</v>
      </c>
      <c r="K62" s="1">
        <f>$D62/'Seasonal Index'!H218</f>
        <v>2.192680135653581</v>
      </c>
      <c r="L62" s="1">
        <f>$D62/'Seasonal Index'!I218</f>
        <v>2.2598144639729001</v>
      </c>
      <c r="M62" s="1">
        <f>$D62/'Seasonal Index'!J218</f>
        <v>2.2434516438988292</v>
      </c>
      <c r="N62" s="1">
        <f>$D62/'Seasonal Index'!K218</f>
        <v>2.2500985688345279</v>
      </c>
      <c r="O62" s="1">
        <f>$D62/'Seasonal Index'!L218</f>
        <v>2.2535300519232289</v>
      </c>
      <c r="P62" s="8">
        <f>$D62/'Seasonal Index'!M218</f>
        <v>2.236957983808161</v>
      </c>
      <c r="Q62" s="1"/>
      <c r="R62" s="18">
        <f t="shared" si="5"/>
        <v>9.4527788283984664E-3</v>
      </c>
      <c r="S62" s="1">
        <f t="shared" si="6"/>
        <v>9.3843333335868508E-3</v>
      </c>
      <c r="T62" s="1">
        <f t="shared" si="7"/>
        <v>9.8275997333767164E-3</v>
      </c>
      <c r="U62" s="1">
        <f t="shared" si="8"/>
        <v>9.8425871844842784E-3</v>
      </c>
      <c r="W62">
        <f t="shared" si="9"/>
        <v>9.4386412818909752E-3</v>
      </c>
    </row>
    <row r="63" spans="1:23" x14ac:dyDescent="0.3">
      <c r="A63" s="1">
        <v>58</v>
      </c>
      <c r="B63" s="92"/>
      <c r="C63" s="1" t="s">
        <v>10</v>
      </c>
      <c r="D63" s="1">
        <v>211</v>
      </c>
      <c r="E63" s="1">
        <f>'Seasonal Index'!$H$60+'Seasonal Index'!$H$59*A63</f>
        <v>241.72383692696198</v>
      </c>
      <c r="F63" s="1">
        <f>'Seasonal Index'!$I$106+'Seasonal Index'!$I$107*A63 + 'Seasonal Index'!$I$108*(A63^2)</f>
        <v>231.41196242270354</v>
      </c>
      <c r="G63" s="1"/>
      <c r="H63" s="1">
        <f t="shared" si="4"/>
        <v>0.87289695001719947</v>
      </c>
      <c r="I63" s="1"/>
      <c r="J63" s="18">
        <f>$D63/'Seasonal Index'!G219</f>
        <v>2.2192934501181152</v>
      </c>
      <c r="K63" s="1">
        <f>$D63/'Seasonal Index'!H219</f>
        <v>2.2192022873099448</v>
      </c>
      <c r="L63" s="1">
        <f>$D63/'Seasonal Index'!I219</f>
        <v>2.3132235493045856</v>
      </c>
      <c r="M63" s="1">
        <f>$D63/'Seasonal Index'!J219</f>
        <v>2.3145354903525281</v>
      </c>
      <c r="N63" s="1">
        <f>$D63/'Seasonal Index'!K219</f>
        <v>2.3003349654623513</v>
      </c>
      <c r="O63" s="1">
        <f>$D63/'Seasonal Index'!L219</f>
        <v>2.2962178491471543</v>
      </c>
      <c r="P63" s="8">
        <f>$D63/'Seasonal Index'!M219</f>
        <v>2.2908331791921124</v>
      </c>
      <c r="Q63" s="1"/>
      <c r="R63" s="18">
        <f t="shared" si="5"/>
        <v>9.5696956440565577E-3</v>
      </c>
      <c r="S63" s="1">
        <f t="shared" si="6"/>
        <v>9.5751230816838156E-3</v>
      </c>
      <c r="T63" s="1">
        <f t="shared" si="7"/>
        <v>9.9404323846512977E-3</v>
      </c>
      <c r="U63" s="1">
        <f t="shared" si="8"/>
        <v>9.92264109904923E-3</v>
      </c>
      <c r="W63">
        <f t="shared" si="9"/>
        <v>1.0857029285270674E-2</v>
      </c>
    </row>
    <row r="64" spans="1:23" x14ac:dyDescent="0.3">
      <c r="A64" s="1">
        <v>59</v>
      </c>
      <c r="B64" s="92"/>
      <c r="C64" s="1" t="s">
        <v>11</v>
      </c>
      <c r="D64" s="1">
        <v>180</v>
      </c>
      <c r="E64" s="1">
        <f>'Seasonal Index'!$H$60+'Seasonal Index'!$H$59*A64</f>
        <v>244.38416618104125</v>
      </c>
      <c r="F64" s="1">
        <f>'Seasonal Index'!$I$106+'Seasonal Index'!$I$107*A64 + 'Seasonal Index'!$I$108*(A64^2)</f>
        <v>233.88053840690452</v>
      </c>
      <c r="G64" s="1"/>
      <c r="H64" s="1">
        <f t="shared" si="4"/>
        <v>0.7365452631929309</v>
      </c>
      <c r="I64" s="1"/>
      <c r="J64" s="18">
        <f>$D64/'Seasonal Index'!G220</f>
        <v>2.1635007750096835</v>
      </c>
      <c r="K64" s="1">
        <f>$D64/'Seasonal Index'!H220</f>
        <v>2.1632333129256578</v>
      </c>
      <c r="L64" s="1">
        <f>$D64/'Seasonal Index'!I220</f>
        <v>2.2805321105302108</v>
      </c>
      <c r="M64" s="1">
        <f>$D64/'Seasonal Index'!J220</f>
        <v>2.2398294687373643</v>
      </c>
      <c r="N64" s="1">
        <f>$D64/'Seasonal Index'!K220</f>
        <v>2.2651069045826917</v>
      </c>
      <c r="O64" s="1">
        <f>$D64/'Seasonal Index'!L220</f>
        <v>2.2641265718868029</v>
      </c>
      <c r="P64" s="8">
        <f>$D64/'Seasonal Index'!M220</f>
        <v>2.2477499874309319</v>
      </c>
      <c r="Q64" s="1"/>
      <c r="R64" s="18">
        <f t="shared" si="5"/>
        <v>9.3317506865022472E-3</v>
      </c>
      <c r="S64" s="1">
        <f t="shared" si="6"/>
        <v>9.1651988086580254E-3</v>
      </c>
      <c r="T64" s="1">
        <f t="shared" si="7"/>
        <v>9.6848883622880442E-3</v>
      </c>
      <c r="U64" s="1">
        <f t="shared" si="8"/>
        <v>9.6806967664307478E-3</v>
      </c>
      <c r="W64">
        <f t="shared" si="9"/>
        <v>1.2487499930171843E-2</v>
      </c>
    </row>
    <row r="65" spans="1:23" ht="15" thickBot="1" x14ac:dyDescent="0.35">
      <c r="A65" s="2">
        <v>60</v>
      </c>
      <c r="B65" s="93"/>
      <c r="C65" s="2" t="s">
        <v>12</v>
      </c>
      <c r="D65" s="2">
        <v>201</v>
      </c>
      <c r="E65" s="2">
        <f>'Seasonal Index'!$H$60+'Seasonal Index'!$H$59*A65</f>
        <v>247.0444954351205</v>
      </c>
      <c r="F65" s="2">
        <f>'Seasonal Index'!$I$106+'Seasonal Index'!$I$107*A65 + 'Seasonal Index'!$I$108*(A65^2)</f>
        <v>236.36281105323968</v>
      </c>
      <c r="G65" s="2"/>
      <c r="H65" s="2">
        <f t="shared" si="4"/>
        <v>0.81361861411231962</v>
      </c>
      <c r="I65" s="2"/>
      <c r="J65" s="18">
        <f>$D65/'Seasonal Index'!G221</f>
        <v>2.1332930732824704</v>
      </c>
      <c r="K65" s="1">
        <f>$D65/'Seasonal Index'!H221</f>
        <v>2.133360334118096</v>
      </c>
      <c r="L65" s="1">
        <f>$D65/'Seasonal Index'!I221</f>
        <v>2.2741521167146552</v>
      </c>
      <c r="M65" s="1">
        <f>$D65/'Seasonal Index'!J221</f>
        <v>2.2326685243651179</v>
      </c>
      <c r="N65" s="1">
        <f>$D65/'Seasonal Index'!K221</f>
        <v>2.2569740157355236</v>
      </c>
      <c r="O65" s="1">
        <f>$D65/'Seasonal Index'!L221</f>
        <v>2.2408031921543361</v>
      </c>
      <c r="P65" s="8">
        <f>$D65/'Seasonal Index'!M221</f>
        <v>2.2355400708611541</v>
      </c>
      <c r="Q65" s="2"/>
      <c r="R65" s="47">
        <f t="shared" si="5"/>
        <v>9.2054352909551034E-3</v>
      </c>
      <c r="S65" s="2">
        <f t="shared" si="6"/>
        <v>9.0375157739609191E-3</v>
      </c>
      <c r="T65" s="2">
        <f t="shared" si="7"/>
        <v>9.5487695618375005E-3</v>
      </c>
      <c r="U65" s="2">
        <f t="shared" si="8"/>
        <v>9.4803543001085941E-3</v>
      </c>
      <c r="W65">
        <f t="shared" si="9"/>
        <v>1.1122089904781862E-2</v>
      </c>
    </row>
    <row r="66" spans="1:23" ht="15" thickTop="1" x14ac:dyDescent="0.3">
      <c r="A66" s="49">
        <v>61</v>
      </c>
      <c r="B66" s="92">
        <v>1954</v>
      </c>
      <c r="C66" s="1" t="s">
        <v>1</v>
      </c>
      <c r="D66" s="1">
        <v>204</v>
      </c>
      <c r="E66" s="1">
        <f>'Seasonal Index'!$H$60+'Seasonal Index'!$H$59*A66</f>
        <v>249.70482468919974</v>
      </c>
      <c r="F66" s="1">
        <f>'Seasonal Index'!$I$106+'Seasonal Index'!$I$107*A66 + 'Seasonal Index'!$I$108*(A66^2)</f>
        <v>238.85878036170897</v>
      </c>
      <c r="G66" s="1"/>
      <c r="H66" s="1">
        <f t="shared" si="4"/>
        <v>0.81696459110837294</v>
      </c>
      <c r="I66" s="1"/>
      <c r="J66" s="18">
        <f>$D66/'Seasonal Index'!G210</f>
        <v>2.3689694781639479</v>
      </c>
      <c r="K66" s="1">
        <f>$D66/'Seasonal Index'!H210</f>
        <v>2.3689869389429625</v>
      </c>
      <c r="L66" s="1">
        <f>$D66/'Seasonal Index'!I210</f>
        <v>2.2136901216222165</v>
      </c>
      <c r="M66" s="1">
        <f>$D66/'Seasonal Index'!J210</f>
        <v>2.2421896915915509</v>
      </c>
      <c r="N66" s="1">
        <f>$D66/'Seasonal Index'!K210</f>
        <v>2.2363909210757535</v>
      </c>
      <c r="O66" s="1">
        <f>$D66/'Seasonal Index'!L210</f>
        <v>2.2249677542825119</v>
      </c>
      <c r="P66" s="8">
        <f>$D66/'Seasonal Index'!M210</f>
        <v>2.2384833572741578</v>
      </c>
      <c r="Q66" s="1"/>
      <c r="R66" s="18">
        <f t="shared" si="5"/>
        <v>8.865227671822247E-3</v>
      </c>
      <c r="S66" s="1">
        <f t="shared" si="6"/>
        <v>8.9793607087181385E-3</v>
      </c>
      <c r="T66" s="1">
        <f t="shared" si="7"/>
        <v>9.3628164628871448E-3</v>
      </c>
      <c r="U66" s="1">
        <f t="shared" si="8"/>
        <v>9.3149925278576563E-3</v>
      </c>
      <c r="W66">
        <f t="shared" si="9"/>
        <v>1.0972957633696852E-2</v>
      </c>
    </row>
    <row r="67" spans="1:23" x14ac:dyDescent="0.3">
      <c r="A67" s="1">
        <v>62</v>
      </c>
      <c r="B67" s="92"/>
      <c r="C67" s="1" t="s">
        <v>2</v>
      </c>
      <c r="D67" s="1">
        <v>188</v>
      </c>
      <c r="E67" s="1">
        <f>'Seasonal Index'!$H$60+'Seasonal Index'!$H$59*A67</f>
        <v>252.36515394327898</v>
      </c>
      <c r="F67" s="1">
        <f>'Seasonal Index'!$I$106+'Seasonal Index'!$I$107*A67 + 'Seasonal Index'!$I$108*(A67^2)</f>
        <v>241.36844633231246</v>
      </c>
      <c r="G67" s="1"/>
      <c r="H67" s="1">
        <f t="shared" si="4"/>
        <v>0.74495229259049944</v>
      </c>
      <c r="I67" s="1"/>
      <c r="J67" s="18">
        <f>$D67/'Seasonal Index'!G211</f>
        <v>2.2069075261492959</v>
      </c>
      <c r="K67" s="1">
        <f>$D67/'Seasonal Index'!H211</f>
        <v>2.2084314008527666</v>
      </c>
      <c r="L67" s="1">
        <f>$D67/'Seasonal Index'!I211</f>
        <v>2.0828681533979068</v>
      </c>
      <c r="M67" s="1">
        <f>$D67/'Seasonal Index'!J211</f>
        <v>2.1377608723480015</v>
      </c>
      <c r="N67" s="1">
        <f>$D67/'Seasonal Index'!K211</f>
        <v>2.104004591248358</v>
      </c>
      <c r="O67" s="1">
        <f>$D67/'Seasonal Index'!L211</f>
        <v>2.1054894565518461</v>
      </c>
      <c r="P67" s="8">
        <f>$D67/'Seasonal Index'!M211</f>
        <v>2.1253686252885542</v>
      </c>
      <c r="Q67" s="1"/>
      <c r="R67" s="18">
        <f t="shared" si="5"/>
        <v>8.2533904576463334E-3</v>
      </c>
      <c r="S67" s="1">
        <f t="shared" si="6"/>
        <v>8.4709035258824991E-3</v>
      </c>
      <c r="T67" s="1">
        <f t="shared" si="7"/>
        <v>8.7169827838705811E-3</v>
      </c>
      <c r="U67" s="1">
        <f t="shared" si="8"/>
        <v>8.7231346455826277E-3</v>
      </c>
      <c r="W67">
        <f t="shared" si="9"/>
        <v>1.1305152262173161E-2</v>
      </c>
    </row>
    <row r="68" spans="1:23" x14ac:dyDescent="0.3">
      <c r="A68" s="1">
        <v>63</v>
      </c>
      <c r="B68" s="92"/>
      <c r="C68" s="1" t="s">
        <v>3</v>
      </c>
      <c r="D68" s="1">
        <v>235</v>
      </c>
      <c r="E68" s="1">
        <f>'Seasonal Index'!$H$60+'Seasonal Index'!$H$59*A68</f>
        <v>255.02548319735826</v>
      </c>
      <c r="F68" s="1">
        <f>'Seasonal Index'!$I$106+'Seasonal Index'!$I$107*A68 + 'Seasonal Index'!$I$108*(A68^2)</f>
        <v>243.8918089650501</v>
      </c>
      <c r="G68" s="1"/>
      <c r="H68" s="1">
        <f t="shared" si="4"/>
        <v>0.92147654051551786</v>
      </c>
      <c r="I68" s="1"/>
      <c r="J68" s="18">
        <f>$D68/'Seasonal Index'!G212</f>
        <v>2.3979639676125943</v>
      </c>
      <c r="K68" s="1">
        <f>$D68/'Seasonal Index'!H212</f>
        <v>2.399939434401428</v>
      </c>
      <c r="L68" s="1">
        <f>$D68/'Seasonal Index'!I212</f>
        <v>2.2964977896733849</v>
      </c>
      <c r="M68" s="1">
        <f>$D68/'Seasonal Index'!J212</f>
        <v>2.3429807482089471</v>
      </c>
      <c r="N68" s="1">
        <f>$D68/'Seasonal Index'!K212</f>
        <v>2.3113850111099516</v>
      </c>
      <c r="O68" s="1">
        <f>$D68/'Seasonal Index'!L212</f>
        <v>2.2998956736682601</v>
      </c>
      <c r="P68" s="8">
        <f>$D68/'Seasonal Index'!M212</f>
        <v>2.3332640572221264</v>
      </c>
      <c r="Q68" s="1"/>
      <c r="R68" s="18">
        <f t="shared" si="5"/>
        <v>9.0049737809777194E-3</v>
      </c>
      <c r="S68" s="1">
        <f t="shared" si="6"/>
        <v>9.1872416781022988E-3</v>
      </c>
      <c r="T68" s="1">
        <f t="shared" si="7"/>
        <v>9.4770915879392043E-3</v>
      </c>
      <c r="U68" s="1">
        <f t="shared" si="8"/>
        <v>9.4299832512941707E-3</v>
      </c>
      <c r="W68">
        <f t="shared" si="9"/>
        <v>9.9287832222218139E-3</v>
      </c>
    </row>
    <row r="69" spans="1:23" x14ac:dyDescent="0.3">
      <c r="A69" s="1">
        <v>64</v>
      </c>
      <c r="B69" s="92"/>
      <c r="C69" s="1" t="s">
        <v>4</v>
      </c>
      <c r="D69" s="1">
        <v>227</v>
      </c>
      <c r="E69" s="1">
        <f>'Seasonal Index'!$H$60+'Seasonal Index'!$H$59*A69</f>
        <v>257.68581245143753</v>
      </c>
      <c r="F69" s="1">
        <f>'Seasonal Index'!$I$106+'Seasonal Index'!$I$107*A69 + 'Seasonal Index'!$I$108*(A69^2)</f>
        <v>246.4288682599219</v>
      </c>
      <c r="G69" s="1"/>
      <c r="H69" s="1">
        <f t="shared" si="4"/>
        <v>0.88091772628258125</v>
      </c>
      <c r="I69" s="1"/>
      <c r="J69" s="18">
        <f>$D69/'Seasonal Index'!G213</f>
        <v>2.367132115292335</v>
      </c>
      <c r="K69" s="1">
        <f>$D69/'Seasonal Index'!H213</f>
        <v>2.3688502555371196</v>
      </c>
      <c r="L69" s="1">
        <f>$D69/'Seasonal Index'!I213</f>
        <v>2.2958726062562196</v>
      </c>
      <c r="M69" s="1">
        <f>$D69/'Seasonal Index'!J213</f>
        <v>2.315972594955046</v>
      </c>
      <c r="N69" s="1">
        <f>$D69/'Seasonal Index'!K213</f>
        <v>2.3057877789173813</v>
      </c>
      <c r="O69" s="1">
        <f>$D69/'Seasonal Index'!L213</f>
        <v>2.3218826467031906</v>
      </c>
      <c r="P69" s="8">
        <f>$D69/'Seasonal Index'!M213</f>
        <v>2.3278926093786052</v>
      </c>
      <c r="Q69" s="1"/>
      <c r="R69" s="18">
        <f t="shared" si="5"/>
        <v>8.9095809521484264E-3</v>
      </c>
      <c r="S69" s="1">
        <f t="shared" si="6"/>
        <v>8.9875828743637386E-3</v>
      </c>
      <c r="T69" s="1">
        <f t="shared" si="7"/>
        <v>9.3568087018333496E-3</v>
      </c>
      <c r="U69" s="1">
        <f t="shared" si="8"/>
        <v>9.4221211301192802E-3</v>
      </c>
      <c r="W69">
        <f t="shared" si="9"/>
        <v>1.0255033521491652E-2</v>
      </c>
    </row>
    <row r="70" spans="1:23" x14ac:dyDescent="0.3">
      <c r="A70" s="1">
        <v>65</v>
      </c>
      <c r="B70" s="92"/>
      <c r="C70" s="1" t="s">
        <v>5</v>
      </c>
      <c r="D70" s="1">
        <v>234</v>
      </c>
      <c r="E70" s="1">
        <f>'Seasonal Index'!$H$60+'Seasonal Index'!$H$59*A70</f>
        <v>260.34614170551674</v>
      </c>
      <c r="F70" s="1">
        <f>'Seasonal Index'!$I$106+'Seasonal Index'!$I$107*A70 + 'Seasonal Index'!$I$108*(A70^2)</f>
        <v>248.97962421692787</v>
      </c>
      <c r="G70" s="1"/>
      <c r="H70" s="1">
        <f t="shared" si="4"/>
        <v>0.89880341021025212</v>
      </c>
      <c r="I70" s="1"/>
      <c r="J70" s="18">
        <f>$D70/'Seasonal Index'!G214</f>
        <v>2.4217817739247018</v>
      </c>
      <c r="K70" s="1">
        <f>$D70/'Seasonal Index'!H214</f>
        <v>2.4223800350499185</v>
      </c>
      <c r="L70" s="1">
        <f>$D70/'Seasonal Index'!I214</f>
        <v>2.3822448691810383</v>
      </c>
      <c r="M70" s="1">
        <f>$D70/'Seasonal Index'!J214</f>
        <v>2.3635664147641338</v>
      </c>
      <c r="N70" s="1">
        <f>$D70/'Seasonal Index'!K214</f>
        <v>2.3842584647693141</v>
      </c>
      <c r="O70" s="1">
        <f>$D70/'Seasonal Index'!L214</f>
        <v>2.3559433073151808</v>
      </c>
      <c r="P70" s="8">
        <f>$D70/'Seasonal Index'!M214</f>
        <v>2.3879830652334575</v>
      </c>
      <c r="Q70" s="1"/>
      <c r="R70" s="18">
        <f t="shared" si="5"/>
        <v>9.1502983434862961E-3</v>
      </c>
      <c r="S70" s="1">
        <f t="shared" ref="S70:S101" si="10">M70/E70</f>
        <v>9.0785536489248839E-3</v>
      </c>
      <c r="T70" s="1">
        <f t="shared" ref="T70:T101" si="11">N70/F70</f>
        <v>9.5761188180282057E-3</v>
      </c>
      <c r="U70" s="1">
        <f t="shared" ref="U70:U101" si="12">O70/F70</f>
        <v>9.46239402009268E-3</v>
      </c>
      <c r="W70">
        <f t="shared" ref="W70:W101" si="13">P70/D70</f>
        <v>1.0205055834331015E-2</v>
      </c>
    </row>
    <row r="71" spans="1:23" x14ac:dyDescent="0.3">
      <c r="A71" s="1">
        <v>66</v>
      </c>
      <c r="B71" s="92"/>
      <c r="C71" s="1" t="s">
        <v>6</v>
      </c>
      <c r="D71" s="1">
        <v>264</v>
      </c>
      <c r="E71" s="1">
        <f>'Seasonal Index'!$H$60+'Seasonal Index'!$H$59*A71</f>
        <v>263.00647095959602</v>
      </c>
      <c r="F71" s="1">
        <f>'Seasonal Index'!$I$106+'Seasonal Index'!$I$107*A71 + 'Seasonal Index'!$I$108*(A71^2)</f>
        <v>251.544076836068</v>
      </c>
      <c r="G71" s="1"/>
      <c r="H71" s="1">
        <f t="shared" ref="H71:H77" si="14">D71/E71</f>
        <v>1.0037775840144885</v>
      </c>
      <c r="I71" s="1"/>
      <c r="J71" s="18">
        <f>$D71/'Seasonal Index'!G215</f>
        <v>2.3942968707018424</v>
      </c>
      <c r="K71" s="1">
        <f>$D71/'Seasonal Index'!H215</f>
        <v>2.3932085881989278</v>
      </c>
      <c r="L71" s="1">
        <f>$D71/'Seasonal Index'!I215</f>
        <v>2.3843787888241335</v>
      </c>
      <c r="M71" s="1">
        <f>$D71/'Seasonal Index'!J215</f>
        <v>2.3814579468002011</v>
      </c>
      <c r="N71" s="1">
        <f>$D71/'Seasonal Index'!K215</f>
        <v>2.3819814979566694</v>
      </c>
      <c r="O71" s="1">
        <f>$D71/'Seasonal Index'!L215</f>
        <v>2.3841469325508475</v>
      </c>
      <c r="P71" s="8">
        <f>$D71/'Seasonal Index'!M215</f>
        <v>2.375060816797363</v>
      </c>
      <c r="Q71" s="1"/>
      <c r="R71" s="18">
        <f t="shared" ref="R71:R76" si="15">L71/E71</f>
        <v>9.0658559849290943E-3</v>
      </c>
      <c r="S71" s="1">
        <f t="shared" si="10"/>
        <v>9.0547503949667037E-3</v>
      </c>
      <c r="T71" s="1">
        <f t="shared" si="11"/>
        <v>9.4694398211133922E-3</v>
      </c>
      <c r="U71" s="1">
        <f t="shared" si="12"/>
        <v>9.4780483903208861E-3</v>
      </c>
      <c r="W71">
        <f t="shared" si="13"/>
        <v>8.9964424878687995E-3</v>
      </c>
    </row>
    <row r="72" spans="1:23" x14ac:dyDescent="0.3">
      <c r="A72" s="1">
        <v>67</v>
      </c>
      <c r="B72" s="92"/>
      <c r="C72" s="1" t="s">
        <v>7</v>
      </c>
      <c r="D72" s="1">
        <v>302</v>
      </c>
      <c r="E72" s="1">
        <f>'Seasonal Index'!$H$60+'Seasonal Index'!$H$59*A72</f>
        <v>265.66680021367529</v>
      </c>
      <c r="F72" s="1">
        <f>'Seasonal Index'!$I$106+'Seasonal Index'!$I$107*A72 + 'Seasonal Index'!$I$108*(A72^2)</f>
        <v>254.12222611734228</v>
      </c>
      <c r="G72" s="1"/>
      <c r="H72" s="1">
        <f t="shared" si="14"/>
        <v>1.136762289292836</v>
      </c>
      <c r="I72" s="1"/>
      <c r="J72" s="18">
        <f>$D72/'Seasonal Index'!G216</f>
        <v>2.4426536383715667</v>
      </c>
      <c r="K72" s="1">
        <f>$D72/'Seasonal Index'!H216</f>
        <v>2.44088241862497</v>
      </c>
      <c r="L72" s="1">
        <f>$D72/'Seasonal Index'!I216</f>
        <v>2.4618647025187221</v>
      </c>
      <c r="M72" s="1">
        <f>$D72/'Seasonal Index'!J216</f>
        <v>2.43230159069117</v>
      </c>
      <c r="N72" s="1">
        <f>$D72/'Seasonal Index'!K216</f>
        <v>2.4561024833664131</v>
      </c>
      <c r="O72" s="1">
        <f>$D72/'Seasonal Index'!L216</f>
        <v>2.4771491392468366</v>
      </c>
      <c r="P72" s="8">
        <f>$D72/'Seasonal Index'!M216</f>
        <v>2.4517968568212876</v>
      </c>
      <c r="Q72" s="1"/>
      <c r="R72" s="18">
        <f t="shared" si="15"/>
        <v>9.2667382621338043E-3</v>
      </c>
      <c r="S72" s="1">
        <f t="shared" si="10"/>
        <v>9.1554593525983476E-3</v>
      </c>
      <c r="T72" s="1">
        <f t="shared" si="11"/>
        <v>9.6650439471291857E-3</v>
      </c>
      <c r="U72" s="1">
        <f t="shared" si="12"/>
        <v>9.74786494315928E-3</v>
      </c>
      <c r="W72">
        <f t="shared" si="13"/>
        <v>8.1185326384810852E-3</v>
      </c>
    </row>
    <row r="73" spans="1:23" x14ac:dyDescent="0.3">
      <c r="A73" s="1">
        <v>68</v>
      </c>
      <c r="B73" s="92"/>
      <c r="C73" s="1" t="s">
        <v>8</v>
      </c>
      <c r="D73" s="1">
        <v>293</v>
      </c>
      <c r="E73" s="1">
        <f>'Seasonal Index'!$H$60+'Seasonal Index'!$H$59*A73</f>
        <v>268.3271294677545</v>
      </c>
      <c r="F73" s="1">
        <f>'Seasonal Index'!$I$106+'Seasonal Index'!$I$107*A73 + 'Seasonal Index'!$I$108*(A73^2)</f>
        <v>256.71407206075071</v>
      </c>
      <c r="G73" s="1"/>
      <c r="H73" s="1">
        <f t="shared" si="14"/>
        <v>1.0919507117345377</v>
      </c>
      <c r="I73" s="1"/>
      <c r="J73" s="18">
        <f>$D73/'Seasonal Index'!G217</f>
        <v>2.3684510407035324</v>
      </c>
      <c r="K73" s="1">
        <f>$D73/'Seasonal Index'!H217</f>
        <v>2.3670423027764693</v>
      </c>
      <c r="L73" s="1">
        <f>$D73/'Seasonal Index'!I217</f>
        <v>2.4142941068867514</v>
      </c>
      <c r="M73" s="1">
        <f>$D73/'Seasonal Index'!J217</f>
        <v>2.4106299973793393</v>
      </c>
      <c r="N73" s="1">
        <f>$D73/'Seasonal Index'!K217</f>
        <v>2.4056513370115891</v>
      </c>
      <c r="O73" s="1">
        <f>$D73/'Seasonal Index'!L217</f>
        <v>2.424485367201985</v>
      </c>
      <c r="P73" s="8">
        <f>$D73/'Seasonal Index'!M217</f>
        <v>2.405273320463285</v>
      </c>
      <c r="Q73" s="1"/>
      <c r="R73" s="18">
        <f t="shared" si="15"/>
        <v>8.9975773663873333E-3</v>
      </c>
      <c r="S73" s="1">
        <f t="shared" si="10"/>
        <v>8.9839219841877007E-3</v>
      </c>
      <c r="T73" s="1">
        <f t="shared" si="11"/>
        <v>9.3709367690692786E-3</v>
      </c>
      <c r="U73" s="1">
        <f t="shared" si="12"/>
        <v>9.4443025570808484E-3</v>
      </c>
      <c r="W73">
        <f t="shared" si="13"/>
        <v>8.2091239606255466E-3</v>
      </c>
    </row>
    <row r="74" spans="1:23" x14ac:dyDescent="0.3">
      <c r="A74" s="1">
        <v>69</v>
      </c>
      <c r="B74" s="92"/>
      <c r="C74" s="1" t="s">
        <v>9</v>
      </c>
      <c r="D74" s="1">
        <v>259</v>
      </c>
      <c r="E74" s="1">
        <f>'Seasonal Index'!$H$60+'Seasonal Index'!$H$59*A74</f>
        <v>270.98745872183372</v>
      </c>
      <c r="F74" s="1">
        <f>'Seasonal Index'!$I$106+'Seasonal Index'!$I$107*A74 + 'Seasonal Index'!$I$108*(A74^2)</f>
        <v>259.31961466629332</v>
      </c>
      <c r="G74" s="1"/>
      <c r="H74" s="1">
        <f t="shared" si="14"/>
        <v>0.95576378782112292</v>
      </c>
      <c r="I74" s="1"/>
      <c r="J74" s="18">
        <f>$D74/'Seasonal Index'!G218</f>
        <v>2.3964151008607004</v>
      </c>
      <c r="K74" s="1">
        <f>$D74/'Seasonal Index'!H218</f>
        <v>2.3962200638577111</v>
      </c>
      <c r="L74" s="1">
        <f>$D74/'Seasonal Index'!I218</f>
        <v>2.4695862707551948</v>
      </c>
      <c r="M74" s="1">
        <f>$D74/'Seasonal Index'!J218</f>
        <v>2.4517045391130665</v>
      </c>
      <c r="N74" s="1">
        <f>$D74/'Seasonal Index'!K218</f>
        <v>2.4589684781778174</v>
      </c>
      <c r="O74" s="1">
        <f>$D74/'Seasonal Index'!L218</f>
        <v>2.4627184955616719</v>
      </c>
      <c r="P74" s="8">
        <f>$D74/'Seasonal Index'!M218</f>
        <v>2.4446080920097626</v>
      </c>
      <c r="Q74" s="1"/>
      <c r="R74" s="18">
        <f t="shared" si="15"/>
        <v>9.1132862103784802E-3</v>
      </c>
      <c r="S74" s="1">
        <f t="shared" si="10"/>
        <v>9.047298907030675E-3</v>
      </c>
      <c r="T74" s="1">
        <f t="shared" si="11"/>
        <v>9.4823852076988194E-3</v>
      </c>
      <c r="U74" s="1">
        <f t="shared" si="12"/>
        <v>9.4968461939557974E-3</v>
      </c>
      <c r="W74">
        <f t="shared" si="13"/>
        <v>9.4386412818909752E-3</v>
      </c>
    </row>
    <row r="75" spans="1:23" x14ac:dyDescent="0.3">
      <c r="A75" s="1">
        <v>70</v>
      </c>
      <c r="B75" s="92"/>
      <c r="C75" s="1" t="s">
        <v>10</v>
      </c>
      <c r="D75" s="1">
        <v>229</v>
      </c>
      <c r="E75" s="1">
        <f>'Seasonal Index'!$H$60+'Seasonal Index'!$H$59*A75</f>
        <v>273.64778797591305</v>
      </c>
      <c r="F75" s="1">
        <f>'Seasonal Index'!$I$106+'Seasonal Index'!$I$107*A75 + 'Seasonal Index'!$I$108*(A75^2)</f>
        <v>261.93885393397005</v>
      </c>
      <c r="G75" s="1"/>
      <c r="H75" s="1">
        <f t="shared" si="14"/>
        <v>0.83684213818734388</v>
      </c>
      <c r="I75" s="1"/>
      <c r="J75" s="18">
        <f>$D75/'Seasonal Index'!G219</f>
        <v>2.4086170619765324</v>
      </c>
      <c r="K75" s="1">
        <f>$D75/'Seasonal Index'!H219</f>
        <v>2.4085181222463383</v>
      </c>
      <c r="L75" s="1">
        <f>$D75/'Seasonal Index'!I219</f>
        <v>2.5105601554063983</v>
      </c>
      <c r="M75" s="1">
        <f>$D75/'Seasonal Index'!J219</f>
        <v>2.5119840155958717</v>
      </c>
      <c r="N75" s="1">
        <f>$D75/'Seasonal Index'!K219</f>
        <v>2.4965720715207507</v>
      </c>
      <c r="O75" s="1">
        <f>$D75/'Seasonal Index'!L219</f>
        <v>2.4921037320127883</v>
      </c>
      <c r="P75" s="8">
        <f>$D75/'Seasonal Index'!M219</f>
        <v>2.4862597063269845</v>
      </c>
      <c r="Q75" s="1"/>
      <c r="R75" s="18">
        <f t="shared" si="15"/>
        <v>9.1744215218263776E-3</v>
      </c>
      <c r="S75" s="1">
        <f t="shared" si="10"/>
        <v>9.179624780365412E-3</v>
      </c>
      <c r="T75" s="1">
        <f t="shared" si="11"/>
        <v>9.531125428799846E-3</v>
      </c>
      <c r="U75" s="1">
        <f t="shared" si="12"/>
        <v>9.5140667166582378E-3</v>
      </c>
      <c r="W75">
        <f t="shared" si="13"/>
        <v>1.0857029285270674E-2</v>
      </c>
    </row>
    <row r="76" spans="1:23" x14ac:dyDescent="0.3">
      <c r="A76" s="1">
        <v>71</v>
      </c>
      <c r="B76" s="92"/>
      <c r="C76" s="1" t="s">
        <v>11</v>
      </c>
      <c r="D76" s="1">
        <v>203</v>
      </c>
      <c r="E76" s="1">
        <f>'Seasonal Index'!$H$60+'Seasonal Index'!$H$59*A76</f>
        <v>276.30811722999226</v>
      </c>
      <c r="F76" s="1">
        <f>'Seasonal Index'!$I$106+'Seasonal Index'!$I$107*A76 + 'Seasonal Index'!$I$108*(A76^2)</f>
        <v>264.57178986378102</v>
      </c>
      <c r="G76" s="1"/>
      <c r="H76" s="1">
        <f t="shared" si="14"/>
        <v>0.73468706614589852</v>
      </c>
      <c r="I76" s="1"/>
      <c r="J76" s="18">
        <f>$D76/'Seasonal Index'!G220</f>
        <v>2.4399480962609208</v>
      </c>
      <c r="K76" s="1">
        <f>$D76/'Seasonal Index'!H220</f>
        <v>2.4396464584661586</v>
      </c>
      <c r="L76" s="1">
        <f>$D76/'Seasonal Index'!I220</f>
        <v>2.5719334357646266</v>
      </c>
      <c r="M76" s="1">
        <f>$D76/'Seasonal Index'!J220</f>
        <v>2.5260299008538056</v>
      </c>
      <c r="N76" s="1">
        <f>$D76/'Seasonal Index'!K220</f>
        <v>2.5545372312793688</v>
      </c>
      <c r="O76" s="1">
        <f>$D76/'Seasonal Index'!L220</f>
        <v>2.5534316338501166</v>
      </c>
      <c r="P76" s="8">
        <f>$D76/'Seasonal Index'!M220</f>
        <v>2.5349624858248845</v>
      </c>
      <c r="Q76" s="1"/>
      <c r="R76" s="18">
        <f t="shared" si="15"/>
        <v>9.3082080307608575E-3</v>
      </c>
      <c r="S76" s="1">
        <f t="shared" si="10"/>
        <v>9.1420763391876717E-3</v>
      </c>
      <c r="T76" s="1">
        <f t="shared" si="11"/>
        <v>9.6553651188383046E-3</v>
      </c>
      <c r="U76" s="1">
        <f t="shared" si="12"/>
        <v>9.6511863005681424E-3</v>
      </c>
      <c r="W76">
        <f t="shared" si="13"/>
        <v>1.2487499930171845E-2</v>
      </c>
    </row>
    <row r="77" spans="1:23" ht="15" thickBot="1" x14ac:dyDescent="0.35">
      <c r="A77" s="2">
        <v>72</v>
      </c>
      <c r="B77" s="93"/>
      <c r="C77" s="2" t="s">
        <v>12</v>
      </c>
      <c r="D77" s="2">
        <v>229</v>
      </c>
      <c r="E77" s="2">
        <f>'Seasonal Index'!$H$60+'Seasonal Index'!$H$59*A77</f>
        <v>278.96844648407148</v>
      </c>
      <c r="F77" s="2">
        <f>'Seasonal Index'!$I$106+'Seasonal Index'!$I$107*A77 + 'Seasonal Index'!$I$108*(A77^2)</f>
        <v>267.21842245572611</v>
      </c>
      <c r="G77" s="2"/>
      <c r="H77" s="2">
        <f t="shared" si="14"/>
        <v>0.82088136807642664</v>
      </c>
      <c r="I77" s="2"/>
      <c r="J77" s="18">
        <f>$D77/'Seasonal Index'!G221</f>
        <v>2.4304682277695804</v>
      </c>
      <c r="K77" s="1">
        <f>$D77/'Seasonal Index'!H221</f>
        <v>2.4305448582738505</v>
      </c>
      <c r="L77" s="1">
        <f>$D77/'Seasonal Index'!I221</f>
        <v>2.5909494265057518</v>
      </c>
      <c r="M77" s="1">
        <f>$D77/'Seasonal Index'!J221</f>
        <v>2.5436870252717014</v>
      </c>
      <c r="N77" s="1">
        <f>$D77/'Seasonal Index'!K221</f>
        <v>2.5713783562359946</v>
      </c>
      <c r="O77" s="1">
        <f>$D77/'Seasonal Index'!L221</f>
        <v>2.5529548806136466</v>
      </c>
      <c r="P77" s="8">
        <f>$D77/'Seasonal Index'!M221</f>
        <v>2.5469585881950461</v>
      </c>
      <c r="Q77" s="2"/>
      <c r="R77" s="47">
        <f>L77/E77</f>
        <v>9.2876074665802378E-3</v>
      </c>
      <c r="S77" s="2">
        <f t="shared" si="10"/>
        <v>9.1181890186169887E-3</v>
      </c>
      <c r="T77" s="2">
        <f t="shared" si="11"/>
        <v>9.6227585381469406E-3</v>
      </c>
      <c r="U77" s="2">
        <f t="shared" si="12"/>
        <v>9.5538131583597346E-3</v>
      </c>
      <c r="W77">
        <f t="shared" si="13"/>
        <v>1.112208990478186E-2</v>
      </c>
    </row>
    <row r="78" spans="1:23" ht="15" thickTop="1" x14ac:dyDescent="0.3">
      <c r="A78" s="49">
        <v>73</v>
      </c>
      <c r="B78" s="92">
        <v>1955</v>
      </c>
      <c r="C78" s="1" t="s">
        <v>1</v>
      </c>
      <c r="D78" s="1">
        <v>242</v>
      </c>
      <c r="E78" s="1">
        <f>'Seasonal Index'!$H$60+'Seasonal Index'!$H$59*A78</f>
        <v>281.62877573815075</v>
      </c>
      <c r="F78" s="1">
        <f>'Seasonal Index'!$I$106+'Seasonal Index'!$I$107*A78 + 'Seasonal Index'!$I$108*(A78^2)</f>
        <v>269.87875170980533</v>
      </c>
      <c r="G78" s="1"/>
      <c r="H78" s="1">
        <f>D78/E78</f>
        <v>0.85928719238904661</v>
      </c>
      <c r="I78" s="1"/>
      <c r="J78" s="18">
        <f>$D78/'Seasonal Index'!G210</f>
        <v>2.8102481064493894</v>
      </c>
      <c r="K78" s="1">
        <f>$D78/'Seasonal Index'!H210</f>
        <v>2.8102688197264554</v>
      </c>
      <c r="L78" s="1">
        <f>$D78/'Seasonal Index'!I210</f>
        <v>2.6260441638851786</v>
      </c>
      <c r="M78" s="1">
        <f>$D78/'Seasonal Index'!J210</f>
        <v>2.6598524772801735</v>
      </c>
      <c r="N78" s="1">
        <f>$D78/'Seasonal Index'!K210</f>
        <v>2.6529735436290798</v>
      </c>
      <c r="O78" s="1">
        <f>$D78/'Seasonal Index'!L210</f>
        <v>2.639422532041019</v>
      </c>
      <c r="P78" s="8">
        <f>$D78/'Seasonal Index'!M210</f>
        <v>2.6554557473546381</v>
      </c>
      <c r="Q78" s="1"/>
      <c r="R78" s="18">
        <f t="shared" ref="R78:R141" si="16">L78/E78</f>
        <v>9.3244880854319694E-3</v>
      </c>
      <c r="S78" s="1">
        <f t="shared" si="10"/>
        <v>9.4445337494674826E-3</v>
      </c>
      <c r="T78" s="1">
        <f t="shared" si="11"/>
        <v>9.8302423841124167E-3</v>
      </c>
      <c r="U78" s="1">
        <f t="shared" si="12"/>
        <v>9.7800309039487911E-3</v>
      </c>
      <c r="V78" s="1"/>
      <c r="W78">
        <f t="shared" si="13"/>
        <v>1.0972957633696852E-2</v>
      </c>
    </row>
    <row r="79" spans="1:23" x14ac:dyDescent="0.3">
      <c r="A79" s="1">
        <v>74</v>
      </c>
      <c r="B79" s="92"/>
      <c r="C79" s="1" t="s">
        <v>2</v>
      </c>
      <c r="D79" s="1">
        <v>233</v>
      </c>
      <c r="E79" s="1">
        <f>'Seasonal Index'!$H$60+'Seasonal Index'!$H$59*A79</f>
        <v>284.28910499223002</v>
      </c>
      <c r="F79" s="1">
        <f>'Seasonal Index'!$I$106+'Seasonal Index'!$I$107*A79 + 'Seasonal Index'!$I$108*(A79^2)</f>
        <v>272.55277762601878</v>
      </c>
      <c r="G79" s="1"/>
      <c r="H79" s="1">
        <f t="shared" ref="H79:H142" si="17">D79/E79</f>
        <v>0.81958821463231302</v>
      </c>
      <c r="I79" s="1"/>
      <c r="J79" s="18">
        <f>$D79/'Seasonal Index'!G211</f>
        <v>2.7351566680467339</v>
      </c>
      <c r="K79" s="1">
        <f>$D79/'Seasonal Index'!H211</f>
        <v>2.7370452999930563</v>
      </c>
      <c r="L79" s="1">
        <f>$D79/'Seasonal Index'!I211</f>
        <v>2.5814270199027249</v>
      </c>
      <c r="M79" s="1">
        <f>$D79/'Seasonal Index'!J211</f>
        <v>2.6494589534951292</v>
      </c>
      <c r="N79" s="1">
        <f>$D79/'Seasonal Index'!K211</f>
        <v>2.6076227114939758</v>
      </c>
      <c r="O79" s="1">
        <f>$D79/'Seasonal Index'!L211</f>
        <v>2.6094629966839369</v>
      </c>
      <c r="P79" s="8">
        <f>$D79/'Seasonal Index'!M211</f>
        <v>2.6341004770863461</v>
      </c>
      <c r="Q79" s="1"/>
      <c r="R79" s="18">
        <f t="shared" si="16"/>
        <v>9.0802882508398582E-3</v>
      </c>
      <c r="S79" s="1">
        <f t="shared" si="10"/>
        <v>9.3195937057367791E-3</v>
      </c>
      <c r="T79" s="1">
        <f t="shared" si="11"/>
        <v>9.5674046480348305E-3</v>
      </c>
      <c r="U79" s="1">
        <f t="shared" si="12"/>
        <v>9.5741566804521498E-3</v>
      </c>
      <c r="V79" s="1"/>
      <c r="W79">
        <f t="shared" si="13"/>
        <v>1.1305152262173159E-2</v>
      </c>
    </row>
    <row r="80" spans="1:23" x14ac:dyDescent="0.3">
      <c r="A80" s="1">
        <v>75</v>
      </c>
      <c r="B80" s="92"/>
      <c r="C80" s="1" t="s">
        <v>3</v>
      </c>
      <c r="D80" s="1">
        <v>267</v>
      </c>
      <c r="E80" s="1">
        <f>'Seasonal Index'!$H$60+'Seasonal Index'!$H$59*A80</f>
        <v>286.94943424630924</v>
      </c>
      <c r="F80" s="1">
        <f>'Seasonal Index'!$I$106+'Seasonal Index'!$I$107*A80 + 'Seasonal Index'!$I$108*(A80^2)</f>
        <v>275.24050020436636</v>
      </c>
      <c r="G80" s="1"/>
      <c r="H80" s="1">
        <f t="shared" si="17"/>
        <v>0.93047752716882792</v>
      </c>
      <c r="I80" s="1"/>
      <c r="J80" s="18">
        <f>$D80/'Seasonal Index'!G212</f>
        <v>2.7244952312875008</v>
      </c>
      <c r="K80" s="1">
        <f>$D80/'Seasonal Index'!H212</f>
        <v>2.7267396978092822</v>
      </c>
      <c r="L80" s="1">
        <f>$D80/'Seasonal Index'!I212</f>
        <v>2.609212382309761</v>
      </c>
      <c r="M80" s="1">
        <f>$D80/'Seasonal Index'!J212</f>
        <v>2.6620249351991014</v>
      </c>
      <c r="N80" s="1">
        <f>$D80/'Seasonal Index'!K212</f>
        <v>2.6261267998568387</v>
      </c>
      <c r="O80" s="1">
        <f>$D80/'Seasonal Index'!L212</f>
        <v>2.6130729568911724</v>
      </c>
      <c r="P80" s="8">
        <f>$D80/'Seasonal Index'!M212</f>
        <v>2.6509851203332246</v>
      </c>
      <c r="Q80" s="1"/>
      <c r="R80" s="18">
        <f t="shared" si="16"/>
        <v>9.0929344020594487E-3</v>
      </c>
      <c r="S80" s="1">
        <f t="shared" si="10"/>
        <v>9.2769826927558766E-3</v>
      </c>
      <c r="T80" s="1">
        <f t="shared" si="11"/>
        <v>9.5412077725005474E-3</v>
      </c>
      <c r="U80" s="1">
        <f t="shared" si="12"/>
        <v>9.4937807297652884E-3</v>
      </c>
      <c r="V80" s="1"/>
      <c r="W80">
        <f t="shared" si="13"/>
        <v>9.9287832222218157E-3</v>
      </c>
    </row>
    <row r="81" spans="1:23" x14ac:dyDescent="0.3">
      <c r="A81" s="1">
        <v>76</v>
      </c>
      <c r="B81" s="92"/>
      <c r="C81" s="1" t="s">
        <v>4</v>
      </c>
      <c r="D81" s="1">
        <v>269</v>
      </c>
      <c r="E81" s="1">
        <f>'Seasonal Index'!$H$60+'Seasonal Index'!$H$59*A81</f>
        <v>289.60976350038851</v>
      </c>
      <c r="F81" s="1">
        <f>'Seasonal Index'!$I$106+'Seasonal Index'!$I$107*A81 + 'Seasonal Index'!$I$108*(A81^2)</f>
        <v>277.94191944484811</v>
      </c>
      <c r="G81" s="1"/>
      <c r="H81" s="1">
        <f t="shared" si="17"/>
        <v>0.92883608877239787</v>
      </c>
      <c r="I81" s="1"/>
      <c r="J81" s="18">
        <f>$D81/'Seasonal Index'!G213</f>
        <v>2.8051036960953222</v>
      </c>
      <c r="K81" s="1">
        <f>$D81/'Seasonal Index'!H213</f>
        <v>2.807139730129891</v>
      </c>
      <c r="L81" s="1">
        <f>$D81/'Seasonal Index'!I213</f>
        <v>2.7206596082948153</v>
      </c>
      <c r="M81" s="1">
        <f>$D81/'Seasonal Index'!J213</f>
        <v>2.7444785376339533</v>
      </c>
      <c r="N81" s="1">
        <f>$D81/'Seasonal Index'!K213</f>
        <v>2.7324093062941657</v>
      </c>
      <c r="O81" s="1">
        <f>$D81/'Seasonal Index'!L213</f>
        <v>2.751482079132856</v>
      </c>
      <c r="P81" s="8">
        <f>$D81/'Seasonal Index'!M213</f>
        <v>2.7586040172812547</v>
      </c>
      <c r="Q81" s="1"/>
      <c r="R81" s="18">
        <f t="shared" si="16"/>
        <v>9.3942261317829009E-3</v>
      </c>
      <c r="S81" s="1">
        <f t="shared" si="10"/>
        <v>9.4764710431810822E-3</v>
      </c>
      <c r="T81" s="1">
        <f t="shared" si="11"/>
        <v>9.8308643465936651E-3</v>
      </c>
      <c r="U81" s="1">
        <f t="shared" si="12"/>
        <v>9.8994857797218005E-3</v>
      </c>
      <c r="V81" s="1"/>
      <c r="W81">
        <f t="shared" si="13"/>
        <v>1.0255033521491654E-2</v>
      </c>
    </row>
    <row r="82" spans="1:23" x14ac:dyDescent="0.3">
      <c r="A82" s="1">
        <v>77</v>
      </c>
      <c r="B82" s="92"/>
      <c r="C82" s="1" t="s">
        <v>5</v>
      </c>
      <c r="D82" s="1">
        <v>270</v>
      </c>
      <c r="E82" s="1">
        <f>'Seasonal Index'!$H$60+'Seasonal Index'!$H$59*A82</f>
        <v>292.27009275446778</v>
      </c>
      <c r="F82" s="1">
        <f>'Seasonal Index'!$I$106+'Seasonal Index'!$I$107*A82 + 'Seasonal Index'!$I$108*(A82^2)</f>
        <v>280.65703534746399</v>
      </c>
      <c r="G82" s="1"/>
      <c r="H82" s="1">
        <f t="shared" si="17"/>
        <v>0.92380303935792507</v>
      </c>
      <c r="I82" s="1"/>
      <c r="J82" s="18">
        <f>$D82/'Seasonal Index'!G214</f>
        <v>2.7943635852977331</v>
      </c>
      <c r="K82" s="1">
        <f>$D82/'Seasonal Index'!H214</f>
        <v>2.7950538865960595</v>
      </c>
      <c r="L82" s="1">
        <f>$D82/'Seasonal Index'!I214</f>
        <v>2.748744079824275</v>
      </c>
      <c r="M82" s="1">
        <f>$D82/'Seasonal Index'!J214</f>
        <v>2.7271920170355393</v>
      </c>
      <c r="N82" s="1">
        <f>$D82/'Seasonal Index'!K214</f>
        <v>2.7510674593492084</v>
      </c>
      <c r="O82" s="1">
        <f>$D82/'Seasonal Index'!L214</f>
        <v>2.7183961238252086</v>
      </c>
      <c r="P82" s="8">
        <f>$D82/'Seasonal Index'!M214</f>
        <v>2.7553650752693741</v>
      </c>
      <c r="Q82" s="1"/>
      <c r="R82" s="18">
        <f t="shared" si="16"/>
        <v>9.4048079087361777E-3</v>
      </c>
      <c r="S82" s="1">
        <f t="shared" si="10"/>
        <v>9.3310676824077815E-3</v>
      </c>
      <c r="T82" s="1">
        <f t="shared" si="11"/>
        <v>9.8022394341309958E-3</v>
      </c>
      <c r="U82" s="1">
        <f t="shared" si="12"/>
        <v>9.6858292558379359E-3</v>
      </c>
      <c r="V82" s="1"/>
      <c r="W82">
        <f t="shared" si="13"/>
        <v>1.0205055834331015E-2</v>
      </c>
    </row>
    <row r="83" spans="1:23" x14ac:dyDescent="0.3">
      <c r="A83" s="1">
        <v>78</v>
      </c>
      <c r="B83" s="92"/>
      <c r="C83" s="1" t="s">
        <v>6</v>
      </c>
      <c r="D83" s="1">
        <v>315</v>
      </c>
      <c r="E83" s="1">
        <f>'Seasonal Index'!$H$60+'Seasonal Index'!$H$59*A83</f>
        <v>294.930422008547</v>
      </c>
      <c r="F83" s="1">
        <f>'Seasonal Index'!$I$106+'Seasonal Index'!$I$107*A83 + 'Seasonal Index'!$I$108*(A83^2)</f>
        <v>283.38584791221405</v>
      </c>
      <c r="G83" s="1"/>
      <c r="H83" s="1">
        <f t="shared" si="17"/>
        <v>1.0680485175275387</v>
      </c>
      <c r="I83" s="1"/>
      <c r="J83" s="18">
        <f>$D83/'Seasonal Index'!G215</f>
        <v>2.8568314934510619</v>
      </c>
      <c r="K83" s="1">
        <f>$D83/'Seasonal Index'!H215</f>
        <v>2.8555329745555391</v>
      </c>
      <c r="L83" s="1">
        <f>$D83/'Seasonal Index'!I215</f>
        <v>2.8449974184833411</v>
      </c>
      <c r="M83" s="1">
        <f>$D83/'Seasonal Index'!J215</f>
        <v>2.8415123228866035</v>
      </c>
      <c r="N83" s="1">
        <f>$D83/'Seasonal Index'!K215</f>
        <v>2.8421370146073892</v>
      </c>
      <c r="O83" s="1">
        <f>$D83/'Seasonal Index'!L215</f>
        <v>2.8447207717936247</v>
      </c>
      <c r="P83" s="8">
        <f>$D83/'Seasonal Index'!M215</f>
        <v>2.8338793836786715</v>
      </c>
      <c r="Q83" s="1"/>
      <c r="R83" s="18">
        <f t="shared" si="16"/>
        <v>9.6463342069231968E-3</v>
      </c>
      <c r="S83" s="1">
        <f t="shared" si="10"/>
        <v>9.63451753649292E-3</v>
      </c>
      <c r="T83" s="1">
        <f t="shared" si="11"/>
        <v>1.0029212946045963E-2</v>
      </c>
      <c r="U83" s="1">
        <f t="shared" si="12"/>
        <v>1.0038330399176634E-2</v>
      </c>
      <c r="V83" s="1"/>
      <c r="W83">
        <f t="shared" si="13"/>
        <v>8.9964424878687978E-3</v>
      </c>
    </row>
    <row r="84" spans="1:23" x14ac:dyDescent="0.3">
      <c r="A84" s="1">
        <v>79</v>
      </c>
      <c r="B84" s="92"/>
      <c r="C84" s="1" t="s">
        <v>7</v>
      </c>
      <c r="D84" s="1">
        <v>364</v>
      </c>
      <c r="E84" s="1">
        <f>'Seasonal Index'!$H$60+'Seasonal Index'!$H$59*A84</f>
        <v>297.59075126262627</v>
      </c>
      <c r="F84" s="1">
        <f>'Seasonal Index'!$I$106+'Seasonal Index'!$I$107*A84 + 'Seasonal Index'!$I$108*(A84^2)</f>
        <v>286.12835713909828</v>
      </c>
      <c r="G84" s="1"/>
      <c r="H84" s="1">
        <f t="shared" si="17"/>
        <v>1.2231562925111441</v>
      </c>
      <c r="I84" s="1"/>
      <c r="J84" s="18">
        <f>$D84/'Seasonal Index'!G216</f>
        <v>2.9441255773750008</v>
      </c>
      <c r="K84" s="1">
        <f>$D84/'Seasonal Index'!H216</f>
        <v>2.9419907297334076</v>
      </c>
      <c r="L84" s="1">
        <f>$D84/'Seasonal Index'!I216</f>
        <v>2.9672806348238905</v>
      </c>
      <c r="M84" s="1">
        <f>$D84/'Seasonal Index'!J216</f>
        <v>2.931648274872801</v>
      </c>
      <c r="N84" s="1">
        <f>$D84/'Seasonal Index'!K216</f>
        <v>2.9603354435277294</v>
      </c>
      <c r="O84" s="1">
        <f>$D84/'Seasonal Index'!L216</f>
        <v>2.9857029360458558</v>
      </c>
      <c r="P84" s="8">
        <f>$D84/'Seasonal Index'!M216</f>
        <v>2.9551458804071147</v>
      </c>
      <c r="Q84" s="1"/>
      <c r="R84" s="18">
        <f t="shared" si="16"/>
        <v>9.9710109344266582E-3</v>
      </c>
      <c r="S84" s="1">
        <f t="shared" si="10"/>
        <v>9.8512748209893045E-3</v>
      </c>
      <c r="T84" s="1">
        <f t="shared" si="11"/>
        <v>1.0346179851333622E-2</v>
      </c>
      <c r="U84" s="1">
        <f t="shared" si="12"/>
        <v>1.0434837587923478E-2</v>
      </c>
      <c r="V84" s="1"/>
      <c r="W84">
        <f t="shared" si="13"/>
        <v>8.1185326384810835E-3</v>
      </c>
    </row>
    <row r="85" spans="1:23" x14ac:dyDescent="0.3">
      <c r="A85" s="1">
        <v>80</v>
      </c>
      <c r="B85" s="92"/>
      <c r="C85" s="1" t="s">
        <v>8</v>
      </c>
      <c r="D85" s="1">
        <v>347</v>
      </c>
      <c r="E85" s="1">
        <f>'Seasonal Index'!$H$60+'Seasonal Index'!$H$59*A85</f>
        <v>300.25108051670554</v>
      </c>
      <c r="F85" s="1">
        <f>'Seasonal Index'!$I$106+'Seasonal Index'!$I$107*A85 + 'Seasonal Index'!$I$108*(A85^2)</f>
        <v>288.88456302811665</v>
      </c>
      <c r="G85" s="1"/>
      <c r="H85" s="1">
        <f t="shared" si="17"/>
        <v>1.1556994213071397</v>
      </c>
      <c r="I85" s="1"/>
      <c r="J85" s="18">
        <f>$D85/'Seasonal Index'!G217</f>
        <v>2.8049573758502588</v>
      </c>
      <c r="K85" s="1">
        <f>$D85/'Seasonal Index'!H217</f>
        <v>2.8032890070424394</v>
      </c>
      <c r="L85" s="1">
        <f>$D85/'Seasonal Index'!I217</f>
        <v>2.8592493347771422</v>
      </c>
      <c r="M85" s="1">
        <f>$D85/'Seasonal Index'!J217</f>
        <v>2.8549099286369648</v>
      </c>
      <c r="N85" s="1">
        <f>$D85/'Seasonal Index'!K217</f>
        <v>2.849013699464237</v>
      </c>
      <c r="O85" s="1">
        <f>$D85/'Seasonal Index'!L217</f>
        <v>2.8713188478467195</v>
      </c>
      <c r="P85" s="8">
        <f>$D85/'Seasonal Index'!M217</f>
        <v>2.8485660143370644</v>
      </c>
      <c r="Q85" s="1"/>
      <c r="R85" s="18">
        <f t="shared" si="16"/>
        <v>9.5228610996390996E-3</v>
      </c>
      <c r="S85" s="1">
        <f t="shared" si="10"/>
        <v>9.5084085083854408E-3</v>
      </c>
      <c r="T85" s="1">
        <f t="shared" si="11"/>
        <v>9.8621181748190095E-3</v>
      </c>
      <c r="U85" s="1">
        <f t="shared" si="12"/>
        <v>9.9393294600073831E-3</v>
      </c>
      <c r="V85" s="1"/>
      <c r="W85">
        <f t="shared" si="13"/>
        <v>8.2091239606255448E-3</v>
      </c>
    </row>
    <row r="86" spans="1:23" x14ac:dyDescent="0.3">
      <c r="A86" s="1">
        <v>81</v>
      </c>
      <c r="B86" s="92"/>
      <c r="C86" s="1" t="s">
        <v>9</v>
      </c>
      <c r="D86" s="1">
        <v>312</v>
      </c>
      <c r="E86" s="1">
        <f>'Seasonal Index'!$H$60+'Seasonal Index'!$H$59*A86</f>
        <v>302.91140977078476</v>
      </c>
      <c r="F86" s="1">
        <f>'Seasonal Index'!$I$106+'Seasonal Index'!$I$107*A86 + 'Seasonal Index'!$I$108*(A86^2)</f>
        <v>291.65446557926919</v>
      </c>
      <c r="G86" s="1"/>
      <c r="H86" s="1">
        <f t="shared" si="17"/>
        <v>1.030004119805499</v>
      </c>
      <c r="I86" s="1"/>
      <c r="J86" s="18">
        <f>$D86/'Seasonal Index'!G218</f>
        <v>2.8868012025812297</v>
      </c>
      <c r="K86" s="1">
        <f>$D86/'Seasonal Index'!H218</f>
        <v>2.8865662545312967</v>
      </c>
      <c r="L86" s="1">
        <f>$D86/'Seasonal Index'!I218</f>
        <v>2.974945623457995</v>
      </c>
      <c r="M86" s="1">
        <f>$D86/'Seasonal Index'!J218</f>
        <v>2.9534046957655473</v>
      </c>
      <c r="N86" s="1">
        <f>$D86/'Seasonal Index'!K218</f>
        <v>2.9621550779593782</v>
      </c>
      <c r="O86" s="1">
        <f>$D86/'Seasonal Index'!L218</f>
        <v>2.9666724734179213</v>
      </c>
      <c r="P86" s="8">
        <f>$D86/'Seasonal Index'!M218</f>
        <v>2.9448560799499841</v>
      </c>
      <c r="Q86" s="1"/>
      <c r="R86" s="18">
        <f t="shared" si="16"/>
        <v>9.8211738729457494E-3</v>
      </c>
      <c r="S86" s="1">
        <f t="shared" si="10"/>
        <v>9.7500609105494237E-3</v>
      </c>
      <c r="T86" s="1">
        <f t="shared" si="11"/>
        <v>1.0156385132235494E-2</v>
      </c>
      <c r="U86" s="1">
        <f t="shared" si="12"/>
        <v>1.0171873993170885E-2</v>
      </c>
      <c r="V86" s="1"/>
      <c r="W86">
        <f t="shared" si="13"/>
        <v>9.4386412818909752E-3</v>
      </c>
    </row>
    <row r="87" spans="1:23" x14ac:dyDescent="0.3">
      <c r="A87" s="1">
        <v>82</v>
      </c>
      <c r="B87" s="92"/>
      <c r="C87" s="1" t="s">
        <v>10</v>
      </c>
      <c r="D87" s="1">
        <v>274</v>
      </c>
      <c r="E87" s="1">
        <f>'Seasonal Index'!$H$60+'Seasonal Index'!$H$59*A87</f>
        <v>305.57173902486403</v>
      </c>
      <c r="F87" s="1">
        <f>'Seasonal Index'!$I$106+'Seasonal Index'!$I$107*A87 + 'Seasonal Index'!$I$108*(A87^2)</f>
        <v>294.43806479255591</v>
      </c>
      <c r="G87" s="1"/>
      <c r="H87" s="1">
        <f t="shared" si="17"/>
        <v>0.89667978090639111</v>
      </c>
      <c r="I87" s="1"/>
      <c r="J87" s="18">
        <f>$D87/'Seasonal Index'!G219</f>
        <v>2.8819260916225757</v>
      </c>
      <c r="K87" s="1">
        <f>$D87/'Seasonal Index'!H219</f>
        <v>2.881807709587322</v>
      </c>
      <c r="L87" s="1">
        <f>$D87/'Seasonal Index'!I219</f>
        <v>3.0039016706609307</v>
      </c>
      <c r="M87" s="1">
        <f>$D87/'Seasonal Index'!J219</f>
        <v>3.0056053287042306</v>
      </c>
      <c r="N87" s="1">
        <f>$D87/'Seasonal Index'!K219</f>
        <v>2.98716483666675</v>
      </c>
      <c r="O87" s="1">
        <f>$D87/'Seasonal Index'!L219</f>
        <v>2.9818184391768732</v>
      </c>
      <c r="P87" s="8">
        <f>$D87/'Seasonal Index'!M219</f>
        <v>2.9748260241641651</v>
      </c>
      <c r="Q87" s="1"/>
      <c r="R87" s="18">
        <f t="shared" si="16"/>
        <v>9.830430262454691E-3</v>
      </c>
      <c r="S87" s="1">
        <f t="shared" si="10"/>
        <v>9.8360055753050762E-3</v>
      </c>
      <c r="T87" s="1">
        <f t="shared" si="11"/>
        <v>1.0145307940300906E-2</v>
      </c>
      <c r="U87" s="1">
        <f t="shared" si="12"/>
        <v>1.012714997049614E-2</v>
      </c>
      <c r="V87" s="1"/>
      <c r="W87">
        <f t="shared" si="13"/>
        <v>1.0857029285270676E-2</v>
      </c>
    </row>
    <row r="88" spans="1:23" x14ac:dyDescent="0.3">
      <c r="A88" s="1">
        <v>83</v>
      </c>
      <c r="B88" s="92"/>
      <c r="C88" s="1" t="s">
        <v>11</v>
      </c>
      <c r="D88" s="1">
        <v>237</v>
      </c>
      <c r="E88" s="1">
        <f>'Seasonal Index'!$H$60+'Seasonal Index'!$H$59*A88</f>
        <v>308.2320682789433</v>
      </c>
      <c r="F88" s="1">
        <f>'Seasonal Index'!$I$106+'Seasonal Index'!$I$107*A88 + 'Seasonal Index'!$I$108*(A88^2)</f>
        <v>297.23536066797681</v>
      </c>
      <c r="G88" s="1"/>
      <c r="H88" s="1">
        <f t="shared" si="17"/>
        <v>0.76890117671182789</v>
      </c>
      <c r="I88" s="1"/>
      <c r="J88" s="18">
        <f>$D88/'Seasonal Index'!G220</f>
        <v>2.8486093537627499</v>
      </c>
      <c r="K88" s="1">
        <f>$D88/'Seasonal Index'!H220</f>
        <v>2.8482571953521161</v>
      </c>
      <c r="L88" s="1">
        <f>$D88/'Seasonal Index'!I220</f>
        <v>3.0027006121981108</v>
      </c>
      <c r="M88" s="1">
        <f>$D88/'Seasonal Index'!J220</f>
        <v>2.9491088005041965</v>
      </c>
      <c r="N88" s="1">
        <f>$D88/'Seasonal Index'!K220</f>
        <v>2.9823907577005437</v>
      </c>
      <c r="O88" s="1">
        <f>$D88/'Seasonal Index'!L220</f>
        <v>2.981099986317624</v>
      </c>
      <c r="P88" s="8">
        <f>$D88/'Seasonal Index'!M220</f>
        <v>2.9595374834507271</v>
      </c>
      <c r="Q88" s="1"/>
      <c r="R88" s="18">
        <f t="shared" si="16"/>
        <v>9.7416879073099309E-3</v>
      </c>
      <c r="S88" s="1">
        <f t="shared" si="10"/>
        <v>9.567819523033266E-3</v>
      </c>
      <c r="T88" s="1">
        <f t="shared" si="11"/>
        <v>1.00337683612011E-2</v>
      </c>
      <c r="U88" s="1">
        <f t="shared" si="12"/>
        <v>1.0029425770938559E-2</v>
      </c>
      <c r="V88" s="1"/>
      <c r="W88">
        <f t="shared" si="13"/>
        <v>1.2487499930171845E-2</v>
      </c>
    </row>
    <row r="89" spans="1:23" ht="15" thickBot="1" x14ac:dyDescent="0.35">
      <c r="A89" s="2">
        <v>84</v>
      </c>
      <c r="B89" s="93"/>
      <c r="C89" s="2" t="s">
        <v>12</v>
      </c>
      <c r="D89" s="2">
        <v>278</v>
      </c>
      <c r="E89" s="2">
        <f>'Seasonal Index'!$H$60+'Seasonal Index'!$H$59*A89</f>
        <v>310.89239753302252</v>
      </c>
      <c r="F89" s="2">
        <f>'Seasonal Index'!$I$106+'Seasonal Index'!$I$107*A89 + 'Seasonal Index'!$I$108*(A89^2)</f>
        <v>300.04635320553183</v>
      </c>
      <c r="G89" s="2"/>
      <c r="H89" s="2">
        <f t="shared" si="17"/>
        <v>0.89420005830303795</v>
      </c>
      <c r="I89" s="2"/>
      <c r="J89" s="18">
        <f>$D89/'Seasonal Index'!G221</f>
        <v>2.9505247481220236</v>
      </c>
      <c r="K89" s="1">
        <f>$D89/'Seasonal Index'!H221</f>
        <v>2.9506177755464211</v>
      </c>
      <c r="L89" s="1">
        <f>$D89/'Seasonal Index'!I221</f>
        <v>3.1453447186401702</v>
      </c>
      <c r="M89" s="1">
        <f>$D89/'Seasonal Index'!J221</f>
        <v>3.0879694018582229</v>
      </c>
      <c r="N89" s="1">
        <f>$D89/'Seasonal Index'!K221</f>
        <v>3.1215859521118188</v>
      </c>
      <c r="O89" s="1">
        <f>$D89/'Seasonal Index'!L221</f>
        <v>3.0992203354174399</v>
      </c>
      <c r="P89" s="8">
        <f>$D89/'Seasonal Index'!M221</f>
        <v>3.0919409935293571</v>
      </c>
      <c r="Q89" s="2"/>
      <c r="R89" s="47">
        <f t="shared" si="16"/>
        <v>1.0117149031622997E-2</v>
      </c>
      <c r="S89" s="2">
        <f t="shared" si="10"/>
        <v>9.9325986301425188E-3</v>
      </c>
      <c r="T89" s="2">
        <f t="shared" si="11"/>
        <v>1.0403679027465239E-2</v>
      </c>
      <c r="U89" s="2">
        <f t="shared" si="12"/>
        <v>1.0329138489126956E-2</v>
      </c>
      <c r="V89" s="2"/>
      <c r="W89">
        <f t="shared" si="13"/>
        <v>1.112208990478186E-2</v>
      </c>
    </row>
    <row r="90" spans="1:23" ht="15" thickTop="1" x14ac:dyDescent="0.3">
      <c r="A90" s="1">
        <v>85</v>
      </c>
      <c r="B90" s="92">
        <v>1956</v>
      </c>
      <c r="C90" s="1" t="s">
        <v>1</v>
      </c>
      <c r="D90" s="1">
        <v>284</v>
      </c>
      <c r="E90" s="1">
        <f>'Seasonal Index'!$H$60+'Seasonal Index'!$H$59*A90</f>
        <v>313.55272678710179</v>
      </c>
      <c r="F90" s="1">
        <f>'Seasonal Index'!$I$106+'Seasonal Index'!$I$107*A90 + 'Seasonal Index'!$I$108*(A90^2)</f>
        <v>302.87104240522098</v>
      </c>
      <c r="G90" s="1"/>
      <c r="H90" s="1">
        <f t="shared" si="17"/>
        <v>0.9057487807874568</v>
      </c>
      <c r="I90" s="1"/>
      <c r="J90" s="18">
        <f>$D90/'Seasonal Index'!G210</f>
        <v>3.2979771166596139</v>
      </c>
      <c r="K90" s="1">
        <f>$D90/'Seasonal Index'!H210</f>
        <v>3.2980014248029477</v>
      </c>
      <c r="L90" s="1">
        <f>$D90/'Seasonal Index'!I210</f>
        <v>3.0818038948073996</v>
      </c>
      <c r="M90" s="1">
        <f>$D90/'Seasonal Index'!J210</f>
        <v>3.1214797667254928</v>
      </c>
      <c r="N90" s="1">
        <f>$D90/'Seasonal Index'!K210</f>
        <v>3.1134069685564412</v>
      </c>
      <c r="O90" s="1">
        <f>$D90/'Seasonal Index'!L210</f>
        <v>3.0975041285109479</v>
      </c>
      <c r="P90" s="8">
        <f>$D90/'Seasonal Index'!M210</f>
        <v>3.1163199679699058</v>
      </c>
      <c r="Q90" s="1"/>
      <c r="R90" s="18">
        <f t="shared" si="16"/>
        <v>9.8286623955909785E-3</v>
      </c>
      <c r="S90" s="1">
        <f t="shared" si="10"/>
        <v>9.9551989188884863E-3</v>
      </c>
      <c r="T90" s="1">
        <f t="shared" si="11"/>
        <v>1.0279645567405923E-2</v>
      </c>
      <c r="U90" s="1">
        <f t="shared" si="12"/>
        <v>1.0227138599690547E-2</v>
      </c>
      <c r="W90">
        <f t="shared" si="13"/>
        <v>1.0972957633696852E-2</v>
      </c>
    </row>
    <row r="91" spans="1:23" x14ac:dyDescent="0.3">
      <c r="A91" s="1">
        <v>86</v>
      </c>
      <c r="B91" s="92"/>
      <c r="C91" s="1" t="s">
        <v>2</v>
      </c>
      <c r="D91" s="1">
        <v>277</v>
      </c>
      <c r="E91" s="1">
        <f>'Seasonal Index'!$H$60+'Seasonal Index'!$H$59*A91</f>
        <v>316.21305604118106</v>
      </c>
      <c r="F91" s="1">
        <f>'Seasonal Index'!$I$106+'Seasonal Index'!$I$107*A91 + 'Seasonal Index'!$I$108*(A91^2)</f>
        <v>305.70942826704436</v>
      </c>
      <c r="G91" s="1"/>
      <c r="H91" s="1">
        <f t="shared" si="17"/>
        <v>0.87599166039471099</v>
      </c>
      <c r="I91" s="1"/>
      <c r="J91" s="18">
        <f>$D91/'Seasonal Index'!G211</f>
        <v>3.2516669401242289</v>
      </c>
      <c r="K91" s="1">
        <f>$D91/'Seasonal Index'!H211</f>
        <v>3.2539122235968954</v>
      </c>
      <c r="L91" s="1">
        <f>$D91/'Seasonal Index'!I211</f>
        <v>3.0689068004852138</v>
      </c>
      <c r="M91" s="1">
        <f>$D91/'Seasonal Index'!J211</f>
        <v>3.1497859661723209</v>
      </c>
      <c r="N91" s="1">
        <f>$D91/'Seasonal Index'!K211</f>
        <v>3.1000493179563575</v>
      </c>
      <c r="O91" s="1">
        <f>$D91/'Seasonal Index'!L211</f>
        <v>3.1022371248130924</v>
      </c>
      <c r="P91" s="8">
        <f>$D91/'Seasonal Index'!M211</f>
        <v>3.1315271766219652</v>
      </c>
      <c r="Q91" s="1"/>
      <c r="R91" s="18">
        <f t="shared" si="16"/>
        <v>9.7051868727569043E-3</v>
      </c>
      <c r="S91" s="1">
        <f t="shared" si="10"/>
        <v>9.9609611494413369E-3</v>
      </c>
      <c r="T91" s="1">
        <f t="shared" si="11"/>
        <v>1.0140509357298565E-2</v>
      </c>
      <c r="U91" s="1">
        <f t="shared" si="12"/>
        <v>1.0147665848575712E-2</v>
      </c>
      <c r="W91">
        <f t="shared" si="13"/>
        <v>1.1305152262173161E-2</v>
      </c>
    </row>
    <row r="92" spans="1:23" x14ac:dyDescent="0.3">
      <c r="A92" s="1">
        <v>87</v>
      </c>
      <c r="B92" s="92"/>
      <c r="C92" s="1" t="s">
        <v>3</v>
      </c>
      <c r="D92" s="1">
        <v>317</v>
      </c>
      <c r="E92" s="1">
        <f>'Seasonal Index'!$H$60+'Seasonal Index'!$H$59*A92</f>
        <v>318.87338529526028</v>
      </c>
      <c r="F92" s="1">
        <f>'Seasonal Index'!$I$106+'Seasonal Index'!$I$107*A92 + 'Seasonal Index'!$I$108*(A92^2)</f>
        <v>308.56151079100187</v>
      </c>
      <c r="G92" s="1"/>
      <c r="H92" s="1">
        <f t="shared" si="17"/>
        <v>0.99412498696457341</v>
      </c>
      <c r="I92" s="1"/>
      <c r="J92" s="18">
        <f>$D92/'Seasonal Index'!G212</f>
        <v>3.2347003307795421</v>
      </c>
      <c r="K92" s="1">
        <f>$D92/'Seasonal Index'!H212</f>
        <v>3.2373651093840539</v>
      </c>
      <c r="L92" s="1">
        <f>$D92/'Seasonal Index'!I212</f>
        <v>3.0978289333040983</v>
      </c>
      <c r="M92" s="1">
        <f>$D92/'Seasonal Index'!J212</f>
        <v>3.1605314773712179</v>
      </c>
      <c r="N92" s="1">
        <f>$D92/'Seasonal Index'!K212</f>
        <v>3.1179108447738497</v>
      </c>
      <c r="O92" s="1">
        <f>$D92/'Seasonal Index'!L212</f>
        <v>3.1024124619269724</v>
      </c>
      <c r="P92" s="8">
        <f>$D92/'Seasonal Index'!M212</f>
        <v>3.1474242814443154</v>
      </c>
      <c r="Q92" s="1"/>
      <c r="R92" s="18">
        <f t="shared" si="16"/>
        <v>9.7149184477584062E-3</v>
      </c>
      <c r="S92" s="1">
        <f t="shared" si="10"/>
        <v>9.9115561947721951E-3</v>
      </c>
      <c r="T92" s="1">
        <f t="shared" si="11"/>
        <v>1.0104665474255167E-2</v>
      </c>
      <c r="U92" s="1">
        <f t="shared" si="12"/>
        <v>1.005443761917646E-2</v>
      </c>
      <c r="W92">
        <f t="shared" si="13"/>
        <v>9.9287832222218157E-3</v>
      </c>
    </row>
    <row r="93" spans="1:23" x14ac:dyDescent="0.3">
      <c r="A93" s="1">
        <v>88</v>
      </c>
      <c r="B93" s="92"/>
      <c r="C93" s="1" t="s">
        <v>4</v>
      </c>
      <c r="D93" s="1">
        <v>313</v>
      </c>
      <c r="E93" s="1">
        <f>'Seasonal Index'!$H$60+'Seasonal Index'!$H$59*A93</f>
        <v>321.53371454933949</v>
      </c>
      <c r="F93" s="1">
        <f>'Seasonal Index'!$I$106+'Seasonal Index'!$I$107*A93 + 'Seasonal Index'!$I$108*(A93^2)</f>
        <v>311.42728997709355</v>
      </c>
      <c r="G93" s="1"/>
      <c r="H93" s="1">
        <f t="shared" si="17"/>
        <v>0.97345934761055986</v>
      </c>
      <c r="I93" s="1"/>
      <c r="J93" s="18">
        <f>$D93/'Seasonal Index'!G213</f>
        <v>3.2639310664603562</v>
      </c>
      <c r="K93" s="1">
        <f>$D93/'Seasonal Index'!H213</f>
        <v>3.2663001320842224</v>
      </c>
      <c r="L93" s="1">
        <f>$D93/'Seasonal Index'!I213</f>
        <v>3.1656745628114393</v>
      </c>
      <c r="M93" s="1">
        <f>$D93/'Seasonal Index'!J213</f>
        <v>3.1933895252023321</v>
      </c>
      <c r="N93" s="1">
        <f>$D93/'Seasonal Index'!K213</f>
        <v>3.1793461444984157</v>
      </c>
      <c r="O93" s="1">
        <f>$D93/'Seasonal Index'!L213</f>
        <v>3.2015386273925053</v>
      </c>
      <c r="P93" s="8">
        <f>$D93/'Seasonal Index'!M213</f>
        <v>3.2098254922268876</v>
      </c>
      <c r="Q93" s="1"/>
      <c r="R93" s="18">
        <f t="shared" si="16"/>
        <v>9.8455447113794513E-3</v>
      </c>
      <c r="S93" s="1">
        <f t="shared" si="10"/>
        <v>9.9317408430346886E-3</v>
      </c>
      <c r="T93" s="1">
        <f t="shared" si="11"/>
        <v>1.0208951645606481E-2</v>
      </c>
      <c r="U93" s="1">
        <f t="shared" si="12"/>
        <v>1.0280212204999724E-2</v>
      </c>
      <c r="W93">
        <f t="shared" si="13"/>
        <v>1.0255033521491654E-2</v>
      </c>
    </row>
    <row r="94" spans="1:23" x14ac:dyDescent="0.3">
      <c r="A94" s="1">
        <v>89</v>
      </c>
      <c r="B94" s="92"/>
      <c r="C94" s="1" t="s">
        <v>5</v>
      </c>
      <c r="D94" s="1">
        <v>318</v>
      </c>
      <c r="E94" s="1">
        <f>'Seasonal Index'!$H$60+'Seasonal Index'!$H$59*A94</f>
        <v>324.19404380341882</v>
      </c>
      <c r="F94" s="1">
        <f>'Seasonal Index'!$I$106+'Seasonal Index'!$I$107*A94 + 'Seasonal Index'!$I$108*(A94^2)</f>
        <v>314.30676582531936</v>
      </c>
      <c r="G94" s="1"/>
      <c r="H94" s="1">
        <f t="shared" si="17"/>
        <v>0.98089402343500576</v>
      </c>
      <c r="I94" s="1"/>
      <c r="J94" s="18">
        <f>$D94/'Seasonal Index'!G214</f>
        <v>3.2911393337951078</v>
      </c>
      <c r="K94" s="1">
        <f>$D94/'Seasonal Index'!H214</f>
        <v>3.291952355324248</v>
      </c>
      <c r="L94" s="1">
        <f>$D94/'Seasonal Index'!I214</f>
        <v>3.2374096940152572</v>
      </c>
      <c r="M94" s="1">
        <f>$D94/'Seasonal Index'!J214</f>
        <v>3.2120261533974128</v>
      </c>
      <c r="N94" s="1">
        <f>$D94/'Seasonal Index'!K214</f>
        <v>3.2401461187890677</v>
      </c>
      <c r="O94" s="1">
        <f>$D94/'Seasonal Index'!L214</f>
        <v>3.2016665458385787</v>
      </c>
      <c r="P94" s="8">
        <f>$D94/'Seasonal Index'!M214</f>
        <v>3.2452077553172627</v>
      </c>
      <c r="Q94" s="1"/>
      <c r="R94" s="18">
        <f t="shared" si="16"/>
        <v>9.9860245920443923E-3</v>
      </c>
      <c r="S94" s="1">
        <f t="shared" si="10"/>
        <v>9.9077272232215522E-3</v>
      </c>
      <c r="T94" s="1">
        <f t="shared" si="11"/>
        <v>1.0308865322325982E-2</v>
      </c>
      <c r="U94" s="1">
        <f t="shared" si="12"/>
        <v>1.0186438517896723E-2</v>
      </c>
      <c r="W94">
        <f t="shared" si="13"/>
        <v>1.0205055834331015E-2</v>
      </c>
    </row>
    <row r="95" spans="1:23" x14ac:dyDescent="0.3">
      <c r="A95" s="1">
        <v>90</v>
      </c>
      <c r="B95" s="92"/>
      <c r="C95" s="1" t="s">
        <v>6</v>
      </c>
      <c r="D95" s="1">
        <v>374</v>
      </c>
      <c r="E95" s="1">
        <f>'Seasonal Index'!$H$60+'Seasonal Index'!$H$59*A95</f>
        <v>326.85437305749804</v>
      </c>
      <c r="F95" s="1">
        <f>'Seasonal Index'!$I$106+'Seasonal Index'!$I$107*A95 + 'Seasonal Index'!$I$108*(A95^2)</f>
        <v>317.19993833567941</v>
      </c>
      <c r="G95" s="1"/>
      <c r="H95" s="1">
        <f t="shared" si="17"/>
        <v>1.1442404655672402</v>
      </c>
      <c r="I95" s="1"/>
      <c r="J95" s="18">
        <f>$D95/'Seasonal Index'!G215</f>
        <v>3.39192056682761</v>
      </c>
      <c r="K95" s="1">
        <f>$D95/'Seasonal Index'!H215</f>
        <v>3.3903788332818148</v>
      </c>
      <c r="L95" s="1">
        <f>$D95/'Seasonal Index'!I215</f>
        <v>3.3778699508341892</v>
      </c>
      <c r="M95" s="1">
        <f>$D95/'Seasonal Index'!J215</f>
        <v>3.3737320913002846</v>
      </c>
      <c r="N95" s="1">
        <f>$D95/'Seasonal Index'!K215</f>
        <v>3.3744737887719478</v>
      </c>
      <c r="O95" s="1">
        <f>$D95/'Seasonal Index'!L215</f>
        <v>3.3775414877803671</v>
      </c>
      <c r="P95" s="8">
        <f>$D95/'Seasonal Index'!M215</f>
        <v>3.3646694904629308</v>
      </c>
      <c r="Q95" s="1"/>
      <c r="R95" s="18">
        <f t="shared" si="16"/>
        <v>1.0334479906866588E-2</v>
      </c>
      <c r="S95" s="1">
        <f t="shared" si="10"/>
        <v>1.0321820264301007E-2</v>
      </c>
      <c r="T95" s="1">
        <f t="shared" si="11"/>
        <v>1.0638317921742102E-2</v>
      </c>
      <c r="U95" s="1">
        <f t="shared" si="12"/>
        <v>1.0647989105868162E-2</v>
      </c>
      <c r="W95">
        <f t="shared" si="13"/>
        <v>8.9964424878687995E-3</v>
      </c>
    </row>
    <row r="96" spans="1:23" x14ac:dyDescent="0.3">
      <c r="A96" s="1">
        <v>91</v>
      </c>
      <c r="B96" s="92"/>
      <c r="C96" s="1" t="s">
        <v>7</v>
      </c>
      <c r="D96" s="1">
        <v>413</v>
      </c>
      <c r="E96" s="1">
        <f>'Seasonal Index'!$H$60+'Seasonal Index'!$H$59*A96</f>
        <v>329.51470231157725</v>
      </c>
      <c r="F96" s="1">
        <f>'Seasonal Index'!$I$106+'Seasonal Index'!$I$107*A96 + 'Seasonal Index'!$I$108*(A96^2)</f>
        <v>320.10680750817357</v>
      </c>
      <c r="G96" s="1"/>
      <c r="H96" s="1">
        <f t="shared" si="17"/>
        <v>1.2533583391052521</v>
      </c>
      <c r="I96" s="1"/>
      <c r="J96" s="18">
        <f>$D96/'Seasonal Index'!G216</f>
        <v>3.340450174329328</v>
      </c>
      <c r="K96" s="1">
        <f>$D96/'Seasonal Index'!H216</f>
        <v>3.3380279433513662</v>
      </c>
      <c r="L96" s="1">
        <f>$D96/'Seasonal Index'!I216</f>
        <v>3.3667222587424912</v>
      </c>
      <c r="M96" s="1">
        <f>$D96/'Seasonal Index'!J216</f>
        <v>3.3262932349518315</v>
      </c>
      <c r="N96" s="1">
        <f>$D96/'Seasonal Index'!K216</f>
        <v>3.3588421378487698</v>
      </c>
      <c r="O96" s="1">
        <f>$D96/'Seasonal Index'!L216</f>
        <v>3.3876244851289519</v>
      </c>
      <c r="P96" s="8">
        <f>$D96/'Seasonal Index'!M216</f>
        <v>3.3529539796926877</v>
      </c>
      <c r="Q96" s="1"/>
      <c r="R96" s="18">
        <f t="shared" si="16"/>
        <v>1.0217214088247387E-2</v>
      </c>
      <c r="S96" s="1">
        <f t="shared" si="10"/>
        <v>1.0094521463283931E-2</v>
      </c>
      <c r="T96" s="1">
        <f t="shared" si="11"/>
        <v>1.0492879436070742E-2</v>
      </c>
      <c r="U96" s="1">
        <f t="shared" si="12"/>
        <v>1.0582794260139103E-2</v>
      </c>
      <c r="W96">
        <f t="shared" si="13"/>
        <v>8.1185326384810835E-3</v>
      </c>
    </row>
    <row r="97" spans="1:23" x14ac:dyDescent="0.3">
      <c r="A97" s="1">
        <v>92</v>
      </c>
      <c r="B97" s="92"/>
      <c r="C97" s="1" t="s">
        <v>8</v>
      </c>
      <c r="D97" s="1">
        <v>405</v>
      </c>
      <c r="E97" s="1">
        <f>'Seasonal Index'!$H$60+'Seasonal Index'!$H$59*A97</f>
        <v>332.17503156565652</v>
      </c>
      <c r="F97" s="1">
        <f>'Seasonal Index'!$I$106+'Seasonal Index'!$I$107*A97 + 'Seasonal Index'!$I$108*(A97^2)</f>
        <v>323.02737334280187</v>
      </c>
      <c r="G97" s="1"/>
      <c r="H97" s="1">
        <f t="shared" si="17"/>
        <v>1.2192367321863238</v>
      </c>
      <c r="I97" s="1"/>
      <c r="J97" s="18">
        <f>$D97/'Seasonal Index'!G217</f>
        <v>3.2737975136004458</v>
      </c>
      <c r="K97" s="1">
        <f>$D97/'Seasonal Index'!H217</f>
        <v>3.2718502819947783</v>
      </c>
      <c r="L97" s="1">
        <f>$D97/'Seasonal Index'!I217</f>
        <v>3.3371642091779328</v>
      </c>
      <c r="M97" s="1">
        <f>$D97/'Seasonal Index'!J217</f>
        <v>3.3320994844321925</v>
      </c>
      <c r="N97" s="1">
        <f>$D97/'Seasonal Index'!K217</f>
        <v>3.3252177183948586</v>
      </c>
      <c r="O97" s="1">
        <f>$D97/'Seasonal Index'!L217</f>
        <v>3.3512511048355087</v>
      </c>
      <c r="P97" s="8">
        <f>$D97/'Seasonal Index'!M217</f>
        <v>3.324695204053346</v>
      </c>
      <c r="Q97" s="1"/>
      <c r="R97" s="18">
        <f t="shared" si="16"/>
        <v>1.0046402926338913E-2</v>
      </c>
      <c r="S97" s="1">
        <f t="shared" si="10"/>
        <v>1.0031155769676149E-2</v>
      </c>
      <c r="T97" s="1">
        <f t="shared" si="11"/>
        <v>1.0293919317066929E-2</v>
      </c>
      <c r="U97" s="1">
        <f t="shared" si="12"/>
        <v>1.0374511206761127E-2</v>
      </c>
      <c r="W97">
        <f t="shared" si="13"/>
        <v>8.2091239606255448E-3</v>
      </c>
    </row>
    <row r="98" spans="1:23" x14ac:dyDescent="0.3">
      <c r="A98" s="1">
        <v>93</v>
      </c>
      <c r="B98" s="92"/>
      <c r="C98" s="1" t="s">
        <v>9</v>
      </c>
      <c r="D98" s="1">
        <v>355</v>
      </c>
      <c r="E98" s="1">
        <f>'Seasonal Index'!$H$60+'Seasonal Index'!$H$59*A98</f>
        <v>334.8353608197358</v>
      </c>
      <c r="F98" s="1">
        <f>'Seasonal Index'!$I$106+'Seasonal Index'!$I$107*A98 + 'Seasonal Index'!$I$108*(A98^2)</f>
        <v>325.96163583956439</v>
      </c>
      <c r="G98" s="1"/>
      <c r="H98" s="1">
        <f t="shared" si="17"/>
        <v>1.0602225497656448</v>
      </c>
      <c r="I98" s="1"/>
      <c r="J98" s="18">
        <f>$D98/'Seasonal Index'!G218</f>
        <v>3.2846616247318479</v>
      </c>
      <c r="K98" s="1">
        <f>$D98/'Seasonal Index'!H218</f>
        <v>3.2843942960211869</v>
      </c>
      <c r="L98" s="1">
        <f>$D98/'Seasonal Index'!I218</f>
        <v>3.3849541548961164</v>
      </c>
      <c r="M98" s="1">
        <f>$D98/'Seasonal Index'!J218</f>
        <v>3.3604444455024653</v>
      </c>
      <c r="N98" s="1">
        <f>$D98/'Seasonal Index'!K218</f>
        <v>3.3704008098576259</v>
      </c>
      <c r="O98" s="1">
        <f>$D98/'Seasonal Index'!L218</f>
        <v>3.3755407950748784</v>
      </c>
      <c r="P98" s="8">
        <f>$D98/'Seasonal Index'!M218</f>
        <v>3.3507176550712963</v>
      </c>
      <c r="Q98" s="1"/>
      <c r="R98" s="18">
        <f t="shared" si="16"/>
        <v>1.010930908434866E-2</v>
      </c>
      <c r="S98" s="1">
        <f t="shared" si="10"/>
        <v>1.0036109798187106E-2</v>
      </c>
      <c r="T98" s="1">
        <f t="shared" si="11"/>
        <v>1.0339869602067248E-2</v>
      </c>
      <c r="U98" s="1">
        <f t="shared" si="12"/>
        <v>1.0355638283568719E-2</v>
      </c>
      <c r="W98">
        <f t="shared" si="13"/>
        <v>9.4386412818909752E-3</v>
      </c>
    </row>
    <row r="99" spans="1:23" x14ac:dyDescent="0.3">
      <c r="A99" s="1">
        <v>94</v>
      </c>
      <c r="B99" s="92"/>
      <c r="C99" s="1" t="s">
        <v>10</v>
      </c>
      <c r="D99" s="1">
        <v>306</v>
      </c>
      <c r="E99" s="1">
        <f>'Seasonal Index'!$H$60+'Seasonal Index'!$H$59*A99</f>
        <v>337.49569007381501</v>
      </c>
      <c r="F99" s="1">
        <f>'Seasonal Index'!$I$106+'Seasonal Index'!$I$107*A99 + 'Seasonal Index'!$I$108*(A99^2)</f>
        <v>328.90959499846105</v>
      </c>
      <c r="G99" s="1"/>
      <c r="H99" s="1">
        <f t="shared" si="17"/>
        <v>0.90667824508536254</v>
      </c>
      <c r="I99" s="1"/>
      <c r="J99" s="18">
        <f>$D99/'Seasonal Index'!G219</f>
        <v>3.2185014015930959</v>
      </c>
      <c r="K99" s="1">
        <f>$D99/'Seasonal Index'!H219</f>
        <v>3.2183691939186878</v>
      </c>
      <c r="L99" s="1">
        <f>$D99/'Seasonal Index'!I219</f>
        <v>3.3547223037308207</v>
      </c>
      <c r="M99" s="1">
        <f>$D99/'Seasonal Index'!J219</f>
        <v>3.3566249291368413</v>
      </c>
      <c r="N99" s="1">
        <f>$D99/'Seasonal Index'!K219</f>
        <v>3.3360308029927936</v>
      </c>
      <c r="O99" s="1">
        <f>$D99/'Seasonal Index'!L219</f>
        <v>3.3300600087157783</v>
      </c>
      <c r="P99" s="8">
        <f>$D99/'Seasonal Index'!M219</f>
        <v>3.3222509612928266</v>
      </c>
      <c r="Q99" s="1"/>
      <c r="R99" s="18">
        <f t="shared" si="16"/>
        <v>9.9400448728607354E-3</v>
      </c>
      <c r="S99" s="1">
        <f t="shared" si="10"/>
        <v>9.9456823534626489E-3</v>
      </c>
      <c r="T99" s="1">
        <f t="shared" si="11"/>
        <v>1.0142698339367092E-2</v>
      </c>
      <c r="U99" s="1">
        <f t="shared" si="12"/>
        <v>1.0124545040199754E-2</v>
      </c>
      <c r="W99">
        <f t="shared" si="13"/>
        <v>1.0857029285270676E-2</v>
      </c>
    </row>
    <row r="100" spans="1:23" x14ac:dyDescent="0.3">
      <c r="A100" s="1">
        <v>95</v>
      </c>
      <c r="B100" s="92"/>
      <c r="C100" s="1" t="s">
        <v>11</v>
      </c>
      <c r="D100" s="1">
        <v>271</v>
      </c>
      <c r="E100" s="1">
        <f>'Seasonal Index'!$H$60+'Seasonal Index'!$H$59*A100</f>
        <v>340.15601932789428</v>
      </c>
      <c r="F100" s="1">
        <f>'Seasonal Index'!$I$106+'Seasonal Index'!$I$107*A100 + 'Seasonal Index'!$I$108*(A100^2)</f>
        <v>331.87125081949188</v>
      </c>
      <c r="G100" s="1"/>
      <c r="H100" s="1">
        <f t="shared" si="17"/>
        <v>0.79669323663729974</v>
      </c>
      <c r="I100" s="1"/>
      <c r="J100" s="18">
        <f>$D100/'Seasonal Index'!G220</f>
        <v>3.2572706112645791</v>
      </c>
      <c r="K100" s="1">
        <f>$D100/'Seasonal Index'!H220</f>
        <v>3.2568679322380736</v>
      </c>
      <c r="L100" s="1">
        <f>$D100/'Seasonal Index'!I220</f>
        <v>3.433467788631595</v>
      </c>
      <c r="M100" s="1">
        <f>$D100/'Seasonal Index'!J220</f>
        <v>3.3721877001545875</v>
      </c>
      <c r="N100" s="1">
        <f>$D100/'Seasonal Index'!K220</f>
        <v>3.4102442841217191</v>
      </c>
      <c r="O100" s="1">
        <f>$D100/'Seasonal Index'!L220</f>
        <v>3.4087683387851313</v>
      </c>
      <c r="P100" s="8">
        <f>$D100/'Seasonal Index'!M220</f>
        <v>3.3841124810765697</v>
      </c>
      <c r="Q100" s="1"/>
      <c r="R100" s="18">
        <f t="shared" si="16"/>
        <v>1.0093802824408922E-2</v>
      </c>
      <c r="S100" s="1">
        <f t="shared" si="10"/>
        <v>9.9136499386887466E-3</v>
      </c>
      <c r="T100" s="1">
        <f t="shared" si="11"/>
        <v>1.0275805077121867E-2</v>
      </c>
      <c r="U100" s="1">
        <f t="shared" si="12"/>
        <v>1.0271357733964112E-2</v>
      </c>
      <c r="W100">
        <f t="shared" si="13"/>
        <v>1.2487499930171843E-2</v>
      </c>
    </row>
    <row r="101" spans="1:23" ht="15" thickBot="1" x14ac:dyDescent="0.35">
      <c r="A101" s="2">
        <v>96</v>
      </c>
      <c r="B101" s="93"/>
      <c r="C101" s="2" t="s">
        <v>12</v>
      </c>
      <c r="D101" s="2">
        <v>306</v>
      </c>
      <c r="E101" s="2">
        <f>'Seasonal Index'!$H$60+'Seasonal Index'!$H$59*A101</f>
        <v>342.81634858197356</v>
      </c>
      <c r="F101" s="2">
        <f>'Seasonal Index'!$I$106+'Seasonal Index'!$I$107*A101 + 'Seasonal Index'!$I$108*(A101^2)</f>
        <v>334.84660330265683</v>
      </c>
      <c r="G101" s="2"/>
      <c r="H101" s="2">
        <f t="shared" si="17"/>
        <v>0.89260620523419965</v>
      </c>
      <c r="I101" s="2"/>
      <c r="J101" s="18">
        <f>$D101/'Seasonal Index'!G221</f>
        <v>3.247699902609134</v>
      </c>
      <c r="K101" s="1">
        <f>$D101/'Seasonal Index'!H221</f>
        <v>3.247802299702176</v>
      </c>
      <c r="L101" s="1">
        <f>$D101/'Seasonal Index'!I221</f>
        <v>3.4621420284312663</v>
      </c>
      <c r="M101" s="1">
        <f>$D101/'Seasonal Index'!J221</f>
        <v>3.3989879027648064</v>
      </c>
      <c r="N101" s="1">
        <f>$D101/'Seasonal Index'!K221</f>
        <v>3.4359902926122898</v>
      </c>
      <c r="O101" s="1">
        <f>$D101/'Seasonal Index'!L221</f>
        <v>3.4113720238767504</v>
      </c>
      <c r="P101" s="8">
        <f>$D101/'Seasonal Index'!M221</f>
        <v>3.4033595108632495</v>
      </c>
      <c r="Q101" s="2"/>
      <c r="R101" s="47">
        <f t="shared" si="16"/>
        <v>1.00991158757512E-2</v>
      </c>
      <c r="S101" s="2">
        <f t="shared" si="10"/>
        <v>9.9148944232805378E-3</v>
      </c>
      <c r="T101" s="2">
        <f t="shared" si="11"/>
        <v>1.0261386135389915E-2</v>
      </c>
      <c r="U101" s="2">
        <f t="shared" si="12"/>
        <v>1.0187865100705004E-2</v>
      </c>
      <c r="W101">
        <f t="shared" si="13"/>
        <v>1.112208990478186E-2</v>
      </c>
    </row>
    <row r="102" spans="1:23" ht="15" thickTop="1" x14ac:dyDescent="0.3">
      <c r="A102" s="1">
        <v>97</v>
      </c>
      <c r="B102" s="92">
        <v>1957</v>
      </c>
      <c r="C102" s="1" t="s">
        <v>1</v>
      </c>
      <c r="D102" s="1">
        <v>315</v>
      </c>
      <c r="E102" s="1">
        <f>'Seasonal Index'!$H$60+'Seasonal Index'!$H$59*A102</f>
        <v>345.47667783605277</v>
      </c>
      <c r="F102" s="1">
        <f>'Seasonal Index'!$I$106+'Seasonal Index'!$I$107*A102 + 'Seasonal Index'!$I$108*(A102^2)</f>
        <v>337.83565244795597</v>
      </c>
      <c r="G102" s="1"/>
      <c r="H102" s="1">
        <f t="shared" si="17"/>
        <v>0.91178368963442569</v>
      </c>
      <c r="I102" s="1"/>
      <c r="J102" s="18">
        <f>$D102/'Seasonal Index'!G210</f>
        <v>3.6579675765766844</v>
      </c>
      <c r="K102" s="1">
        <f>$D102/'Seasonal Index'!H210</f>
        <v>3.6579945380736922</v>
      </c>
      <c r="L102" s="1">
        <f>$D102/'Seasonal Index'!I210</f>
        <v>3.4181979819166579</v>
      </c>
      <c r="M102" s="1">
        <f>$D102/'Seasonal Index'!J210</f>
        <v>3.462204670839895</v>
      </c>
      <c r="N102" s="1">
        <f>$D102/'Seasonal Index'!K210</f>
        <v>3.4532506869552075</v>
      </c>
      <c r="O102" s="1">
        <f>$D102/'Seasonal Index'!L210</f>
        <v>3.4356119735244666</v>
      </c>
      <c r="P102" s="8">
        <f>$D102/'Seasonal Index'!M210</f>
        <v>3.4564816546145081</v>
      </c>
      <c r="Q102" s="1"/>
      <c r="R102" s="18">
        <f t="shared" si="16"/>
        <v>9.8941497392156137E-3</v>
      </c>
      <c r="S102" s="1">
        <f t="shared" ref="S102:S133" si="18">M102/E102</f>
        <v>1.0021529362056957E-2</v>
      </c>
      <c r="T102" s="1">
        <f t="shared" ref="T102:T133" si="19">N102/F102</f>
        <v>1.0221688154974068E-2</v>
      </c>
      <c r="U102" s="1">
        <f t="shared" ref="U102:U133" si="20">O102/F102</f>
        <v>1.0169477225479413E-2</v>
      </c>
      <c r="W102">
        <f t="shared" ref="W102:W133" si="21">P102/D102</f>
        <v>1.097295763369685E-2</v>
      </c>
    </row>
    <row r="103" spans="1:23" x14ac:dyDescent="0.3">
      <c r="A103" s="1">
        <v>98</v>
      </c>
      <c r="B103" s="92"/>
      <c r="C103" s="1" t="s">
        <v>2</v>
      </c>
      <c r="D103" s="1">
        <v>301</v>
      </c>
      <c r="E103" s="1">
        <f>'Seasonal Index'!$H$60+'Seasonal Index'!$H$59*A103</f>
        <v>348.13700709013204</v>
      </c>
      <c r="F103" s="1">
        <f>'Seasonal Index'!$I$106+'Seasonal Index'!$I$107*A103 + 'Seasonal Index'!$I$108*(A103^2)</f>
        <v>340.83839825538928</v>
      </c>
      <c r="G103" s="1"/>
      <c r="H103" s="1">
        <f t="shared" si="17"/>
        <v>0.86460213614139458</v>
      </c>
      <c r="I103" s="1"/>
      <c r="J103" s="18">
        <f>$D103/'Seasonal Index'!G211</f>
        <v>3.5333998158028623</v>
      </c>
      <c r="K103" s="1">
        <f>$D103/'Seasonal Index'!H211</f>
        <v>3.5358396364717164</v>
      </c>
      <c r="L103" s="1">
        <f>$D103/'Seasonal Index'!I211</f>
        <v>3.3348048626211169</v>
      </c>
      <c r="M103" s="1">
        <f>$D103/'Seasonal Index'!J211</f>
        <v>3.4226916094507893</v>
      </c>
      <c r="N103" s="1">
        <f>$D103/'Seasonal Index'!K211</f>
        <v>3.3686456487540202</v>
      </c>
      <c r="O103" s="1">
        <f>$D103/'Seasonal Index'!L211</f>
        <v>3.371023012883541</v>
      </c>
      <c r="P103" s="8">
        <f>$D103/'Seasonal Index'!M211</f>
        <v>3.402850830914121</v>
      </c>
      <c r="Q103" s="1"/>
      <c r="R103" s="18">
        <f t="shared" si="16"/>
        <v>9.5790013549399596E-3</v>
      </c>
      <c r="S103" s="1">
        <f t="shared" si="18"/>
        <v>9.8314500893168788E-3</v>
      </c>
      <c r="T103" s="1">
        <f t="shared" si="19"/>
        <v>9.883410044163812E-3</v>
      </c>
      <c r="U103" s="1">
        <f t="shared" si="20"/>
        <v>9.8903850919920197E-3</v>
      </c>
      <c r="W103">
        <f t="shared" si="21"/>
        <v>1.1305152262173159E-2</v>
      </c>
    </row>
    <row r="104" spans="1:23" x14ac:dyDescent="0.3">
      <c r="A104" s="1">
        <v>99</v>
      </c>
      <c r="B104" s="92"/>
      <c r="C104" s="1" t="s">
        <v>3</v>
      </c>
      <c r="D104" s="1">
        <v>356</v>
      </c>
      <c r="E104" s="1">
        <f>'Seasonal Index'!$H$60+'Seasonal Index'!$H$59*A104</f>
        <v>350.79733634421132</v>
      </c>
      <c r="F104" s="1">
        <f>'Seasonal Index'!$I$106+'Seasonal Index'!$I$107*A104 + 'Seasonal Index'!$I$108*(A104^2)</f>
        <v>343.85484072495666</v>
      </c>
      <c r="G104" s="1"/>
      <c r="H104" s="1">
        <f t="shared" si="17"/>
        <v>1.0148309668197815</v>
      </c>
      <c r="I104" s="1"/>
      <c r="J104" s="18">
        <f>$D104/'Seasonal Index'!G212</f>
        <v>3.632660308383334</v>
      </c>
      <c r="K104" s="1">
        <f>$D104/'Seasonal Index'!H212</f>
        <v>3.6356529304123759</v>
      </c>
      <c r="L104" s="1">
        <f>$D104/'Seasonal Index'!I212</f>
        <v>3.4789498430796812</v>
      </c>
      <c r="M104" s="1">
        <f>$D104/'Seasonal Index'!J212</f>
        <v>3.5493665802654686</v>
      </c>
      <c r="N104" s="1">
        <f>$D104/'Seasonal Index'!K212</f>
        <v>3.5015023998091181</v>
      </c>
      <c r="O104" s="1">
        <f>$D104/'Seasonal Index'!L212</f>
        <v>3.4840972758548965</v>
      </c>
      <c r="P104" s="8">
        <f>$D104/'Seasonal Index'!M212</f>
        <v>3.5346468271109659</v>
      </c>
      <c r="Q104" s="1"/>
      <c r="R104" s="18">
        <f t="shared" si="16"/>
        <v>9.9172641369946052E-3</v>
      </c>
      <c r="S104" s="1">
        <f t="shared" si="18"/>
        <v>1.0117997523170299E-2</v>
      </c>
      <c r="T104" s="1">
        <f t="shared" si="19"/>
        <v>1.0183083048727261E-2</v>
      </c>
      <c r="U104" s="1">
        <f t="shared" si="20"/>
        <v>1.013246539879822E-2</v>
      </c>
      <c r="W104">
        <f t="shared" si="21"/>
        <v>9.9287832222218139E-3</v>
      </c>
    </row>
    <row r="105" spans="1:23" x14ac:dyDescent="0.3">
      <c r="A105" s="1">
        <v>100</v>
      </c>
      <c r="B105" s="92"/>
      <c r="C105" s="1" t="s">
        <v>4</v>
      </c>
      <c r="D105" s="1">
        <v>348</v>
      </c>
      <c r="E105" s="1">
        <f>'Seasonal Index'!$H$60+'Seasonal Index'!$H$59*A105</f>
        <v>353.45766559829053</v>
      </c>
      <c r="F105" s="1">
        <f>'Seasonal Index'!$I$106+'Seasonal Index'!$I$107*A105 + 'Seasonal Index'!$I$108*(A105^2)</f>
        <v>346.88497985665833</v>
      </c>
      <c r="G105" s="1"/>
      <c r="H105" s="1">
        <f t="shared" si="17"/>
        <v>0.98455920997199919</v>
      </c>
      <c r="I105" s="1"/>
      <c r="J105" s="18">
        <f>$D105/'Seasonal Index'!G213</f>
        <v>3.6289073837961787</v>
      </c>
      <c r="K105" s="1">
        <f>$D105/'Seasonal Index'!H213</f>
        <v>3.6315413609115317</v>
      </c>
      <c r="L105" s="1">
        <f>$D105/'Seasonal Index'!I213</f>
        <v>3.5196637311769359</v>
      </c>
      <c r="M105" s="1">
        <f>$D105/'Seasonal Index'!J213</f>
        <v>3.5504778107680881</v>
      </c>
      <c r="N105" s="1">
        <f>$D105/'Seasonal Index'!K213</f>
        <v>3.5348640839790693</v>
      </c>
      <c r="O105" s="1">
        <f>$D105/'Seasonal Index'!L213</f>
        <v>3.559538154417226</v>
      </c>
      <c r="P105" s="8">
        <f>$D105/'Seasonal Index'!M213</f>
        <v>3.5687516654790952</v>
      </c>
      <c r="Q105" s="1"/>
      <c r="R105" s="18">
        <f t="shared" si="16"/>
        <v>9.957808455559377E-3</v>
      </c>
      <c r="S105" s="1">
        <f t="shared" si="18"/>
        <v>1.0044987437910753E-2</v>
      </c>
      <c r="T105" s="1">
        <f t="shared" si="19"/>
        <v>1.0190305978194168E-2</v>
      </c>
      <c r="U105" s="1">
        <f t="shared" si="20"/>
        <v>1.0261436387035604E-2</v>
      </c>
      <c r="W105">
        <f t="shared" si="21"/>
        <v>1.0255033521491652E-2</v>
      </c>
    </row>
    <row r="106" spans="1:23" x14ac:dyDescent="0.3">
      <c r="A106" s="1">
        <v>101</v>
      </c>
      <c r="B106" s="92"/>
      <c r="C106" s="1" t="s">
        <v>5</v>
      </c>
      <c r="D106" s="1">
        <v>355</v>
      </c>
      <c r="E106" s="1">
        <f>'Seasonal Index'!$H$60+'Seasonal Index'!$H$59*A106</f>
        <v>356.1179948523698</v>
      </c>
      <c r="F106" s="1">
        <f>'Seasonal Index'!$I$106+'Seasonal Index'!$I$107*A106 + 'Seasonal Index'!$I$108*(A106^2)</f>
        <v>349.92881565049407</v>
      </c>
      <c r="G106" s="1"/>
      <c r="H106" s="1">
        <f t="shared" si="17"/>
        <v>0.99686060556183553</v>
      </c>
      <c r="I106" s="1"/>
      <c r="J106" s="18">
        <f>$D106/'Seasonal Index'!G214</f>
        <v>3.6740706399285008</v>
      </c>
      <c r="K106" s="1">
        <f>$D106/'Seasonal Index'!H214</f>
        <v>3.6749782583022266</v>
      </c>
      <c r="L106" s="1">
        <f>$D106/'Seasonal Index'!I214</f>
        <v>3.6140894382874724</v>
      </c>
      <c r="M106" s="1">
        <f>$D106/'Seasonal Index'!J214</f>
        <v>3.5857524668430236</v>
      </c>
      <c r="N106" s="1">
        <f>$D106/'Seasonal Index'!K214</f>
        <v>3.6171442521072925</v>
      </c>
      <c r="O106" s="1">
        <f>$D106/'Seasonal Index'!L214</f>
        <v>3.574187496140552</v>
      </c>
      <c r="P106" s="8">
        <f>$D106/'Seasonal Index'!M214</f>
        <v>3.6227948211875103</v>
      </c>
      <c r="Q106" s="1"/>
      <c r="R106" s="18">
        <f t="shared" si="16"/>
        <v>1.0148572918326434E-2</v>
      </c>
      <c r="S106" s="1">
        <f t="shared" si="18"/>
        <v>1.0069001057723893E-2</v>
      </c>
      <c r="T106" s="1">
        <f t="shared" si="19"/>
        <v>1.0336800201444585E-2</v>
      </c>
      <c r="U106" s="1">
        <f t="shared" si="20"/>
        <v>1.0214041645859826E-2</v>
      </c>
      <c r="W106">
        <f t="shared" si="21"/>
        <v>1.0205055834331015E-2</v>
      </c>
    </row>
    <row r="107" spans="1:23" x14ac:dyDescent="0.3">
      <c r="A107" s="1">
        <v>102</v>
      </c>
      <c r="B107" s="92"/>
      <c r="C107" s="1" t="s">
        <v>6</v>
      </c>
      <c r="D107" s="1">
        <v>422</v>
      </c>
      <c r="E107" s="1">
        <f>'Seasonal Index'!$H$60+'Seasonal Index'!$H$59*A107</f>
        <v>358.77832410644908</v>
      </c>
      <c r="F107" s="1">
        <f>'Seasonal Index'!$I$106+'Seasonal Index'!$I$107*A107 + 'Seasonal Index'!$I$108*(A107^2)</f>
        <v>352.98634810646405</v>
      </c>
      <c r="G107" s="1"/>
      <c r="H107" s="1">
        <f t="shared" si="17"/>
        <v>1.1762137555299832</v>
      </c>
      <c r="I107" s="1"/>
      <c r="J107" s="18">
        <f>$D107/'Seasonal Index'!G215</f>
        <v>3.8272472705915814</v>
      </c>
      <c r="K107" s="1">
        <f>$D107/'Seasonal Index'!H215</f>
        <v>3.8255076674998016</v>
      </c>
      <c r="L107" s="1">
        <f>$D107/'Seasonal Index'!I215</f>
        <v>3.8113933669840314</v>
      </c>
      <c r="M107" s="1">
        <f>$D107/'Seasonal Index'!J215</f>
        <v>3.8067244452639577</v>
      </c>
      <c r="N107" s="1">
        <f>$D107/'Seasonal Index'!K215</f>
        <v>3.8075613338549785</v>
      </c>
      <c r="O107" s="1">
        <f>$D107/'Seasonal Index'!L215</f>
        <v>3.8110227482441577</v>
      </c>
      <c r="P107" s="8">
        <f>$D107/'Seasonal Index'!M215</f>
        <v>3.796498729880633</v>
      </c>
      <c r="Q107" s="1"/>
      <c r="R107" s="18">
        <f t="shared" si="16"/>
        <v>1.0623254279579041E-2</v>
      </c>
      <c r="S107" s="1">
        <f t="shared" si="18"/>
        <v>1.0610240891070407E-2</v>
      </c>
      <c r="T107" s="1">
        <f t="shared" si="19"/>
        <v>1.078670989481605E-2</v>
      </c>
      <c r="U107" s="1">
        <f t="shared" si="20"/>
        <v>1.0796515980540745E-2</v>
      </c>
      <c r="W107">
        <f t="shared" si="21"/>
        <v>8.9964424878687978E-3</v>
      </c>
    </row>
    <row r="108" spans="1:23" x14ac:dyDescent="0.3">
      <c r="A108" s="1">
        <v>103</v>
      </c>
      <c r="B108" s="92"/>
      <c r="C108" s="1" t="s">
        <v>7</v>
      </c>
      <c r="D108" s="1">
        <v>465</v>
      </c>
      <c r="E108" s="1">
        <f>'Seasonal Index'!$H$60+'Seasonal Index'!$H$59*A108</f>
        <v>361.43865336052829</v>
      </c>
      <c r="F108" s="1">
        <f>'Seasonal Index'!$I$106+'Seasonal Index'!$I$107*A108 + 'Seasonal Index'!$I$108*(A108^2)</f>
        <v>356.05757722456809</v>
      </c>
      <c r="G108" s="1"/>
      <c r="H108" s="1">
        <f t="shared" si="17"/>
        <v>1.286525377616907</v>
      </c>
      <c r="I108" s="1"/>
      <c r="J108" s="18">
        <f>$D108/'Seasonal Index'!G216</f>
        <v>3.7610395425257566</v>
      </c>
      <c r="K108" s="1">
        <f>$D108/'Seasonal Index'!H216</f>
        <v>3.7583123333132815</v>
      </c>
      <c r="L108" s="1">
        <f>$D108/'Seasonal Index'!I216</f>
        <v>3.7906194922887613</v>
      </c>
      <c r="M108" s="1">
        <f>$D108/'Seasonal Index'!J216</f>
        <v>3.7451001313622316</v>
      </c>
      <c r="N108" s="1">
        <f>$D108/'Seasonal Index'!K216</f>
        <v>3.7817472012098743</v>
      </c>
      <c r="O108" s="1">
        <f>$D108/'Seasonal Index'!L216</f>
        <v>3.8141534759926459</v>
      </c>
      <c r="P108" s="8">
        <f>$D108/'Seasonal Index'!M216</f>
        <v>3.775117676893704</v>
      </c>
      <c r="Q108" s="1"/>
      <c r="R108" s="18">
        <f t="shared" si="16"/>
        <v>1.0487587470363026E-2</v>
      </c>
      <c r="S108" s="1">
        <f t="shared" si="18"/>
        <v>1.0361648087556824E-2</v>
      </c>
      <c r="T108" s="1">
        <f t="shared" si="19"/>
        <v>1.0621167595106954E-2</v>
      </c>
      <c r="U108" s="1">
        <f t="shared" si="20"/>
        <v>1.0712181736795428E-2</v>
      </c>
      <c r="W108">
        <f t="shared" si="21"/>
        <v>8.1185326384810835E-3</v>
      </c>
    </row>
    <row r="109" spans="1:23" x14ac:dyDescent="0.3">
      <c r="A109" s="1">
        <v>104</v>
      </c>
      <c r="B109" s="92"/>
      <c r="C109" s="1" t="s">
        <v>8</v>
      </c>
      <c r="D109" s="1">
        <v>467</v>
      </c>
      <c r="E109" s="1">
        <f>'Seasonal Index'!$H$60+'Seasonal Index'!$H$59*A109</f>
        <v>364.09898261460756</v>
      </c>
      <c r="F109" s="1">
        <f>'Seasonal Index'!$I$106+'Seasonal Index'!$I$107*A109 + 'Seasonal Index'!$I$108*(A109^2)</f>
        <v>359.14250300480637</v>
      </c>
      <c r="G109" s="1"/>
      <c r="H109" s="1">
        <f t="shared" si="17"/>
        <v>1.2826182502528753</v>
      </c>
      <c r="I109" s="1"/>
      <c r="J109" s="18">
        <f>$D109/'Seasonal Index'!G217</f>
        <v>3.7749714539540946</v>
      </c>
      <c r="K109" s="1">
        <f>$D109/'Seasonal Index'!H217</f>
        <v>3.7727261276334851</v>
      </c>
      <c r="L109" s="1">
        <f>$D109/'Seasonal Index'!I217</f>
        <v>3.8480387300891223</v>
      </c>
      <c r="M109" s="1">
        <f>$D109/'Seasonal Index'!J217</f>
        <v>3.8421986647650219</v>
      </c>
      <c r="N109" s="1">
        <f>$D109/'Seasonal Index'!K217</f>
        <v>3.8342633938034543</v>
      </c>
      <c r="O109" s="1">
        <f>$D109/'Seasonal Index'!L217</f>
        <v>3.8642821381683516</v>
      </c>
      <c r="P109" s="8">
        <f>$D109/'Seasonal Index'!M217</f>
        <v>3.8336608896121298</v>
      </c>
      <c r="Q109" s="1"/>
      <c r="R109" s="18">
        <f t="shared" si="16"/>
        <v>1.0568661034030421E-2</v>
      </c>
      <c r="S109" s="1">
        <f t="shared" si="18"/>
        <v>1.055262126022451E-2</v>
      </c>
      <c r="T109" s="1">
        <f t="shared" si="19"/>
        <v>1.0676161584116767E-2</v>
      </c>
      <c r="U109" s="1">
        <f t="shared" si="20"/>
        <v>1.0759746078053693E-2</v>
      </c>
      <c r="W109">
        <f t="shared" si="21"/>
        <v>8.2091239606255448E-3</v>
      </c>
    </row>
    <row r="110" spans="1:23" x14ac:dyDescent="0.3">
      <c r="A110" s="1">
        <v>105</v>
      </c>
      <c r="B110" s="92"/>
      <c r="C110" s="1" t="s">
        <v>9</v>
      </c>
      <c r="D110" s="1">
        <v>404</v>
      </c>
      <c r="E110" s="1">
        <f>'Seasonal Index'!$H$60+'Seasonal Index'!$H$59*A110</f>
        <v>366.75931186868678</v>
      </c>
      <c r="F110" s="1">
        <f>'Seasonal Index'!$I$106+'Seasonal Index'!$I$107*A110 + 'Seasonal Index'!$I$108*(A110^2)</f>
        <v>362.24112544717877</v>
      </c>
      <c r="G110" s="1"/>
      <c r="H110" s="1">
        <f t="shared" si="17"/>
        <v>1.1015398571383697</v>
      </c>
      <c r="I110" s="1"/>
      <c r="J110" s="18">
        <f>$D110/'Seasonal Index'!G218</f>
        <v>3.7380374546244126</v>
      </c>
      <c r="K110" s="1">
        <f>$D110/'Seasonal Index'!H218</f>
        <v>3.7377332270212942</v>
      </c>
      <c r="L110" s="1">
        <f>$D110/'Seasonal Index'!I218</f>
        <v>3.8521731790930449</v>
      </c>
      <c r="M110" s="1">
        <f>$D110/'Seasonal Index'!J218</f>
        <v>3.8242804393887213</v>
      </c>
      <c r="N110" s="1">
        <f>$D110/'Seasonal Index'!K218</f>
        <v>3.8356110624858619</v>
      </c>
      <c r="O110" s="1">
        <f>$D110/'Seasonal Index'!L218</f>
        <v>3.841460510451411</v>
      </c>
      <c r="P110" s="8">
        <f>$D110/'Seasonal Index'!M218</f>
        <v>3.8132110778839539</v>
      </c>
      <c r="Q110" s="1"/>
      <c r="R110" s="18">
        <f t="shared" si="16"/>
        <v>1.0503273003392108E-2</v>
      </c>
      <c r="S110" s="1">
        <f t="shared" si="18"/>
        <v>1.0427221111042856E-2</v>
      </c>
      <c r="T110" s="1">
        <f t="shared" si="19"/>
        <v>1.0588557712078891E-2</v>
      </c>
      <c r="U110" s="1">
        <f t="shared" si="20"/>
        <v>1.060470565209627E-2</v>
      </c>
      <c r="W110">
        <f t="shared" si="21"/>
        <v>9.4386412818909752E-3</v>
      </c>
    </row>
    <row r="111" spans="1:23" x14ac:dyDescent="0.3">
      <c r="A111" s="1">
        <v>106</v>
      </c>
      <c r="B111" s="92"/>
      <c r="C111" s="1" t="s">
        <v>10</v>
      </c>
      <c r="D111" s="1">
        <v>347</v>
      </c>
      <c r="E111" s="1">
        <f>'Seasonal Index'!$H$60+'Seasonal Index'!$H$59*A111</f>
        <v>369.41964112276605</v>
      </c>
      <c r="F111" s="1">
        <f>'Seasonal Index'!$I$106+'Seasonal Index'!$I$107*A111 + 'Seasonal Index'!$I$108*(A111^2)</f>
        <v>365.35344455168536</v>
      </c>
      <c r="G111" s="1"/>
      <c r="H111" s="1">
        <f t="shared" si="17"/>
        <v>0.93931118265767699</v>
      </c>
      <c r="I111" s="1"/>
      <c r="J111" s="18">
        <f>$D111/'Seasonal Index'!G219</f>
        <v>3.6497385174928243</v>
      </c>
      <c r="K111" s="1">
        <f>$D111/'Seasonal Index'!H219</f>
        <v>3.6495885957182508</v>
      </c>
      <c r="L111" s="1">
        <f>$D111/'Seasonal Index'!I219</f>
        <v>3.8042112398516168</v>
      </c>
      <c r="M111" s="1">
        <f>$D111/'Seasonal Index'!J219</f>
        <v>3.8063687921911242</v>
      </c>
      <c r="N111" s="1">
        <f>$D111/'Seasonal Index'!K219</f>
        <v>3.7830153223480374</v>
      </c>
      <c r="O111" s="1">
        <f>$D111/'Seasonal Index'!L219</f>
        <v>3.7762445196874999</v>
      </c>
      <c r="P111" s="8">
        <f>$D111/'Seasonal Index'!M219</f>
        <v>3.7673891619889242</v>
      </c>
      <c r="Q111" s="1"/>
      <c r="R111" s="18">
        <f t="shared" si="16"/>
        <v>1.0297804492174784E-2</v>
      </c>
      <c r="S111" s="1">
        <f t="shared" si="18"/>
        <v>1.0303644875574405E-2</v>
      </c>
      <c r="T111" s="1">
        <f t="shared" si="19"/>
        <v>1.035439894918759E-2</v>
      </c>
      <c r="U111" s="1">
        <f t="shared" si="20"/>
        <v>1.0335866750404448E-2</v>
      </c>
      <c r="W111">
        <f t="shared" si="21"/>
        <v>1.0857029285270674E-2</v>
      </c>
    </row>
    <row r="112" spans="1:23" x14ac:dyDescent="0.3">
      <c r="A112" s="1">
        <v>107</v>
      </c>
      <c r="B112" s="92"/>
      <c r="C112" s="1" t="s">
        <v>11</v>
      </c>
      <c r="D112" s="1">
        <v>305</v>
      </c>
      <c r="E112" s="1">
        <f>'Seasonal Index'!$H$60+'Seasonal Index'!$H$59*A112</f>
        <v>372.07997037684532</v>
      </c>
      <c r="F112" s="1">
        <f>'Seasonal Index'!$I$106+'Seasonal Index'!$I$107*A112 + 'Seasonal Index'!$I$108*(A112^2)</f>
        <v>368.47946031832612</v>
      </c>
      <c r="G112" s="1"/>
      <c r="H112" s="1">
        <f t="shared" si="17"/>
        <v>0.81971625532837411</v>
      </c>
      <c r="I112" s="1"/>
      <c r="J112" s="18">
        <f>$D112/'Seasonal Index'!G220</f>
        <v>3.6659318687664082</v>
      </c>
      <c r="K112" s="1">
        <f>$D112/'Seasonal Index'!H220</f>
        <v>3.6654786691240311</v>
      </c>
      <c r="L112" s="1">
        <f>$D112/'Seasonal Index'!I220</f>
        <v>3.8642349650650791</v>
      </c>
      <c r="M112" s="1">
        <f>$D112/'Seasonal Index'!J220</f>
        <v>3.7952665998049788</v>
      </c>
      <c r="N112" s="1">
        <f>$D112/'Seasonal Index'!K220</f>
        <v>3.838097810542894</v>
      </c>
      <c r="O112" s="1">
        <f>$D112/'Seasonal Index'!L220</f>
        <v>3.8364366912526386</v>
      </c>
      <c r="P112" s="8">
        <f>$D112/'Seasonal Index'!M220</f>
        <v>3.8086874787024123</v>
      </c>
      <c r="Q112" s="1"/>
      <c r="R112" s="18">
        <f t="shared" si="16"/>
        <v>1.0385495787777433E-2</v>
      </c>
      <c r="S112" s="1">
        <f t="shared" si="18"/>
        <v>1.0200136803819633E-2</v>
      </c>
      <c r="T112" s="1">
        <f t="shared" si="19"/>
        <v>1.0416042748291032E-2</v>
      </c>
      <c r="U112" s="1">
        <f t="shared" si="20"/>
        <v>1.0411534710614196E-2</v>
      </c>
      <c r="W112">
        <f t="shared" si="21"/>
        <v>1.2487499930171843E-2</v>
      </c>
    </row>
    <row r="113" spans="1:23" ht="15" thickBot="1" x14ac:dyDescent="0.35">
      <c r="A113" s="2">
        <v>108</v>
      </c>
      <c r="B113" s="93"/>
      <c r="C113" s="2" t="s">
        <v>12</v>
      </c>
      <c r="D113" s="2">
        <v>336</v>
      </c>
      <c r="E113" s="2">
        <f>'Seasonal Index'!$H$60+'Seasonal Index'!$H$59*A113</f>
        <v>374.74029963092454</v>
      </c>
      <c r="F113" s="2">
        <f>'Seasonal Index'!$I$106+'Seasonal Index'!$I$107*A113 + 'Seasonal Index'!$I$108*(A113^2)</f>
        <v>371.61917274710106</v>
      </c>
      <c r="G113" s="2"/>
      <c r="H113" s="2">
        <f t="shared" si="17"/>
        <v>0.89662094077130428</v>
      </c>
      <c r="I113" s="2"/>
      <c r="J113" s="18">
        <f>$D113/'Seasonal Index'!G221</f>
        <v>3.5661018538453235</v>
      </c>
      <c r="K113" s="1">
        <f>$D113/'Seasonal Index'!H221</f>
        <v>3.5662142898690559</v>
      </c>
      <c r="L113" s="1">
        <f>$D113/'Seasonal Index'!I221</f>
        <v>3.801567717493155</v>
      </c>
      <c r="M113" s="1">
        <f>$D113/'Seasonal Index'!J221</f>
        <v>3.7322220108790032</v>
      </c>
      <c r="N113" s="1">
        <f>$D113/'Seasonal Index'!K221</f>
        <v>3.7728520860056518</v>
      </c>
      <c r="O113" s="1">
        <f>$D113/'Seasonal Index'!L221</f>
        <v>3.7458202615117258</v>
      </c>
      <c r="P113" s="8">
        <f>$D113/'Seasonal Index'!M221</f>
        <v>3.7370222080067053</v>
      </c>
      <c r="Q113" s="2"/>
      <c r="R113" s="47">
        <f t="shared" si="16"/>
        <v>1.0144539354953965E-2</v>
      </c>
      <c r="S113" s="2">
        <f t="shared" si="18"/>
        <v>9.9594893171479192E-3</v>
      </c>
      <c r="T113" s="2">
        <f t="shared" si="19"/>
        <v>1.0152468878599007E-2</v>
      </c>
      <c r="U113" s="2">
        <f t="shared" si="20"/>
        <v>1.0079728216985398E-2</v>
      </c>
      <c r="W113">
        <f t="shared" si="21"/>
        <v>1.112208990478186E-2</v>
      </c>
    </row>
    <row r="114" spans="1:23" ht="15" thickTop="1" x14ac:dyDescent="0.3">
      <c r="A114" s="1">
        <v>109</v>
      </c>
      <c r="B114" s="92">
        <v>1958</v>
      </c>
      <c r="C114" s="1" t="s">
        <v>1</v>
      </c>
      <c r="D114" s="1">
        <v>340</v>
      </c>
      <c r="E114" s="1">
        <f>'Seasonal Index'!$H$60+'Seasonal Index'!$H$59*A114</f>
        <v>377.40062888500381</v>
      </c>
      <c r="F114" s="1">
        <f>'Seasonal Index'!$I$106+'Seasonal Index'!$I$107*A114 + 'Seasonal Index'!$I$108*(A114^2)</f>
        <v>374.77258183801013</v>
      </c>
      <c r="G114" s="1"/>
      <c r="H114" s="1">
        <f t="shared" si="17"/>
        <v>0.90089939967641119</v>
      </c>
      <c r="I114" s="1"/>
      <c r="J114" s="18">
        <f>$D114/'Seasonal Index'!G210</f>
        <v>3.9482824636065801</v>
      </c>
      <c r="K114" s="1">
        <f>$D114/'Seasonal Index'!H210</f>
        <v>3.9483115649049374</v>
      </c>
      <c r="L114" s="1">
        <f>$D114/'Seasonal Index'!I210</f>
        <v>3.6894835360370277</v>
      </c>
      <c r="M114" s="1">
        <f>$D114/'Seasonal Index'!J210</f>
        <v>3.7369828193192518</v>
      </c>
      <c r="N114" s="1">
        <f>$D114/'Seasonal Index'!K210</f>
        <v>3.7273182017929223</v>
      </c>
      <c r="O114" s="1">
        <f>$D114/'Seasonal Index'!L210</f>
        <v>3.7082795904708528</v>
      </c>
      <c r="P114" s="8">
        <f>$D114/'Seasonal Index'!M210</f>
        <v>3.7308055954569292</v>
      </c>
      <c r="Q114" s="1"/>
      <c r="R114" s="18">
        <f t="shared" si="16"/>
        <v>9.7760397139169449E-3</v>
      </c>
      <c r="S114" s="1">
        <f t="shared" si="18"/>
        <v>9.9018987603699312E-3</v>
      </c>
      <c r="T114" s="1">
        <f t="shared" si="19"/>
        <v>9.945546665961813E-3</v>
      </c>
      <c r="U114" s="1">
        <f t="shared" si="20"/>
        <v>9.894746227923636E-3</v>
      </c>
      <c r="W114">
        <f t="shared" si="21"/>
        <v>1.097295763369685E-2</v>
      </c>
    </row>
    <row r="115" spans="1:23" x14ac:dyDescent="0.3">
      <c r="A115" s="1">
        <v>110</v>
      </c>
      <c r="B115" s="92"/>
      <c r="C115" s="1" t="s">
        <v>2</v>
      </c>
      <c r="D115" s="1">
        <v>318</v>
      </c>
      <c r="E115" s="1">
        <f>'Seasonal Index'!$H$60+'Seasonal Index'!$H$59*A115</f>
        <v>380.06095813908308</v>
      </c>
      <c r="F115" s="1">
        <f>'Seasonal Index'!$I$106+'Seasonal Index'!$I$107*A115 + 'Seasonal Index'!$I$108*(A115^2)</f>
        <v>377.93968759105337</v>
      </c>
      <c r="G115" s="1"/>
      <c r="H115" s="1">
        <f t="shared" si="17"/>
        <v>0.83670788380117722</v>
      </c>
      <c r="I115" s="1"/>
      <c r="J115" s="18">
        <f>$D115/'Seasonal Index'!G211</f>
        <v>3.7329606027418945</v>
      </c>
      <c r="K115" s="1">
        <f>$D115/'Seasonal Index'!H211</f>
        <v>3.7355382205913816</v>
      </c>
      <c r="L115" s="1">
        <f>$D115/'Seasonal Index'!I211</f>
        <v>3.5231493233007147</v>
      </c>
      <c r="M115" s="1">
        <f>$D115/'Seasonal Index'!J211</f>
        <v>3.6159997734397042</v>
      </c>
      <c r="N115" s="1">
        <f>$D115/'Seasonal Index'!K211</f>
        <v>3.5589013830690313</v>
      </c>
      <c r="O115" s="1">
        <f>$D115/'Seasonal Index'!L211</f>
        <v>3.5614130169334417</v>
      </c>
      <c r="P115" s="8">
        <f>$D115/'Seasonal Index'!M211</f>
        <v>3.5950384193710647</v>
      </c>
      <c r="Q115" s="1"/>
      <c r="R115" s="18">
        <f t="shared" si="16"/>
        <v>9.2699585365235548E-3</v>
      </c>
      <c r="S115" s="1">
        <f t="shared" si="18"/>
        <v>9.5142626360385889E-3</v>
      </c>
      <c r="T115" s="1">
        <f t="shared" si="19"/>
        <v>9.4165855027109838E-3</v>
      </c>
      <c r="U115" s="1">
        <f t="shared" si="20"/>
        <v>9.4232310970925083E-3</v>
      </c>
      <c r="W115">
        <f t="shared" si="21"/>
        <v>1.1305152262173159E-2</v>
      </c>
    </row>
    <row r="116" spans="1:23" x14ac:dyDescent="0.3">
      <c r="A116" s="1">
        <v>111</v>
      </c>
      <c r="B116" s="92"/>
      <c r="C116" s="1" t="s">
        <v>3</v>
      </c>
      <c r="D116" s="1">
        <v>362</v>
      </c>
      <c r="E116" s="1">
        <f>'Seasonal Index'!$H$60+'Seasonal Index'!$H$59*A116</f>
        <v>382.7212873931623</v>
      </c>
      <c r="F116" s="1">
        <f>'Seasonal Index'!$I$106+'Seasonal Index'!$I$107*A116 + 'Seasonal Index'!$I$108*(A116^2)</f>
        <v>381.1204900062308</v>
      </c>
      <c r="G116" s="1"/>
      <c r="H116" s="1">
        <f t="shared" si="17"/>
        <v>0.94585802233708594</v>
      </c>
      <c r="I116" s="1"/>
      <c r="J116" s="18">
        <f>$D116/'Seasonal Index'!G212</f>
        <v>3.6938849203223789</v>
      </c>
      <c r="K116" s="1">
        <f>$D116/'Seasonal Index'!H212</f>
        <v>3.6969279798013486</v>
      </c>
      <c r="L116" s="1">
        <f>$D116/'Seasonal Index'!I212</f>
        <v>3.5375838291990016</v>
      </c>
      <c r="M116" s="1">
        <f>$D116/'Seasonal Index'!J212</f>
        <v>3.6091873653261226</v>
      </c>
      <c r="N116" s="1">
        <f>$D116/'Seasonal Index'!K212</f>
        <v>3.5605164851991598</v>
      </c>
      <c r="O116" s="1">
        <f>$D116/'Seasonal Index'!L212</f>
        <v>3.5428180164591923</v>
      </c>
      <c r="P116" s="8">
        <f>$D116/'Seasonal Index'!M212</f>
        <v>3.5942195264442969</v>
      </c>
      <c r="Q116" s="1"/>
      <c r="R116" s="18">
        <f t="shared" si="16"/>
        <v>9.2432376920934343E-3</v>
      </c>
      <c r="S116" s="1">
        <f t="shared" si="18"/>
        <v>9.430328242020343E-3</v>
      </c>
      <c r="T116" s="1">
        <f t="shared" si="19"/>
        <v>9.342233174450815E-3</v>
      </c>
      <c r="U116" s="1">
        <f t="shared" si="20"/>
        <v>9.2957951864547413E-3</v>
      </c>
      <c r="W116">
        <f t="shared" si="21"/>
        <v>9.9287832222218139E-3</v>
      </c>
    </row>
    <row r="117" spans="1:23" x14ac:dyDescent="0.3">
      <c r="A117" s="1">
        <v>112</v>
      </c>
      <c r="B117" s="92"/>
      <c r="C117" s="1" t="s">
        <v>4</v>
      </c>
      <c r="D117" s="1">
        <v>348</v>
      </c>
      <c r="E117" s="1">
        <f>'Seasonal Index'!$H$60+'Seasonal Index'!$H$59*A117</f>
        <v>385.38161664724157</v>
      </c>
      <c r="F117" s="1">
        <f>'Seasonal Index'!$I$106+'Seasonal Index'!$I$107*A117 + 'Seasonal Index'!$I$108*(A117^2)</f>
        <v>384.31498908354234</v>
      </c>
      <c r="G117" s="1"/>
      <c r="H117" s="1">
        <f t="shared" si="17"/>
        <v>0.9030010383669681</v>
      </c>
      <c r="I117" s="1"/>
      <c r="J117" s="18">
        <f>$D117/'Seasonal Index'!G213</f>
        <v>3.6289073837961787</v>
      </c>
      <c r="K117" s="1">
        <f>$D117/'Seasonal Index'!H213</f>
        <v>3.6315413609115317</v>
      </c>
      <c r="L117" s="1">
        <f>$D117/'Seasonal Index'!I213</f>
        <v>3.5196637311769359</v>
      </c>
      <c r="M117" s="1">
        <f>$D117/'Seasonal Index'!J213</f>
        <v>3.5504778107680881</v>
      </c>
      <c r="N117" s="1">
        <f>$D117/'Seasonal Index'!K213</f>
        <v>3.5348640839790693</v>
      </c>
      <c r="O117" s="1">
        <f>$D117/'Seasonal Index'!L213</f>
        <v>3.559538154417226</v>
      </c>
      <c r="P117" s="8">
        <f>$D117/'Seasonal Index'!M213</f>
        <v>3.5687516654790952</v>
      </c>
      <c r="Q117" s="1"/>
      <c r="R117" s="18">
        <f t="shared" si="16"/>
        <v>9.1329310458486516E-3</v>
      </c>
      <c r="S117" s="1">
        <f t="shared" si="18"/>
        <v>9.2128883615588027E-3</v>
      </c>
      <c r="T117" s="1">
        <f t="shared" si="19"/>
        <v>9.1978303849363022E-3</v>
      </c>
      <c r="U117" s="1">
        <f t="shared" si="20"/>
        <v>9.2620331122277768E-3</v>
      </c>
      <c r="W117">
        <f t="shared" si="21"/>
        <v>1.0255033521491652E-2</v>
      </c>
    </row>
    <row r="118" spans="1:23" x14ac:dyDescent="0.3">
      <c r="A118" s="1">
        <v>113</v>
      </c>
      <c r="B118" s="92"/>
      <c r="C118" s="1" t="s">
        <v>5</v>
      </c>
      <c r="D118" s="1">
        <v>363</v>
      </c>
      <c r="E118" s="1">
        <f>'Seasonal Index'!$H$60+'Seasonal Index'!$H$59*A118</f>
        <v>388.04194590132084</v>
      </c>
      <c r="F118" s="1">
        <f>'Seasonal Index'!$I$106+'Seasonal Index'!$I$107*A118 + 'Seasonal Index'!$I$108*(A118^2)</f>
        <v>387.52318482298807</v>
      </c>
      <c r="G118" s="1"/>
      <c r="H118" s="1">
        <f t="shared" si="17"/>
        <v>0.93546587897049405</v>
      </c>
      <c r="I118" s="1"/>
      <c r="J118" s="18">
        <f>$D118/'Seasonal Index'!G214</f>
        <v>3.7568665980113969</v>
      </c>
      <c r="K118" s="1">
        <f>$D118/'Seasonal Index'!H214</f>
        <v>3.7577946697569247</v>
      </c>
      <c r="L118" s="1">
        <f>$D118/'Seasonal Index'!I214</f>
        <v>3.6955337073193029</v>
      </c>
      <c r="M118" s="1">
        <f>$D118/'Seasonal Index'!J214</f>
        <v>3.6665581562366691</v>
      </c>
      <c r="N118" s="1">
        <f>$D118/'Seasonal Index'!K214</f>
        <v>3.698657362013936</v>
      </c>
      <c r="O118" s="1">
        <f>$D118/'Seasonal Index'!L214</f>
        <v>3.6547325664761137</v>
      </c>
      <c r="P118" s="8">
        <f>$D118/'Seasonal Index'!M214</f>
        <v>3.7044352678621584</v>
      </c>
      <c r="Q118" s="1"/>
      <c r="R118" s="18">
        <f t="shared" si="16"/>
        <v>9.5235418396213221E-3</v>
      </c>
      <c r="S118" s="1">
        <f t="shared" si="18"/>
        <v>9.4488706568054259E-3</v>
      </c>
      <c r="T118" s="1">
        <f t="shared" si="19"/>
        <v>9.544351168829809E-3</v>
      </c>
      <c r="U118" s="1">
        <f t="shared" si="20"/>
        <v>9.4310036395513046E-3</v>
      </c>
      <c r="W118">
        <f t="shared" si="21"/>
        <v>1.0205055834331015E-2</v>
      </c>
    </row>
    <row r="119" spans="1:23" x14ac:dyDescent="0.3">
      <c r="A119" s="1">
        <v>114</v>
      </c>
      <c r="B119" s="92"/>
      <c r="C119" s="1" t="s">
        <v>6</v>
      </c>
      <c r="D119" s="1">
        <v>435</v>
      </c>
      <c r="E119" s="1">
        <f>'Seasonal Index'!$H$60+'Seasonal Index'!$H$59*A119</f>
        <v>390.70227515540006</v>
      </c>
      <c r="F119" s="1">
        <f>'Seasonal Index'!$I$106+'Seasonal Index'!$I$107*A119 + 'Seasonal Index'!$I$108*(A119^2)</f>
        <v>390.74507722456792</v>
      </c>
      <c r="G119" s="1"/>
      <c r="H119" s="1">
        <f t="shared" si="17"/>
        <v>1.1133797463221342</v>
      </c>
      <c r="I119" s="1"/>
      <c r="J119" s="18">
        <f>$D119/'Seasonal Index'!G215</f>
        <v>3.9451482528609905</v>
      </c>
      <c r="K119" s="1">
        <f>$D119/'Seasonal Index'!H215</f>
        <v>3.9433550601005063</v>
      </c>
      <c r="L119" s="1">
        <f>$D119/'Seasonal Index'!I215</f>
        <v>3.9288059588579469</v>
      </c>
      <c r="M119" s="1">
        <f>$D119/'Seasonal Index'!J215</f>
        <v>3.9239932077957858</v>
      </c>
      <c r="N119" s="1">
        <f>$D119/'Seasonal Index'!K215</f>
        <v>3.9248558773149664</v>
      </c>
      <c r="O119" s="1">
        <f>$D119/'Seasonal Index'!L215</f>
        <v>3.9284239229531006</v>
      </c>
      <c r="P119" s="8">
        <f>$D119/'Seasonal Index'!M215</f>
        <v>3.9134524822229273</v>
      </c>
      <c r="Q119" s="1"/>
      <c r="R119" s="18">
        <f t="shared" si="16"/>
        <v>1.0055753981200346E-2</v>
      </c>
      <c r="S119" s="1">
        <f t="shared" si="18"/>
        <v>1.0043435775322873E-2</v>
      </c>
      <c r="T119" s="1">
        <f t="shared" si="19"/>
        <v>1.0044543376446132E-2</v>
      </c>
      <c r="U119" s="1">
        <f t="shared" si="20"/>
        <v>1.0053674766311561E-2</v>
      </c>
      <c r="W119">
        <f t="shared" si="21"/>
        <v>8.9964424878687978E-3</v>
      </c>
    </row>
    <row r="120" spans="1:23" x14ac:dyDescent="0.3">
      <c r="A120" s="1">
        <v>115</v>
      </c>
      <c r="B120" s="92"/>
      <c r="C120" s="1" t="s">
        <v>7</v>
      </c>
      <c r="D120" s="1">
        <v>491</v>
      </c>
      <c r="E120" s="1">
        <f>'Seasonal Index'!$H$60+'Seasonal Index'!$H$59*A120</f>
        <v>393.36260440947933</v>
      </c>
      <c r="F120" s="1">
        <f>'Seasonal Index'!$I$106+'Seasonal Index'!$I$107*A120 + 'Seasonal Index'!$I$108*(A120^2)</f>
        <v>393.98066628828201</v>
      </c>
      <c r="G120" s="1"/>
      <c r="H120" s="1">
        <f t="shared" si="17"/>
        <v>1.2482121953028431</v>
      </c>
      <c r="I120" s="1"/>
      <c r="J120" s="18">
        <f>$D120/'Seasonal Index'!G216</f>
        <v>3.9713342266239708</v>
      </c>
      <c r="K120" s="1">
        <f>$D120/'Seasonal Index'!H216</f>
        <v>3.9684545282942394</v>
      </c>
      <c r="L120" s="1">
        <f>$D120/'Seasonal Index'!I216</f>
        <v>4.0025681090618965</v>
      </c>
      <c r="M120" s="1">
        <f>$D120/'Seasonal Index'!J216</f>
        <v>3.9545035795674317</v>
      </c>
      <c r="N120" s="1">
        <f>$D120/'Seasonal Index'!K216</f>
        <v>3.9931997328904263</v>
      </c>
      <c r="O120" s="1">
        <f>$D120/'Seasonal Index'!L216</f>
        <v>4.0274179714244926</v>
      </c>
      <c r="P120" s="8">
        <f>$D120/'Seasonal Index'!M216</f>
        <v>3.9861995254942122</v>
      </c>
      <c r="Q120" s="1"/>
      <c r="R120" s="18">
        <f t="shared" si="16"/>
        <v>1.0175263393607534E-2</v>
      </c>
      <c r="S120" s="1">
        <f t="shared" si="18"/>
        <v>1.0053074530315306E-2</v>
      </c>
      <c r="T120" s="1">
        <f t="shared" si="19"/>
        <v>1.013552205622328E-2</v>
      </c>
      <c r="U120" s="1">
        <f t="shared" si="20"/>
        <v>1.0222374639261018E-2</v>
      </c>
      <c r="W120">
        <f t="shared" si="21"/>
        <v>8.1185326384810835E-3</v>
      </c>
    </row>
    <row r="121" spans="1:23" x14ac:dyDescent="0.3">
      <c r="A121" s="1">
        <v>116</v>
      </c>
      <c r="B121" s="92"/>
      <c r="C121" s="1" t="s">
        <v>8</v>
      </c>
      <c r="D121" s="1">
        <v>505</v>
      </c>
      <c r="E121" s="1">
        <f>'Seasonal Index'!$H$60+'Seasonal Index'!$H$59*A121</f>
        <v>396.02293366355855</v>
      </c>
      <c r="F121" s="1">
        <f>'Seasonal Index'!$I$106+'Seasonal Index'!$I$107*A121 + 'Seasonal Index'!$I$108*(A121^2)</f>
        <v>397.22995201413022</v>
      </c>
      <c r="G121" s="1"/>
      <c r="H121" s="1">
        <f t="shared" si="17"/>
        <v>1.2751786754577779</v>
      </c>
      <c r="I121" s="1"/>
      <c r="J121" s="18">
        <f>$D121/'Seasonal Index'!G217</f>
        <v>4.0821425786869758</v>
      </c>
      <c r="K121" s="1">
        <f>$D121/'Seasonal Index'!H217</f>
        <v>4.0797145491539828</v>
      </c>
      <c r="L121" s="1">
        <f>$D121/'Seasonal Index'!I217</f>
        <v>4.161155371937916</v>
      </c>
      <c r="M121" s="1">
        <f>$D121/'Seasonal Index'!J217</f>
        <v>4.1548400978722402</v>
      </c>
      <c r="N121" s="1">
        <f>$D121/'Seasonal Index'!K217</f>
        <v>4.1462591303442062</v>
      </c>
      <c r="O121" s="1">
        <f>$D121/'Seasonal Index'!L217</f>
        <v>4.1787205134368683</v>
      </c>
      <c r="P121" s="8">
        <f>$D121/'Seasonal Index'!M217</f>
        <v>4.1456076001159001</v>
      </c>
      <c r="Q121" s="1"/>
      <c r="R121" s="18">
        <f t="shared" si="16"/>
        <v>1.0507359595171899E-2</v>
      </c>
      <c r="S121" s="1">
        <f t="shared" si="18"/>
        <v>1.0491412856917995E-2</v>
      </c>
      <c r="T121" s="1">
        <f t="shared" si="19"/>
        <v>1.0437931755450092E-2</v>
      </c>
      <c r="U121" s="1">
        <f t="shared" si="20"/>
        <v>1.051965112965153E-2</v>
      </c>
      <c r="W121">
        <f t="shared" si="21"/>
        <v>8.2091239606255448E-3</v>
      </c>
    </row>
    <row r="122" spans="1:23" x14ac:dyDescent="0.3">
      <c r="A122" s="1">
        <v>117</v>
      </c>
      <c r="B122" s="92"/>
      <c r="C122" s="1" t="s">
        <v>9</v>
      </c>
      <c r="D122" s="1">
        <v>404</v>
      </c>
      <c r="E122" s="1">
        <f>'Seasonal Index'!$H$60+'Seasonal Index'!$H$59*A122</f>
        <v>398.68326291763782</v>
      </c>
      <c r="F122" s="1">
        <f>'Seasonal Index'!$I$106+'Seasonal Index'!$I$107*A122 + 'Seasonal Index'!$I$108*(A122^2)</f>
        <v>400.4929344021125</v>
      </c>
      <c r="G122" s="1"/>
      <c r="H122" s="1">
        <f t="shared" si="17"/>
        <v>1.0133357418705098</v>
      </c>
      <c r="I122" s="1"/>
      <c r="J122" s="18">
        <f>$D122/'Seasonal Index'!G218</f>
        <v>3.7380374546244126</v>
      </c>
      <c r="K122" s="1">
        <f>$D122/'Seasonal Index'!H218</f>
        <v>3.7377332270212942</v>
      </c>
      <c r="L122" s="1">
        <f>$D122/'Seasonal Index'!I218</f>
        <v>3.8521731790930449</v>
      </c>
      <c r="M122" s="1">
        <f>$D122/'Seasonal Index'!J218</f>
        <v>3.8242804393887213</v>
      </c>
      <c r="N122" s="1">
        <f>$D122/'Seasonal Index'!K218</f>
        <v>3.8356110624858619</v>
      </c>
      <c r="O122" s="1">
        <f>$D122/'Seasonal Index'!L218</f>
        <v>3.841460510451411</v>
      </c>
      <c r="P122" s="8">
        <f>$D122/'Seasonal Index'!M218</f>
        <v>3.8132110778839539</v>
      </c>
      <c r="Q122" s="1"/>
      <c r="R122" s="18">
        <f t="shared" si="16"/>
        <v>9.6622395204206211E-3</v>
      </c>
      <c r="S122" s="1">
        <f t="shared" si="18"/>
        <v>9.5922773667545761E-3</v>
      </c>
      <c r="T122" s="1">
        <f t="shared" si="19"/>
        <v>9.5772252966509017E-3</v>
      </c>
      <c r="U122" s="1">
        <f t="shared" si="20"/>
        <v>9.5918309175322819E-3</v>
      </c>
      <c r="W122">
        <f t="shared" si="21"/>
        <v>9.4386412818909752E-3</v>
      </c>
    </row>
    <row r="123" spans="1:23" x14ac:dyDescent="0.3">
      <c r="A123" s="1">
        <v>118</v>
      </c>
      <c r="B123" s="92"/>
      <c r="C123" s="1" t="s">
        <v>10</v>
      </c>
      <c r="D123" s="1">
        <v>359</v>
      </c>
      <c r="E123" s="1">
        <f>'Seasonal Index'!$H$60+'Seasonal Index'!$H$59*A123</f>
        <v>401.34359217171709</v>
      </c>
      <c r="F123" s="1">
        <f>'Seasonal Index'!$I$106+'Seasonal Index'!$I$107*A123 + 'Seasonal Index'!$I$108*(A123^2)</f>
        <v>403.76961345222907</v>
      </c>
      <c r="G123" s="1"/>
      <c r="H123" s="1">
        <f t="shared" si="17"/>
        <v>0.89449540743234257</v>
      </c>
      <c r="I123" s="1"/>
      <c r="J123" s="18">
        <f>$D123/'Seasonal Index'!G219</f>
        <v>3.7759542587317694</v>
      </c>
      <c r="K123" s="1">
        <f>$D123/'Seasonal Index'!H219</f>
        <v>3.775799152342513</v>
      </c>
      <c r="L123" s="1">
        <f>$D123/'Seasonal Index'!I219</f>
        <v>3.9357689772528253</v>
      </c>
      <c r="M123" s="1">
        <f>$D123/'Seasonal Index'!J219</f>
        <v>3.9380011423533534</v>
      </c>
      <c r="N123" s="1">
        <f>$D123/'Seasonal Index'!K219</f>
        <v>3.9138400597203038</v>
      </c>
      <c r="O123" s="1">
        <f>$D123/'Seasonal Index'!L219</f>
        <v>3.9068351082645894</v>
      </c>
      <c r="P123" s="8">
        <f>$D123/'Seasonal Index'!M219</f>
        <v>3.8976735134121725</v>
      </c>
      <c r="Q123" s="1"/>
      <c r="R123" s="18">
        <f t="shared" si="16"/>
        <v>9.8064826597976038E-3</v>
      </c>
      <c r="S123" s="1">
        <f t="shared" si="18"/>
        <v>9.8120443908033244E-3</v>
      </c>
      <c r="T123" s="1">
        <f t="shared" si="19"/>
        <v>9.6932506293799132E-3</v>
      </c>
      <c r="U123" s="1">
        <f t="shared" si="20"/>
        <v>9.6759017471898402E-3</v>
      </c>
      <c r="W123">
        <f t="shared" si="21"/>
        <v>1.0857029285270676E-2</v>
      </c>
    </row>
    <row r="124" spans="1:23" x14ac:dyDescent="0.3">
      <c r="A124" s="1">
        <v>119</v>
      </c>
      <c r="B124" s="92"/>
      <c r="C124" s="1" t="s">
        <v>11</v>
      </c>
      <c r="D124" s="1">
        <v>310</v>
      </c>
      <c r="E124" s="1">
        <f>'Seasonal Index'!$H$60+'Seasonal Index'!$H$59*A124</f>
        <v>404.00392142579631</v>
      </c>
      <c r="F124" s="1">
        <f>'Seasonal Index'!$I$106+'Seasonal Index'!$I$107*A124 + 'Seasonal Index'!$I$108*(A124^2)</f>
        <v>407.05998916447976</v>
      </c>
      <c r="G124" s="1"/>
      <c r="H124" s="1">
        <f t="shared" si="17"/>
        <v>0.76731928468901733</v>
      </c>
      <c r="I124" s="1"/>
      <c r="J124" s="18">
        <f>$D124/'Seasonal Index'!G220</f>
        <v>3.7260291125166773</v>
      </c>
      <c r="K124" s="1">
        <f>$D124/'Seasonal Index'!H220</f>
        <v>3.725568483371966</v>
      </c>
      <c r="L124" s="1">
        <f>$D124/'Seasonal Index'!I220</f>
        <v>3.9275830792464737</v>
      </c>
      <c r="M124" s="1">
        <f>$D124/'Seasonal Index'!J220</f>
        <v>3.857484085047683</v>
      </c>
      <c r="N124" s="1">
        <f>$D124/'Seasonal Index'!K220</f>
        <v>3.9010174467813021</v>
      </c>
      <c r="O124" s="1">
        <f>$D124/'Seasonal Index'!L220</f>
        <v>3.8993290960272717</v>
      </c>
      <c r="P124" s="8">
        <f>$D124/'Seasonal Index'!M220</f>
        <v>3.8711249783532717</v>
      </c>
      <c r="Q124" s="1"/>
      <c r="R124" s="18">
        <f t="shared" si="16"/>
        <v>9.721645932013202E-3</v>
      </c>
      <c r="S124" s="1">
        <f t="shared" si="18"/>
        <v>9.5481352543163121E-3</v>
      </c>
      <c r="T124" s="1">
        <f t="shared" si="19"/>
        <v>9.5833969209020622E-3</v>
      </c>
      <c r="U124" s="1">
        <f t="shared" si="20"/>
        <v>9.5792492502909179E-3</v>
      </c>
      <c r="W124">
        <f t="shared" si="21"/>
        <v>1.2487499930171845E-2</v>
      </c>
    </row>
    <row r="125" spans="1:23" ht="15" thickBot="1" x14ac:dyDescent="0.35">
      <c r="A125" s="2">
        <v>120</v>
      </c>
      <c r="B125" s="93"/>
      <c r="C125" s="2" t="s">
        <v>12</v>
      </c>
      <c r="D125" s="2">
        <v>337</v>
      </c>
      <c r="E125" s="2">
        <f>'Seasonal Index'!$H$60+'Seasonal Index'!$H$59*A125</f>
        <v>406.66425067987558</v>
      </c>
      <c r="F125" s="2">
        <f>'Seasonal Index'!$I$106+'Seasonal Index'!$I$107*A125 + 'Seasonal Index'!$I$108*(A125^2)</f>
        <v>410.36406153886463</v>
      </c>
      <c r="G125" s="2"/>
      <c r="H125" s="2">
        <f t="shared" si="17"/>
        <v>0.82869344781743559</v>
      </c>
      <c r="I125" s="2"/>
      <c r="J125" s="18">
        <f>$D125/'Seasonal Index'!G221</f>
        <v>3.5767152522198629</v>
      </c>
      <c r="K125" s="1">
        <f>$D125/'Seasonal Index'!H221</f>
        <v>3.5768280228746185</v>
      </c>
      <c r="L125" s="1">
        <f>$D125/'Seasonal Index'!I221</f>
        <v>3.8128819071285514</v>
      </c>
      <c r="M125" s="1">
        <f>$D125/'Seasonal Index'!J221</f>
        <v>3.7433298144828098</v>
      </c>
      <c r="N125" s="1">
        <f>$D125/'Seasonal Index'!K221</f>
        <v>3.784080812452097</v>
      </c>
      <c r="O125" s="1">
        <f>$D125/'Seasonal Index'!L221</f>
        <v>3.7569685360995582</v>
      </c>
      <c r="P125" s="8">
        <f>$D125/'Seasonal Index'!M221</f>
        <v>3.748144297911487</v>
      </c>
      <c r="Q125" s="2"/>
      <c r="R125" s="47">
        <f t="shared" si="16"/>
        <v>9.3759948182168488E-3</v>
      </c>
      <c r="S125" s="2">
        <f t="shared" si="18"/>
        <v>9.2049640661173923E-3</v>
      </c>
      <c r="T125" s="2">
        <f t="shared" si="19"/>
        <v>9.2212773171748991E-3</v>
      </c>
      <c r="U125" s="2">
        <f t="shared" si="20"/>
        <v>9.1552084800285184E-3</v>
      </c>
      <c r="W125">
        <f t="shared" si="21"/>
        <v>1.112208990478186E-2</v>
      </c>
    </row>
    <row r="126" spans="1:23" ht="15" thickTop="1" x14ac:dyDescent="0.3">
      <c r="A126" s="1">
        <v>121</v>
      </c>
      <c r="B126" s="92">
        <v>1959</v>
      </c>
      <c r="C126" s="1" t="s">
        <v>1</v>
      </c>
      <c r="D126" s="1">
        <v>360</v>
      </c>
      <c r="E126" s="1">
        <f>'Seasonal Index'!$H$60+'Seasonal Index'!$H$59*A126</f>
        <v>409.32457993395485</v>
      </c>
      <c r="F126" s="1">
        <f>'Seasonal Index'!$I$106+'Seasonal Index'!$I$107*A126 + 'Seasonal Index'!$I$108*(A126^2)</f>
        <v>413.68183057538363</v>
      </c>
      <c r="G126" s="1"/>
      <c r="H126" s="1">
        <f t="shared" si="17"/>
        <v>0.87949763500175471</v>
      </c>
      <c r="I126" s="1"/>
      <c r="J126" s="18">
        <f>$D126/'Seasonal Index'!G210</f>
        <v>4.1805343732304969</v>
      </c>
      <c r="K126" s="1">
        <f>$D126/'Seasonal Index'!H210</f>
        <v>4.1805651863699334</v>
      </c>
      <c r="L126" s="1">
        <f>$D126/'Seasonal Index'!I210</f>
        <v>3.9065119793333234</v>
      </c>
      <c r="M126" s="1">
        <f>$D126/'Seasonal Index'!J210</f>
        <v>3.956805338102737</v>
      </c>
      <c r="N126" s="1">
        <f>$D126/'Seasonal Index'!K210</f>
        <v>3.9465722136630941</v>
      </c>
      <c r="O126" s="1">
        <f>$D126/'Seasonal Index'!L210</f>
        <v>3.926413684027962</v>
      </c>
      <c r="P126" s="8">
        <f>$D126/'Seasonal Index'!M210</f>
        <v>3.9502647481308664</v>
      </c>
      <c r="Q126" s="1"/>
      <c r="R126" s="18">
        <f t="shared" si="16"/>
        <v>9.5438001303602277E-3</v>
      </c>
      <c r="S126" s="1">
        <f t="shared" si="18"/>
        <v>9.6666692695102103E-3</v>
      </c>
      <c r="T126" s="1">
        <f t="shared" si="19"/>
        <v>9.5401149433463582E-3</v>
      </c>
      <c r="U126" s="1">
        <f t="shared" si="20"/>
        <v>9.4913853928918612E-3</v>
      </c>
      <c r="W126">
        <f t="shared" si="21"/>
        <v>1.097295763369685E-2</v>
      </c>
    </row>
    <row r="127" spans="1:23" x14ac:dyDescent="0.3">
      <c r="A127" s="1">
        <v>122</v>
      </c>
      <c r="B127" s="92"/>
      <c r="C127" s="1" t="s">
        <v>2</v>
      </c>
      <c r="D127" s="1">
        <v>342</v>
      </c>
      <c r="E127" s="1">
        <f>'Seasonal Index'!$H$60+'Seasonal Index'!$H$59*A127</f>
        <v>411.98490918803407</v>
      </c>
      <c r="F127" s="1">
        <f>'Seasonal Index'!$I$106+'Seasonal Index'!$I$107*A127 + 'Seasonal Index'!$I$108*(A127^2)</f>
        <v>417.01329627403675</v>
      </c>
      <c r="G127" s="1"/>
      <c r="H127" s="1">
        <f t="shared" si="17"/>
        <v>0.83012749344153225</v>
      </c>
      <c r="I127" s="1"/>
      <c r="J127" s="18">
        <f>$D127/'Seasonal Index'!G211</f>
        <v>4.0146934784205275</v>
      </c>
      <c r="K127" s="1">
        <f>$D127/'Seasonal Index'!H211</f>
        <v>4.0174656334662027</v>
      </c>
      <c r="L127" s="1">
        <f>$D127/'Seasonal Index'!I211</f>
        <v>3.7890473854366178</v>
      </c>
      <c r="M127" s="1">
        <f>$D127/'Seasonal Index'!J211</f>
        <v>3.8889054167181727</v>
      </c>
      <c r="N127" s="1">
        <f>$D127/'Seasonal Index'!K211</f>
        <v>3.8274977138666944</v>
      </c>
      <c r="O127" s="1">
        <f>$D127/'Seasonal Index'!L211</f>
        <v>3.8301989050038903</v>
      </c>
      <c r="P127" s="8">
        <f>$D127/'Seasonal Index'!M211</f>
        <v>3.8663620736632205</v>
      </c>
      <c r="Q127" s="1"/>
      <c r="R127" s="18">
        <f t="shared" si="16"/>
        <v>9.197053826326582E-3</v>
      </c>
      <c r="S127" s="1">
        <f t="shared" si="18"/>
        <v>9.439436566700158E-3</v>
      </c>
      <c r="T127" s="1">
        <f t="shared" si="19"/>
        <v>9.1783589349906172E-3</v>
      </c>
      <c r="U127" s="1">
        <f t="shared" si="20"/>
        <v>9.1848364050409262E-3</v>
      </c>
      <c r="W127">
        <f t="shared" si="21"/>
        <v>1.1305152262173159E-2</v>
      </c>
    </row>
    <row r="128" spans="1:23" x14ac:dyDescent="0.3">
      <c r="A128" s="1">
        <v>123</v>
      </c>
      <c r="B128" s="92"/>
      <c r="C128" s="1" t="s">
        <v>3</v>
      </c>
      <c r="D128" s="1">
        <v>406</v>
      </c>
      <c r="E128" s="1">
        <f>'Seasonal Index'!$H$60+'Seasonal Index'!$H$59*A128</f>
        <v>414.64523844211334</v>
      </c>
      <c r="F128" s="1">
        <f>'Seasonal Index'!$I$106+'Seasonal Index'!$I$107*A128 + 'Seasonal Index'!$I$108*(A128^2)</f>
        <v>420.3584586348241</v>
      </c>
      <c r="G128" s="1"/>
      <c r="H128" s="1">
        <f t="shared" si="17"/>
        <v>0.97915027681351208</v>
      </c>
      <c r="I128" s="1"/>
      <c r="J128" s="18">
        <f>$D128/'Seasonal Index'!G212</f>
        <v>4.1428654078753757</v>
      </c>
      <c r="K128" s="1">
        <f>$D128/'Seasonal Index'!H212</f>
        <v>4.1462783419871476</v>
      </c>
      <c r="L128" s="1">
        <f>$D128/'Seasonal Index'!I212</f>
        <v>3.9675663940740185</v>
      </c>
      <c r="M128" s="1">
        <f>$D128/'Seasonal Index'!J212</f>
        <v>4.0478731224375855</v>
      </c>
      <c r="N128" s="1">
        <f>$D128/'Seasonal Index'!K212</f>
        <v>3.9932864447261291</v>
      </c>
      <c r="O128" s="1">
        <f>$D128/'Seasonal Index'!L212</f>
        <v>3.9734367808906965</v>
      </c>
      <c r="P128" s="8">
        <f>$D128/'Seasonal Index'!M212</f>
        <v>4.0310859882220571</v>
      </c>
      <c r="Q128" s="1"/>
      <c r="R128" s="18">
        <f t="shared" si="16"/>
        <v>9.5685806232353766E-3</v>
      </c>
      <c r="S128" s="1">
        <f t="shared" si="18"/>
        <v>9.7622563752234916E-3</v>
      </c>
      <c r="T128" s="1">
        <f t="shared" si="19"/>
        <v>9.4997171168980724E-3</v>
      </c>
      <c r="U128" s="1">
        <f t="shared" si="20"/>
        <v>9.4524963142053019E-3</v>
      </c>
      <c r="W128">
        <f t="shared" si="21"/>
        <v>9.9287832222218157E-3</v>
      </c>
    </row>
    <row r="129" spans="1:23" x14ac:dyDescent="0.3">
      <c r="A129" s="1">
        <v>124</v>
      </c>
      <c r="B129" s="92"/>
      <c r="C129" s="1" t="s">
        <v>4</v>
      </c>
      <c r="D129" s="1">
        <v>396</v>
      </c>
      <c r="E129" s="1">
        <f>'Seasonal Index'!$H$60+'Seasonal Index'!$H$59*A129</f>
        <v>417.30556769619255</v>
      </c>
      <c r="F129" s="1">
        <f>'Seasonal Index'!$I$106+'Seasonal Index'!$I$107*A129 + 'Seasonal Index'!$I$108*(A129^2)</f>
        <v>423.71731765774564</v>
      </c>
      <c r="G129" s="1"/>
      <c r="H129" s="1">
        <f t="shared" si="17"/>
        <v>0.94894492346743986</v>
      </c>
      <c r="I129" s="1"/>
      <c r="J129" s="18">
        <f>$D129/'Seasonal Index'!G213</f>
        <v>4.1294463332853066</v>
      </c>
      <c r="K129" s="1">
        <f>$D129/'Seasonal Index'!H213</f>
        <v>4.1324436175889847</v>
      </c>
      <c r="L129" s="1">
        <f>$D129/'Seasonal Index'!I213</f>
        <v>4.0051345906496163</v>
      </c>
      <c r="M129" s="1">
        <f>$D129/'Seasonal Index'!J213</f>
        <v>4.0401988881154107</v>
      </c>
      <c r="N129" s="1">
        <f>$D129/'Seasonal Index'!K213</f>
        <v>4.022431543838251</v>
      </c>
      <c r="O129" s="1">
        <f>$D129/'Seasonal Index'!L213</f>
        <v>4.0505089343368432</v>
      </c>
      <c r="P129" s="8">
        <f>$D129/'Seasonal Index'!M213</f>
        <v>4.0609932745106949</v>
      </c>
      <c r="Q129" s="1"/>
      <c r="R129" s="18">
        <f t="shared" si="16"/>
        <v>9.5976064080828191E-3</v>
      </c>
      <c r="S129" s="1">
        <f t="shared" si="18"/>
        <v>9.6816318804947323E-3</v>
      </c>
      <c r="T129" s="1">
        <f t="shared" si="19"/>
        <v>9.4931959969767835E-3</v>
      </c>
      <c r="U129" s="1">
        <f t="shared" si="20"/>
        <v>9.5594604363294176E-3</v>
      </c>
      <c r="W129">
        <f t="shared" si="21"/>
        <v>1.0255033521491654E-2</v>
      </c>
    </row>
    <row r="130" spans="1:23" x14ac:dyDescent="0.3">
      <c r="A130" s="1">
        <v>125</v>
      </c>
      <c r="B130" s="92"/>
      <c r="C130" s="1" t="s">
        <v>5</v>
      </c>
      <c r="D130" s="1">
        <v>420</v>
      </c>
      <c r="E130" s="1">
        <f>'Seasonal Index'!$H$60+'Seasonal Index'!$H$59*A130</f>
        <v>419.96589695027183</v>
      </c>
      <c r="F130" s="1">
        <f>'Seasonal Index'!$I$106+'Seasonal Index'!$I$107*A130 + 'Seasonal Index'!$I$108*(A130^2)</f>
        <v>427.0898733428013</v>
      </c>
      <c r="G130" s="1"/>
      <c r="H130" s="1">
        <f t="shared" si="17"/>
        <v>1.0000812043310561</v>
      </c>
      <c r="I130" s="1"/>
      <c r="J130" s="18">
        <f>$D130/'Seasonal Index'!G214</f>
        <v>4.346787799352029</v>
      </c>
      <c r="K130" s="1">
        <f>$D130/'Seasonal Index'!H214</f>
        <v>4.3478616013716485</v>
      </c>
      <c r="L130" s="1">
        <f>$D130/'Seasonal Index'!I214</f>
        <v>4.2758241241710948</v>
      </c>
      <c r="M130" s="1">
        <f>$D130/'Seasonal Index'!J214</f>
        <v>4.2422986931663944</v>
      </c>
      <c r="N130" s="1">
        <f>$D130/'Seasonal Index'!K214</f>
        <v>4.279438270098769</v>
      </c>
      <c r="O130" s="1">
        <f>$D130/'Seasonal Index'!L214</f>
        <v>4.2286161926169905</v>
      </c>
      <c r="P130" s="8">
        <f>$D130/'Seasonal Index'!M214</f>
        <v>4.2861234504190264</v>
      </c>
      <c r="Q130" s="1"/>
      <c r="R130" s="18">
        <f t="shared" si="16"/>
        <v>1.0181360332401931E-2</v>
      </c>
      <c r="S130" s="1">
        <f t="shared" si="18"/>
        <v>1.0101531395699793E-2</v>
      </c>
      <c r="T130" s="1">
        <f t="shared" si="19"/>
        <v>1.0019994706509704E-2</v>
      </c>
      <c r="U130" s="1">
        <f t="shared" si="20"/>
        <v>9.9009984936423798E-3</v>
      </c>
      <c r="W130">
        <f t="shared" si="21"/>
        <v>1.0205055834331015E-2</v>
      </c>
    </row>
    <row r="131" spans="1:23" x14ac:dyDescent="0.3">
      <c r="A131" s="1">
        <v>126</v>
      </c>
      <c r="B131" s="92"/>
      <c r="C131" s="1" t="s">
        <v>6</v>
      </c>
      <c r="D131" s="1">
        <v>472</v>
      </c>
      <c r="E131" s="1">
        <f>'Seasonal Index'!$H$60+'Seasonal Index'!$H$59*A131</f>
        <v>422.6262262043511</v>
      </c>
      <c r="F131" s="1">
        <f>'Seasonal Index'!$I$106+'Seasonal Index'!$I$107*A131 + 'Seasonal Index'!$I$108*(A131^2)</f>
        <v>430.47612568999108</v>
      </c>
      <c r="G131" s="1"/>
      <c r="H131" s="1">
        <f t="shared" si="17"/>
        <v>1.1168261000721127</v>
      </c>
      <c r="I131" s="1"/>
      <c r="J131" s="18">
        <f>$D131/'Seasonal Index'!G215</f>
        <v>4.2807125870123848</v>
      </c>
      <c r="K131" s="1">
        <f>$D131/'Seasonal Index'!H215</f>
        <v>4.2787668698102044</v>
      </c>
      <c r="L131" s="1">
        <f>$D131/'Seasonal Index'!I215</f>
        <v>4.2629802588067838</v>
      </c>
      <c r="M131" s="1">
        <f>$D131/'Seasonal Index'!J215</f>
        <v>4.2577581473094499</v>
      </c>
      <c r="N131" s="1">
        <f>$D131/'Seasonal Index'!K215</f>
        <v>4.2586941933164688</v>
      </c>
      <c r="O131" s="1">
        <f>$D131/'Seasonal Index'!L215</f>
        <v>4.2625657278939393</v>
      </c>
      <c r="P131" s="8">
        <f>$D131/'Seasonal Index'!M215</f>
        <v>4.2463208542740727</v>
      </c>
      <c r="Q131" s="1"/>
      <c r="R131" s="18">
        <f t="shared" si="16"/>
        <v>1.0086880544761836E-2</v>
      </c>
      <c r="S131" s="1">
        <f t="shared" si="18"/>
        <v>1.0074524209131096E-2</v>
      </c>
      <c r="T131" s="1">
        <f t="shared" si="19"/>
        <v>9.8929857875170116E-3</v>
      </c>
      <c r="U131" s="1">
        <f t="shared" si="20"/>
        <v>9.9019793979553735E-3</v>
      </c>
      <c r="W131">
        <f t="shared" si="21"/>
        <v>8.9964424878687978E-3</v>
      </c>
    </row>
    <row r="132" spans="1:23" x14ac:dyDescent="0.3">
      <c r="A132" s="1">
        <v>127</v>
      </c>
      <c r="B132" s="92"/>
      <c r="C132" s="1" t="s">
        <v>7</v>
      </c>
      <c r="D132" s="1">
        <v>548</v>
      </c>
      <c r="E132" s="1">
        <f>'Seasonal Index'!$H$60+'Seasonal Index'!$H$59*A132</f>
        <v>425.28655545843031</v>
      </c>
      <c r="F132" s="1">
        <f>'Seasonal Index'!$I$106+'Seasonal Index'!$I$107*A132 + 'Seasonal Index'!$I$108*(A132^2)</f>
        <v>433.8760746993151</v>
      </c>
      <c r="G132" s="1"/>
      <c r="H132" s="1">
        <f t="shared" si="17"/>
        <v>1.2885429670103088</v>
      </c>
      <c r="I132" s="1"/>
      <c r="J132" s="18">
        <f>$D132/'Seasonal Index'!G216</f>
        <v>4.4323648802239024</v>
      </c>
      <c r="K132" s="1">
        <f>$D132/'Seasonal Index'!H216</f>
        <v>4.4291508788294154</v>
      </c>
      <c r="L132" s="1">
        <f>$D132/'Seasonal Index'!I216</f>
        <v>4.4672246919876155</v>
      </c>
      <c r="M132" s="1">
        <f>$D132/'Seasonal Index'!J216</f>
        <v>4.413580369863447</v>
      </c>
      <c r="N132" s="1">
        <f>$D132/'Seasonal Index'!K216</f>
        <v>4.4567687446516366</v>
      </c>
      <c r="O132" s="1">
        <f>$D132/'Seasonal Index'!L216</f>
        <v>4.4949593652558493</v>
      </c>
      <c r="P132" s="8">
        <f>$D132/'Seasonal Index'!M216</f>
        <v>4.4489558858876341</v>
      </c>
      <c r="Q132" s="1"/>
      <c r="R132" s="18">
        <f t="shared" si="16"/>
        <v>1.0504034596561011E-2</v>
      </c>
      <c r="S132" s="1">
        <f t="shared" si="18"/>
        <v>1.0377897709712229E-2</v>
      </c>
      <c r="T132" s="1">
        <f t="shared" si="19"/>
        <v>1.0271985492033106E-2</v>
      </c>
      <c r="U132" s="1">
        <f t="shared" si="20"/>
        <v>1.0360007447681801E-2</v>
      </c>
      <c r="W132">
        <f t="shared" si="21"/>
        <v>8.1185326384810835E-3</v>
      </c>
    </row>
    <row r="133" spans="1:23" x14ac:dyDescent="0.3">
      <c r="A133" s="1">
        <v>128</v>
      </c>
      <c r="B133" s="92"/>
      <c r="C133" s="1" t="s">
        <v>8</v>
      </c>
      <c r="D133" s="1">
        <v>559</v>
      </c>
      <c r="E133" s="1">
        <f>'Seasonal Index'!$H$60+'Seasonal Index'!$H$59*A133</f>
        <v>427.94688471250959</v>
      </c>
      <c r="F133" s="1">
        <f>'Seasonal Index'!$I$106+'Seasonal Index'!$I$107*A133 + 'Seasonal Index'!$I$108*(A133^2)</f>
        <v>437.28972037077324</v>
      </c>
      <c r="G133" s="1"/>
      <c r="H133" s="1">
        <f t="shared" si="17"/>
        <v>1.3062368718387343</v>
      </c>
      <c r="I133" s="1"/>
      <c r="J133" s="18">
        <f>$D133/'Seasonal Index'!G217</f>
        <v>4.5186489138337018</v>
      </c>
      <c r="K133" s="1">
        <f>$D133/'Seasonal Index'!H217</f>
        <v>4.5159612534199534</v>
      </c>
      <c r="L133" s="1">
        <f>$D133/'Seasonal Index'!I217</f>
        <v>4.6061105998283072</v>
      </c>
      <c r="M133" s="1">
        <f>$D133/'Seasonal Index'!J217</f>
        <v>4.5991200291298657</v>
      </c>
      <c r="N133" s="1">
        <f>$D133/'Seasonal Index'!K217</f>
        <v>4.5896214927968542</v>
      </c>
      <c r="O133" s="1">
        <f>$D133/'Seasonal Index'!L217</f>
        <v>4.6255539940816028</v>
      </c>
      <c r="P133" s="8">
        <f>$D133/'Seasonal Index'!M217</f>
        <v>4.5889002939896795</v>
      </c>
      <c r="Q133" s="1"/>
      <c r="R133" s="18">
        <f t="shared" si="16"/>
        <v>1.0763276388663621E-2</v>
      </c>
      <c r="S133" s="1">
        <f t="shared" si="18"/>
        <v>1.074694125234609E-2</v>
      </c>
      <c r="T133" s="1">
        <f t="shared" si="19"/>
        <v>1.0495608012247266E-2</v>
      </c>
      <c r="U133" s="1">
        <f t="shared" si="20"/>
        <v>1.0577778938319533E-2</v>
      </c>
      <c r="W133">
        <f t="shared" si="21"/>
        <v>8.2091239606255448E-3</v>
      </c>
    </row>
    <row r="134" spans="1:23" x14ac:dyDescent="0.3">
      <c r="A134" s="1">
        <v>129</v>
      </c>
      <c r="B134" s="92"/>
      <c r="C134" s="1" t="s">
        <v>9</v>
      </c>
      <c r="D134" s="1">
        <v>463</v>
      </c>
      <c r="E134" s="1">
        <f>'Seasonal Index'!$H$60+'Seasonal Index'!$H$59*A134</f>
        <v>430.60721396658886</v>
      </c>
      <c r="F134" s="1">
        <f>'Seasonal Index'!$I$106+'Seasonal Index'!$I$107*A134 + 'Seasonal Index'!$I$108*(A134^2)</f>
        <v>440.71706270436556</v>
      </c>
      <c r="G134" s="1"/>
      <c r="H134" s="1">
        <f t="shared" si="17"/>
        <v>1.0752258322265928</v>
      </c>
      <c r="I134" s="1"/>
      <c r="J134" s="18">
        <f>$D134/'Seasonal Index'!G218</f>
        <v>4.2839389640868886</v>
      </c>
      <c r="K134" s="1">
        <f>$D134/'Seasonal Index'!H218</f>
        <v>4.2835903072050971</v>
      </c>
      <c r="L134" s="1">
        <f>$D134/'Seasonal Index'!I218</f>
        <v>4.4147430245546531</v>
      </c>
      <c r="M134" s="1">
        <f>$D134/'Seasonal Index'!J218</f>
        <v>4.3827768401905391</v>
      </c>
      <c r="N134" s="1">
        <f>$D134/'Seasonal Index'!K218</f>
        <v>4.3957621829974105</v>
      </c>
      <c r="O134" s="1">
        <f>$D134/'Seasonal Index'!L218</f>
        <v>4.4024658820272355</v>
      </c>
      <c r="P134" s="8">
        <f>$D134/'Seasonal Index'!M218</f>
        <v>4.3700909135155213</v>
      </c>
      <c r="Q134" s="1"/>
      <c r="R134" s="18">
        <f t="shared" si="16"/>
        <v>1.0252366614780394E-2</v>
      </c>
      <c r="S134" s="1">
        <f t="shared" ref="S134:S149" si="22">M134/E134</f>
        <v>1.017813148046935E-2</v>
      </c>
      <c r="T134" s="1">
        <f t="shared" ref="T134:T149" si="23">N134/F134</f>
        <v>9.9741139043352679E-3</v>
      </c>
      <c r="U134" s="1">
        <f t="shared" ref="U134:U149" si="24">O134/F134</f>
        <v>9.9893247949431538E-3</v>
      </c>
      <c r="W134">
        <f t="shared" ref="W134:W149" si="25">P134/D134</f>
        <v>9.4386412818909752E-3</v>
      </c>
    </row>
    <row r="135" spans="1:23" x14ac:dyDescent="0.3">
      <c r="A135" s="1">
        <v>130</v>
      </c>
      <c r="B135" s="92"/>
      <c r="C135" s="1" t="s">
        <v>10</v>
      </c>
      <c r="D135" s="1">
        <v>407</v>
      </c>
      <c r="E135" s="1">
        <f>'Seasonal Index'!$H$60+'Seasonal Index'!$H$59*A135</f>
        <v>433.26754322066807</v>
      </c>
      <c r="F135" s="1">
        <f>'Seasonal Index'!$I$106+'Seasonal Index'!$I$107*A135 + 'Seasonal Index'!$I$108*(A135^2)</f>
        <v>444.158101700092</v>
      </c>
      <c r="G135" s="1"/>
      <c r="H135" s="1">
        <f t="shared" si="17"/>
        <v>0.93937338803315407</v>
      </c>
      <c r="I135" s="1"/>
      <c r="J135" s="18">
        <f>$D135/'Seasonal Index'!G219</f>
        <v>4.2808172236875492</v>
      </c>
      <c r="K135" s="1">
        <f>$D135/'Seasonal Index'!H219</f>
        <v>4.2806413788395616</v>
      </c>
      <c r="L135" s="1">
        <f>$D135/'Seasonal Index'!I219</f>
        <v>4.4619999268576604</v>
      </c>
      <c r="M135" s="1">
        <f>$D135/'Seasonal Index'!J219</f>
        <v>4.4645305430022697</v>
      </c>
      <c r="N135" s="1">
        <f>$D135/'Seasonal Index'!K219</f>
        <v>4.4371390092093694</v>
      </c>
      <c r="O135" s="1">
        <f>$D135/'Seasonal Index'!L219</f>
        <v>4.4291974625729464</v>
      </c>
      <c r="P135" s="8">
        <f>$D135/'Seasonal Index'!M219</f>
        <v>4.418810919105165</v>
      </c>
      <c r="Q135" s="1"/>
      <c r="R135" s="18">
        <f t="shared" si="16"/>
        <v>1.0298486458712447E-2</v>
      </c>
      <c r="S135" s="1">
        <f t="shared" si="22"/>
        <v>1.0304327228888303E-2</v>
      </c>
      <c r="T135" s="1">
        <f t="shared" si="23"/>
        <v>9.9899990391382077E-3</v>
      </c>
      <c r="U135" s="1">
        <f t="shared" si="24"/>
        <v>9.9721190396379732E-3</v>
      </c>
      <c r="W135">
        <f t="shared" si="25"/>
        <v>1.0857029285270676E-2</v>
      </c>
    </row>
    <row r="136" spans="1:23" x14ac:dyDescent="0.3">
      <c r="A136" s="1">
        <v>131</v>
      </c>
      <c r="B136" s="92"/>
      <c r="C136" s="1" t="s">
        <v>11</v>
      </c>
      <c r="D136" s="1">
        <v>362</v>
      </c>
      <c r="E136" s="1">
        <f>'Seasonal Index'!$H$60+'Seasonal Index'!$H$59*A136</f>
        <v>435.92787247474735</v>
      </c>
      <c r="F136" s="1">
        <f>'Seasonal Index'!$I$106+'Seasonal Index'!$I$107*A136 + 'Seasonal Index'!$I$108*(A136^2)</f>
        <v>447.61283735795269</v>
      </c>
      <c r="G136" s="1"/>
      <c r="H136" s="1">
        <f t="shared" si="17"/>
        <v>0.83041260460116628</v>
      </c>
      <c r="I136" s="1"/>
      <c r="J136" s="18">
        <f>$D136/'Seasonal Index'!G220</f>
        <v>4.3510404475194751</v>
      </c>
      <c r="K136" s="1">
        <f>$D136/'Seasonal Index'!H220</f>
        <v>4.3505025515504894</v>
      </c>
      <c r="L136" s="1">
        <f>$D136/'Seasonal Index'!I220</f>
        <v>4.5864034667329792</v>
      </c>
      <c r="M136" s="1">
        <f>$D136/'Seasonal Index'!J220</f>
        <v>4.504545931571811</v>
      </c>
      <c r="N136" s="1">
        <f>$D136/'Seasonal Index'!K220</f>
        <v>4.5553816636607465</v>
      </c>
      <c r="O136" s="1">
        <f>$D136/'Seasonal Index'!L220</f>
        <v>4.5534101056834597</v>
      </c>
      <c r="P136" s="8">
        <f>$D136/'Seasonal Index'!M220</f>
        <v>4.5204749747222079</v>
      </c>
      <c r="Q136" s="1"/>
      <c r="R136" s="18">
        <f t="shared" si="16"/>
        <v>1.0521014498788816E-2</v>
      </c>
      <c r="S136" s="1">
        <f t="shared" si="22"/>
        <v>1.0333236794425786E-2</v>
      </c>
      <c r="T136" s="1">
        <f t="shared" si="23"/>
        <v>1.0177057679017908E-2</v>
      </c>
      <c r="U136" s="1">
        <f t="shared" si="24"/>
        <v>1.0172653073491123E-2</v>
      </c>
      <c r="W136">
        <f t="shared" si="25"/>
        <v>1.2487499930171845E-2</v>
      </c>
    </row>
    <row r="137" spans="1:23" ht="15" thickBot="1" x14ac:dyDescent="0.35">
      <c r="A137" s="2">
        <v>132</v>
      </c>
      <c r="B137" s="93"/>
      <c r="C137" s="2" t="s">
        <v>12</v>
      </c>
      <c r="D137" s="2">
        <v>405</v>
      </c>
      <c r="E137" s="2">
        <f>'Seasonal Index'!$H$60+'Seasonal Index'!$H$59*A137</f>
        <v>438.58820172882662</v>
      </c>
      <c r="F137" s="2">
        <f>'Seasonal Index'!$I$106+'Seasonal Index'!$I$107*A137 + 'Seasonal Index'!$I$108*(A137^2)</f>
        <v>451.08126967794749</v>
      </c>
      <c r="G137" s="2"/>
      <c r="H137" s="2">
        <f t="shared" si="17"/>
        <v>0.92341745264366737</v>
      </c>
      <c r="I137" s="2"/>
      <c r="J137" s="18">
        <f>$D137/'Seasonal Index'!G221</f>
        <v>4.2984263416885593</v>
      </c>
      <c r="K137" s="1">
        <f>$D137/'Seasonal Index'!H221</f>
        <v>4.2985618672528796</v>
      </c>
      <c r="L137" s="1">
        <f>$D137/'Seasonal Index'!I221</f>
        <v>4.5822468023354999</v>
      </c>
      <c r="M137" s="1">
        <f>$D137/'Seasonal Index'!J221</f>
        <v>4.4986604595416555</v>
      </c>
      <c r="N137" s="1">
        <f>$D137/'Seasonal Index'!K221</f>
        <v>4.5476342108103838</v>
      </c>
      <c r="O137" s="1">
        <f>$D137/'Seasonal Index'!L221</f>
        <v>4.5150512080721699</v>
      </c>
      <c r="P137" s="8">
        <f>$D137/'Seasonal Index'!M221</f>
        <v>4.5044464114366534</v>
      </c>
      <c r="Q137" s="2"/>
      <c r="R137" s="47">
        <f t="shared" si="16"/>
        <v>1.0447720171845032E-2</v>
      </c>
      <c r="S137" s="2">
        <f t="shared" si="22"/>
        <v>1.0257139708293199E-2</v>
      </c>
      <c r="T137" s="2">
        <f t="shared" si="23"/>
        <v>1.0081629445747543E-2</v>
      </c>
      <c r="U137" s="2">
        <f t="shared" si="24"/>
        <v>1.0009396336264907E-2</v>
      </c>
      <c r="W137">
        <f t="shared" si="25"/>
        <v>1.112208990478186E-2</v>
      </c>
    </row>
    <row r="138" spans="1:23" ht="15" thickTop="1" x14ac:dyDescent="0.3">
      <c r="A138" s="1">
        <v>133</v>
      </c>
      <c r="B138" s="92">
        <v>1960</v>
      </c>
      <c r="C138" s="1" t="s">
        <v>1</v>
      </c>
      <c r="D138" s="1">
        <v>417</v>
      </c>
      <c r="E138" s="1">
        <f>'Seasonal Index'!$H$60+'Seasonal Index'!$H$59*A138</f>
        <v>441.24853098290583</v>
      </c>
      <c r="F138" s="1">
        <f>'Seasonal Index'!$I$106+'Seasonal Index'!$I$107*A138 + 'Seasonal Index'!$I$108*(A138^2)</f>
        <v>454.56339866007642</v>
      </c>
      <c r="G138" s="1"/>
      <c r="H138" s="1">
        <f t="shared" si="17"/>
        <v>0.9450456391800538</v>
      </c>
      <c r="I138" s="1"/>
      <c r="J138" s="18">
        <f>$D138/'Seasonal Index'!G210</f>
        <v>4.8424523156586581</v>
      </c>
      <c r="K138" s="1">
        <f>$D138/'Seasonal Index'!H210</f>
        <v>4.8424880075451728</v>
      </c>
      <c r="L138" s="1">
        <f>$D138/'Seasonal Index'!I210</f>
        <v>4.5250430427277664</v>
      </c>
      <c r="M138" s="1">
        <f>$D138/'Seasonal Index'!J210</f>
        <v>4.5832995166356705</v>
      </c>
      <c r="N138" s="1">
        <f>$D138/'Seasonal Index'!K210</f>
        <v>4.5714461474930843</v>
      </c>
      <c r="O138" s="1">
        <f>$D138/'Seasonal Index'!L210</f>
        <v>4.5480958506657228</v>
      </c>
      <c r="P138" s="8">
        <f>$D138/'Seasonal Index'!M210</f>
        <v>4.5757233332515872</v>
      </c>
      <c r="Q138" s="1"/>
      <c r="R138" s="18">
        <f t="shared" si="16"/>
        <v>1.0255089195759994E-2</v>
      </c>
      <c r="S138" s="1">
        <f t="shared" si="22"/>
        <v>1.0387115638495417E-2</v>
      </c>
      <c r="T138" s="1">
        <f t="shared" si="23"/>
        <v>1.005678451227795E-2</v>
      </c>
      <c r="U138" s="1">
        <f t="shared" si="24"/>
        <v>1.000541588713965E-2</v>
      </c>
      <c r="W138">
        <f t="shared" si="25"/>
        <v>1.0972957633696852E-2</v>
      </c>
    </row>
    <row r="139" spans="1:23" x14ac:dyDescent="0.3">
      <c r="A139" s="1">
        <v>134</v>
      </c>
      <c r="B139" s="92"/>
      <c r="C139" s="1" t="s">
        <v>2</v>
      </c>
      <c r="D139" s="1">
        <v>391</v>
      </c>
      <c r="E139" s="1">
        <f>'Seasonal Index'!$H$60+'Seasonal Index'!$H$59*A139</f>
        <v>443.90886023698511</v>
      </c>
      <c r="F139" s="1">
        <f>'Seasonal Index'!$I$106+'Seasonal Index'!$I$107*A139 + 'Seasonal Index'!$I$108*(A139^2)</f>
        <v>458.05922430433952</v>
      </c>
      <c r="G139" s="1"/>
      <c r="H139" s="1">
        <f t="shared" si="17"/>
        <v>0.88081143456172695</v>
      </c>
      <c r="I139" s="1"/>
      <c r="J139" s="18">
        <f>$D139/'Seasonal Index'!G211</f>
        <v>4.5898980995977379</v>
      </c>
      <c r="K139" s="1">
        <f>$D139/'Seasonal Index'!H211</f>
        <v>4.593067434752296</v>
      </c>
      <c r="L139" s="1">
        <f>$D139/'Seasonal Index'!I211</f>
        <v>4.3319225956307532</v>
      </c>
      <c r="M139" s="1">
        <f>$D139/'Seasonal Index'!J211</f>
        <v>4.4460877717450451</v>
      </c>
      <c r="N139" s="1">
        <f>$D139/'Seasonal Index'!K211</f>
        <v>4.3758818892452558</v>
      </c>
      <c r="O139" s="1">
        <f>$D139/'Seasonal Index'!L211</f>
        <v>4.3789700931477222</v>
      </c>
      <c r="P139" s="8">
        <f>$D139/'Seasonal Index'!M211</f>
        <v>4.4203145345097052</v>
      </c>
      <c r="Q139" s="1"/>
      <c r="R139" s="18">
        <f t="shared" si="16"/>
        <v>9.7585855648794975E-3</v>
      </c>
      <c r="S139" s="1">
        <f t="shared" si="22"/>
        <v>1.0015767131504105E-2</v>
      </c>
      <c r="T139" s="1">
        <f t="shared" si="23"/>
        <v>9.5530919520089661E-3</v>
      </c>
      <c r="U139" s="1">
        <f t="shared" si="24"/>
        <v>9.5598338834855263E-3</v>
      </c>
      <c r="W139">
        <f t="shared" si="25"/>
        <v>1.1305152262173159E-2</v>
      </c>
    </row>
    <row r="140" spans="1:23" x14ac:dyDescent="0.3">
      <c r="A140" s="1">
        <v>135</v>
      </c>
      <c r="B140" s="92"/>
      <c r="C140" s="1" t="s">
        <v>3</v>
      </c>
      <c r="D140" s="1">
        <v>419</v>
      </c>
      <c r="E140" s="1">
        <f>'Seasonal Index'!$H$60+'Seasonal Index'!$H$59*A140</f>
        <v>446.56918949106432</v>
      </c>
      <c r="F140" s="1">
        <f>'Seasonal Index'!$I$106+'Seasonal Index'!$I$107*A140 + 'Seasonal Index'!$I$108*(A140^2)</f>
        <v>461.56874661073675</v>
      </c>
      <c r="G140" s="1"/>
      <c r="H140" s="1">
        <f t="shared" si="17"/>
        <v>0.93826446127534291</v>
      </c>
      <c r="I140" s="1"/>
      <c r="J140" s="18">
        <f>$D140/'Seasonal Index'!G212</f>
        <v>4.275518733743306</v>
      </c>
      <c r="K140" s="1">
        <f>$D140/'Seasonal Index'!H212</f>
        <v>4.279040948996589</v>
      </c>
      <c r="L140" s="1">
        <f>$D140/'Seasonal Index'!I212</f>
        <v>4.0946066973325461</v>
      </c>
      <c r="M140" s="1">
        <f>$D140/'Seasonal Index'!J212</f>
        <v>4.1774848234023354</v>
      </c>
      <c r="N140" s="1">
        <f>$D140/'Seasonal Index'!K212</f>
        <v>4.1211502964045525</v>
      </c>
      <c r="O140" s="1">
        <f>$D140/'Seasonal Index'!L212</f>
        <v>4.1006650522000045</v>
      </c>
      <c r="P140" s="8">
        <f>$D140/'Seasonal Index'!M212</f>
        <v>4.1601601701109407</v>
      </c>
      <c r="Q140" s="1"/>
      <c r="R140" s="18">
        <f t="shared" si="16"/>
        <v>9.1690308997783593E-3</v>
      </c>
      <c r="S140" s="1">
        <f t="shared" si="22"/>
        <v>9.3546194446670963E-3</v>
      </c>
      <c r="T140" s="1">
        <f t="shared" si="23"/>
        <v>8.928573103499397E-3</v>
      </c>
      <c r="U140" s="1">
        <f t="shared" si="24"/>
        <v>8.8841913199515076E-3</v>
      </c>
      <c r="W140">
        <f t="shared" si="25"/>
        <v>9.9287832222218157E-3</v>
      </c>
    </row>
    <row r="141" spans="1:23" x14ac:dyDescent="0.3">
      <c r="A141" s="1">
        <v>136</v>
      </c>
      <c r="B141" s="92"/>
      <c r="C141" s="1" t="s">
        <v>4</v>
      </c>
      <c r="D141" s="1">
        <v>461</v>
      </c>
      <c r="E141" s="1">
        <f>'Seasonal Index'!$H$60+'Seasonal Index'!$H$59*A141</f>
        <v>449.22951874514359</v>
      </c>
      <c r="F141" s="1">
        <f>'Seasonal Index'!$I$106+'Seasonal Index'!$I$107*A141 + 'Seasonal Index'!$I$108*(A141^2)</f>
        <v>465.09196557926822</v>
      </c>
      <c r="G141" s="1"/>
      <c r="H141" s="1">
        <f t="shared" si="17"/>
        <v>1.0262014866871072</v>
      </c>
      <c r="I141" s="1"/>
      <c r="J141" s="18">
        <f>$D141/'Seasonal Index'!G213</f>
        <v>4.8072594940518343</v>
      </c>
      <c r="K141" s="1">
        <f>$D141/'Seasonal Index'!H213</f>
        <v>4.8107487568397014</v>
      </c>
      <c r="L141" s="1">
        <f>$D141/'Seasonal Index'!I213</f>
        <v>4.6625430461855384</v>
      </c>
      <c r="M141" s="1">
        <f>$D141/'Seasonal Index'!J213</f>
        <v>4.7033628470232429</v>
      </c>
      <c r="N141" s="1">
        <f>$D141/'Seasonal Index'!K213</f>
        <v>4.6826791457308934</v>
      </c>
      <c r="O141" s="1">
        <f>$D141/'Seasonal Index'!L213</f>
        <v>4.7153651988113259</v>
      </c>
      <c r="P141" s="8">
        <f>$D141/'Seasonal Index'!M213</f>
        <v>4.7275704534076519</v>
      </c>
      <c r="Q141" s="1"/>
      <c r="R141" s="18">
        <f t="shared" si="16"/>
        <v>1.0378977452794431E-2</v>
      </c>
      <c r="S141" s="1">
        <f t="shared" si="22"/>
        <v>1.0469843700746544E-2</v>
      </c>
      <c r="T141" s="1">
        <f t="shared" si="23"/>
        <v>1.0068286472974555E-2</v>
      </c>
      <c r="U141" s="1">
        <f t="shared" si="24"/>
        <v>1.0138565160845936E-2</v>
      </c>
      <c r="W141">
        <f t="shared" si="25"/>
        <v>1.0255033521491652E-2</v>
      </c>
    </row>
    <row r="142" spans="1:23" x14ac:dyDescent="0.3">
      <c r="A142" s="1">
        <v>137</v>
      </c>
      <c r="B142" s="92"/>
      <c r="C142" s="1" t="s">
        <v>5</v>
      </c>
      <c r="D142" s="1">
        <v>472</v>
      </c>
      <c r="E142" s="1">
        <f>'Seasonal Index'!$H$60+'Seasonal Index'!$H$59*A142</f>
        <v>451.88984799922287</v>
      </c>
      <c r="F142" s="1">
        <f>'Seasonal Index'!$I$106+'Seasonal Index'!$I$107*A142 + 'Seasonal Index'!$I$108*(A142^2)</f>
        <v>468.62888120993381</v>
      </c>
      <c r="G142" s="1"/>
      <c r="H142" s="1">
        <f t="shared" si="17"/>
        <v>1.0445023319063624</v>
      </c>
      <c r="I142" s="1"/>
      <c r="J142" s="18">
        <f>$D142/'Seasonal Index'!G214</f>
        <v>4.8849615268908524</v>
      </c>
      <c r="K142" s="1">
        <f>$D142/'Seasonal Index'!H214</f>
        <v>4.8861682758271856</v>
      </c>
      <c r="L142" s="1">
        <f>$D142/'Seasonal Index'!I214</f>
        <v>4.805211872877992</v>
      </c>
      <c r="M142" s="1">
        <f>$D142/'Seasonal Index'!J214</f>
        <v>4.7675356742250905</v>
      </c>
      <c r="N142" s="1">
        <f>$D142/'Seasonal Index'!K214</f>
        <v>4.8092734844919498</v>
      </c>
      <c r="O142" s="1">
        <f>$D142/'Seasonal Index'!L214</f>
        <v>4.7521591497981426</v>
      </c>
      <c r="P142" s="8">
        <f>$D142/'Seasonal Index'!M214</f>
        <v>4.8167863538042388</v>
      </c>
      <c r="Q142" s="1"/>
      <c r="R142" s="18">
        <f t="shared" ref="R142:R149" si="26">L142/E142</f>
        <v>1.0633591115519496E-2</v>
      </c>
      <c r="S142" s="1">
        <f t="shared" si="22"/>
        <v>1.0550216375370507E-2</v>
      </c>
      <c r="T142" s="1">
        <f t="shared" si="23"/>
        <v>1.0262435110860181E-2</v>
      </c>
      <c r="U142" s="1">
        <f t="shared" si="24"/>
        <v>1.0140559705856662E-2</v>
      </c>
      <c r="W142">
        <f t="shared" si="25"/>
        <v>1.0205055834331015E-2</v>
      </c>
    </row>
    <row r="143" spans="1:23" x14ac:dyDescent="0.3">
      <c r="A143" s="1">
        <v>138</v>
      </c>
      <c r="B143" s="92"/>
      <c r="C143" s="1" t="s">
        <v>6</v>
      </c>
      <c r="D143" s="1">
        <v>535</v>
      </c>
      <c r="E143" s="1">
        <f>'Seasonal Index'!$H$60+'Seasonal Index'!$H$59*A143</f>
        <v>454.55017725330208</v>
      </c>
      <c r="F143" s="1">
        <f>'Seasonal Index'!$I$106+'Seasonal Index'!$I$107*A143 + 'Seasonal Index'!$I$108*(A143^2)</f>
        <v>472.17949350273358</v>
      </c>
      <c r="G143" s="1"/>
      <c r="H143" s="1">
        <f t="shared" ref="H143:H149" si="27">D143/E143</f>
        <v>1.1769877711473569</v>
      </c>
      <c r="I143" s="1"/>
      <c r="J143" s="18">
        <f>$D143/'Seasonal Index'!G215</f>
        <v>4.8520788857025972</v>
      </c>
      <c r="K143" s="1">
        <f>$D143/'Seasonal Index'!H215</f>
        <v>4.8498734647213126</v>
      </c>
      <c r="L143" s="1">
        <f>$D143/'Seasonal Index'!I215</f>
        <v>4.8319797425034521</v>
      </c>
      <c r="M143" s="1">
        <f>$D143/'Seasonal Index'!J215</f>
        <v>4.8260606118867706</v>
      </c>
      <c r="N143" s="1">
        <f>$D143/'Seasonal Index'!K215</f>
        <v>4.827121596237947</v>
      </c>
      <c r="O143" s="1">
        <f>$D143/'Seasonal Index'!L215</f>
        <v>4.8315098822526643</v>
      </c>
      <c r="P143" s="8">
        <f>$D143/'Seasonal Index'!M215</f>
        <v>4.8130967310098072</v>
      </c>
      <c r="Q143" s="1"/>
      <c r="R143" s="18">
        <f t="shared" si="26"/>
        <v>1.0630244985716481E-2</v>
      </c>
      <c r="S143" s="1">
        <f t="shared" si="22"/>
        <v>1.0617223033657306E-2</v>
      </c>
      <c r="T143" s="1">
        <f t="shared" si="23"/>
        <v>1.0223064878208231E-2</v>
      </c>
      <c r="U143" s="1">
        <f t="shared" si="24"/>
        <v>1.0232358560113312E-2</v>
      </c>
      <c r="W143">
        <f t="shared" si="25"/>
        <v>8.9964424878687978E-3</v>
      </c>
    </row>
    <row r="144" spans="1:23" x14ac:dyDescent="0.3">
      <c r="A144" s="1">
        <v>139</v>
      </c>
      <c r="B144" s="92"/>
      <c r="C144" s="1" t="s">
        <v>7</v>
      </c>
      <c r="D144" s="1">
        <v>622</v>
      </c>
      <c r="E144" s="1">
        <f>'Seasonal Index'!$H$60+'Seasonal Index'!$H$59*A144</f>
        <v>457.21050650738135</v>
      </c>
      <c r="F144" s="1">
        <f>'Seasonal Index'!$I$106+'Seasonal Index'!$I$107*A144 + 'Seasonal Index'!$I$108*(A144^2)</f>
        <v>475.74380245766747</v>
      </c>
      <c r="G144" s="1"/>
      <c r="H144" s="1">
        <f t="shared" si="27"/>
        <v>1.3604236804430438</v>
      </c>
      <c r="I144" s="1"/>
      <c r="J144" s="18">
        <f>$D144/'Seasonal Index'!G216</f>
        <v>5.0308959041957433</v>
      </c>
      <c r="K144" s="1">
        <f>$D144/'Seasonal Index'!H216</f>
        <v>5.0272478953136801</v>
      </c>
      <c r="L144" s="1">
        <f>$D144/'Seasonal Index'!I216</f>
        <v>5.0704630628034613</v>
      </c>
      <c r="M144" s="1">
        <f>$D144/'Seasonal Index'!J216</f>
        <v>5.0095747993705553</v>
      </c>
      <c r="N144" s="1">
        <f>$D144/'Seasonal Index'!K216</f>
        <v>5.0585951809732084</v>
      </c>
      <c r="O144" s="1">
        <f>$D144/'Seasonal Index'!L216</f>
        <v>5.1019429291772598</v>
      </c>
      <c r="P144" s="8">
        <f>$D144/'Seasonal Index'!M216</f>
        <v>5.0497273011352339</v>
      </c>
      <c r="Q144" s="1"/>
      <c r="R144" s="18">
        <f t="shared" si="26"/>
        <v>1.1089996819050794E-2</v>
      </c>
      <c r="S144" s="1">
        <f t="shared" si="22"/>
        <v>1.0956823450183945E-2</v>
      </c>
      <c r="T144" s="1">
        <f t="shared" si="23"/>
        <v>1.0633023814163782E-2</v>
      </c>
      <c r="U144" s="1">
        <f t="shared" si="24"/>
        <v>1.0724139553307664E-2</v>
      </c>
      <c r="W144">
        <f t="shared" si="25"/>
        <v>8.1185326384810835E-3</v>
      </c>
    </row>
    <row r="145" spans="1:23" x14ac:dyDescent="0.3">
      <c r="A145" s="1">
        <v>140</v>
      </c>
      <c r="B145" s="92"/>
      <c r="C145" s="1" t="s">
        <v>8</v>
      </c>
      <c r="D145" s="1">
        <v>606</v>
      </c>
      <c r="E145" s="1">
        <f>'Seasonal Index'!$H$60+'Seasonal Index'!$H$59*A145</f>
        <v>459.87083576146063</v>
      </c>
      <c r="F145" s="1">
        <f>'Seasonal Index'!$I$106+'Seasonal Index'!$I$107*A145 + 'Seasonal Index'!$I$108*(A145^2)</f>
        <v>479.32180807473554</v>
      </c>
      <c r="G145" s="1"/>
      <c r="H145" s="1">
        <f t="shared" si="27"/>
        <v>1.3177613209512986</v>
      </c>
      <c r="I145" s="1"/>
      <c r="J145" s="18">
        <f>$D145/'Seasonal Index'!G217</f>
        <v>4.898571094424371</v>
      </c>
      <c r="K145" s="1">
        <f>$D145/'Seasonal Index'!H217</f>
        <v>4.895657458984779</v>
      </c>
      <c r="L145" s="1">
        <f>$D145/'Seasonal Index'!I217</f>
        <v>4.9933864463254993</v>
      </c>
      <c r="M145" s="1">
        <f>$D145/'Seasonal Index'!J217</f>
        <v>4.9858081174466884</v>
      </c>
      <c r="N145" s="1">
        <f>$D145/'Seasonal Index'!K217</f>
        <v>4.9755109564130482</v>
      </c>
      <c r="O145" s="1">
        <f>$D145/'Seasonal Index'!L217</f>
        <v>5.0144646161242425</v>
      </c>
      <c r="P145" s="8">
        <f>$D145/'Seasonal Index'!M217</f>
        <v>4.9747291201390809</v>
      </c>
      <c r="Q145" s="1"/>
      <c r="R145" s="18">
        <f t="shared" si="26"/>
        <v>1.0858236830907921E-2</v>
      </c>
      <c r="S145" s="1">
        <f t="shared" si="22"/>
        <v>1.0841757575670389E-2</v>
      </c>
      <c r="T145" s="1">
        <f t="shared" si="23"/>
        <v>1.0380314170135296E-2</v>
      </c>
      <c r="U145" s="1">
        <f t="shared" si="24"/>
        <v>1.0461582451809476E-2</v>
      </c>
      <c r="W145">
        <f t="shared" si="25"/>
        <v>8.2091239606255466E-3</v>
      </c>
    </row>
    <row r="146" spans="1:23" x14ac:dyDescent="0.3">
      <c r="A146" s="1">
        <v>141</v>
      </c>
      <c r="B146" s="92"/>
      <c r="C146" s="1" t="s">
        <v>9</v>
      </c>
      <c r="D146" s="1">
        <v>508</v>
      </c>
      <c r="E146" s="1">
        <f>'Seasonal Index'!$H$60+'Seasonal Index'!$H$59*A146</f>
        <v>462.53116501553984</v>
      </c>
      <c r="F146" s="1">
        <f>'Seasonal Index'!$I$106+'Seasonal Index'!$I$107*A146 + 'Seasonal Index'!$I$108*(A146^2)</f>
        <v>482.9135103539378</v>
      </c>
      <c r="G146" s="1"/>
      <c r="H146" s="1">
        <f t="shared" si="27"/>
        <v>1.0983043704372495</v>
      </c>
      <c r="I146" s="1"/>
      <c r="J146" s="18">
        <f>$D146/'Seasonal Index'!G218</f>
        <v>4.7003045221514892</v>
      </c>
      <c r="K146" s="1">
        <f>$D146/'Seasonal Index'!H218</f>
        <v>4.6999219785317266</v>
      </c>
      <c r="L146" s="1">
        <f>$D146/'Seasonal Index'!I218</f>
        <v>4.8438217202457103</v>
      </c>
      <c r="M146" s="1">
        <f>$D146/'Seasonal Index'!J218</f>
        <v>4.8087486713105703</v>
      </c>
      <c r="N146" s="1">
        <f>$D146/'Seasonal Index'!K218</f>
        <v>4.8229960884723209</v>
      </c>
      <c r="O146" s="1">
        <f>$D146/'Seasonal Index'!L218</f>
        <v>4.8303513349240514</v>
      </c>
      <c r="P146" s="8">
        <f>$D146/'Seasonal Index'!M218</f>
        <v>4.7948297712006154</v>
      </c>
      <c r="Q146" s="1"/>
      <c r="R146" s="18">
        <f t="shared" si="26"/>
        <v>1.0472422371977833E-2</v>
      </c>
      <c r="S146" s="1">
        <f t="shared" si="22"/>
        <v>1.0396593862273061E-2</v>
      </c>
      <c r="T146" s="1">
        <f t="shared" si="23"/>
        <v>9.9872875474894922E-3</v>
      </c>
      <c r="U146" s="1">
        <f t="shared" si="24"/>
        <v>1.000251852838779E-2</v>
      </c>
      <c r="W146">
        <f t="shared" si="25"/>
        <v>9.4386412818909752E-3</v>
      </c>
    </row>
    <row r="147" spans="1:23" x14ac:dyDescent="0.3">
      <c r="A147" s="1">
        <v>142</v>
      </c>
      <c r="B147" s="92"/>
      <c r="C147" s="1" t="s">
        <v>10</v>
      </c>
      <c r="D147" s="1">
        <v>461</v>
      </c>
      <c r="E147" s="1">
        <f>'Seasonal Index'!$H$60+'Seasonal Index'!$H$59*A147</f>
        <v>465.19149426961911</v>
      </c>
      <c r="F147" s="1">
        <f>'Seasonal Index'!$I$106+'Seasonal Index'!$I$107*A147 + 'Seasonal Index'!$I$108*(A147^2)</f>
        <v>486.51890929527417</v>
      </c>
      <c r="G147" s="1"/>
      <c r="H147" s="1">
        <f t="shared" si="27"/>
        <v>0.99098974439289778</v>
      </c>
      <c r="I147" s="1"/>
      <c r="J147" s="18">
        <f>$D147/'Seasonal Index'!G219</f>
        <v>4.8487880592628008</v>
      </c>
      <c r="K147" s="1">
        <f>$D147/'Seasonal Index'!H219</f>
        <v>4.8485888836487421</v>
      </c>
      <c r="L147" s="1">
        <f>$D147/'Seasonal Index'!I219</f>
        <v>5.054009745163099</v>
      </c>
      <c r="M147" s="1">
        <f>$D147/'Seasonal Index'!J219</f>
        <v>5.0568761187323004</v>
      </c>
      <c r="N147" s="1">
        <f>$D147/'Seasonal Index'!K219</f>
        <v>5.0258503273845685</v>
      </c>
      <c r="O147" s="1">
        <f>$D147/'Seasonal Index'!L219</f>
        <v>5.0168551111698489</v>
      </c>
      <c r="P147" s="8">
        <f>$D147/'Seasonal Index'!M219</f>
        <v>5.0050905005097812</v>
      </c>
      <c r="Q147" s="1"/>
      <c r="R147" s="18">
        <f t="shared" si="26"/>
        <v>1.0864364046677644E-2</v>
      </c>
      <c r="S147" s="1">
        <f t="shared" si="22"/>
        <v>1.0870525753425318E-2</v>
      </c>
      <c r="T147" s="1">
        <f t="shared" si="23"/>
        <v>1.0330226084458969E-2</v>
      </c>
      <c r="U147" s="1">
        <f t="shared" si="24"/>
        <v>1.0311737150025261E-2</v>
      </c>
      <c r="W147">
        <f t="shared" si="25"/>
        <v>1.0857029285270676E-2</v>
      </c>
    </row>
    <row r="148" spans="1:23" x14ac:dyDescent="0.3">
      <c r="A148" s="1">
        <v>143</v>
      </c>
      <c r="B148" s="92"/>
      <c r="C148" s="1" t="s">
        <v>11</v>
      </c>
      <c r="D148" s="1">
        <v>390</v>
      </c>
      <c r="E148" s="1">
        <f>'Seasonal Index'!$H$60+'Seasonal Index'!$H$59*A148</f>
        <v>467.85182352369833</v>
      </c>
      <c r="F148" s="1">
        <f>'Seasonal Index'!$I$106+'Seasonal Index'!$I$107*A148 + 'Seasonal Index'!$I$108*(A148^2)</f>
        <v>490.13800489874478</v>
      </c>
      <c r="G148" s="1"/>
      <c r="H148" s="1">
        <f t="shared" si="27"/>
        <v>0.83359726390004152</v>
      </c>
      <c r="I148" s="1"/>
      <c r="J148" s="18">
        <f>$D148/'Seasonal Index'!G220</f>
        <v>4.687585012520981</v>
      </c>
      <c r="K148" s="1">
        <f>$D148/'Seasonal Index'!H220</f>
        <v>4.6870055113389251</v>
      </c>
      <c r="L148" s="1">
        <f>$D148/'Seasonal Index'!I220</f>
        <v>4.9411529061487895</v>
      </c>
      <c r="M148" s="1">
        <f>$D148/'Seasonal Index'!J220</f>
        <v>4.8529638489309566</v>
      </c>
      <c r="N148" s="1">
        <f>$D148/'Seasonal Index'!K220</f>
        <v>4.9077316265958313</v>
      </c>
      <c r="O148" s="1">
        <f>$D148/'Seasonal Index'!L220</f>
        <v>4.9056075724214061</v>
      </c>
      <c r="P148" s="8">
        <f>$D148/'Seasonal Index'!M220</f>
        <v>4.8701249727670195</v>
      </c>
      <c r="Q148" s="1"/>
      <c r="R148" s="18">
        <f t="shared" si="26"/>
        <v>1.0561362930967615E-2</v>
      </c>
      <c r="S148" s="1">
        <f t="shared" si="22"/>
        <v>1.0372865093011947E-2</v>
      </c>
      <c r="T148" s="1">
        <f t="shared" si="23"/>
        <v>1.001295875354472E-2</v>
      </c>
      <c r="U148" s="1">
        <f t="shared" si="24"/>
        <v>1.0008625169629177E-2</v>
      </c>
      <c r="W148">
        <f t="shared" si="25"/>
        <v>1.2487499930171845E-2</v>
      </c>
    </row>
    <row r="149" spans="1:23" ht="15" thickBot="1" x14ac:dyDescent="0.35">
      <c r="A149" s="2">
        <v>144</v>
      </c>
      <c r="B149" s="93"/>
      <c r="C149" s="2" t="s">
        <v>12</v>
      </c>
      <c r="D149" s="2">
        <v>432</v>
      </c>
      <c r="E149" s="2">
        <f>'Seasonal Index'!$H$60+'Seasonal Index'!$H$59*A149</f>
        <v>470.5121527777776</v>
      </c>
      <c r="F149" s="2">
        <f>'Seasonal Index'!$I$106+'Seasonal Index'!$I$107*A149 + 'Seasonal Index'!$I$108*(A149^2)</f>
        <v>493.77079716434952</v>
      </c>
      <c r="G149" s="2"/>
      <c r="H149" s="2">
        <f t="shared" si="27"/>
        <v>0.91814844196815704</v>
      </c>
      <c r="I149" s="2"/>
      <c r="J149" s="19">
        <f>$D149/'Seasonal Index'!G221</f>
        <v>4.5849880978011299</v>
      </c>
      <c r="K149" s="10">
        <f>$D149/'Seasonal Index'!H221</f>
        <v>4.5851326584030723</v>
      </c>
      <c r="L149" s="10">
        <f>$D149/'Seasonal Index'!I221</f>
        <v>4.8877299224911992</v>
      </c>
      <c r="M149" s="10">
        <f>$D149/'Seasonal Index'!J221</f>
        <v>4.7985711568444325</v>
      </c>
      <c r="N149" s="10">
        <f>$D149/'Seasonal Index'!K221</f>
        <v>4.8508098248644096</v>
      </c>
      <c r="O149" s="10">
        <f>$D149/'Seasonal Index'!L221</f>
        <v>4.8160546219436471</v>
      </c>
      <c r="P149" s="11">
        <f>$D149/'Seasonal Index'!M221</f>
        <v>4.8047428388657636</v>
      </c>
      <c r="Q149" s="2"/>
      <c r="R149" s="47">
        <f t="shared" si="26"/>
        <v>1.0388105585871379E-2</v>
      </c>
      <c r="S149" s="2">
        <f t="shared" si="22"/>
        <v>1.0198612572523271E-2</v>
      </c>
      <c r="T149" s="2">
        <f t="shared" si="23"/>
        <v>9.8240111661561831E-3</v>
      </c>
      <c r="U149" s="2">
        <f t="shared" si="24"/>
        <v>9.7536238465326733E-3</v>
      </c>
      <c r="W149">
        <f t="shared" si="25"/>
        <v>1.112208990478186E-2</v>
      </c>
    </row>
    <row r="150" spans="1:23" ht="15" thickTop="1" x14ac:dyDescent="0.3"/>
    <row r="187" spans="1:13" ht="25.8" x14ac:dyDescent="0.5">
      <c r="A187" s="62" t="s">
        <v>70</v>
      </c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</row>
    <row r="188" spans="1:13" x14ac:dyDescent="0.3">
      <c r="A188" s="1" t="s">
        <v>71</v>
      </c>
      <c r="B188" s="1"/>
      <c r="H188" t="s">
        <v>72</v>
      </c>
      <c r="J188" s="63"/>
    </row>
    <row r="189" spans="1:13" ht="15" thickBot="1" x14ac:dyDescent="0.35">
      <c r="A189" s="42"/>
      <c r="B189" t="s">
        <v>21</v>
      </c>
      <c r="I189" s="1" t="s">
        <v>21</v>
      </c>
      <c r="K189" s="63"/>
    </row>
    <row r="190" spans="1:13" ht="15" thickBot="1" x14ac:dyDescent="0.35">
      <c r="A190" s="64" t="s">
        <v>14</v>
      </c>
      <c r="B190" s="6" t="s">
        <v>73</v>
      </c>
      <c r="C190" s="98" t="s">
        <v>74</v>
      </c>
      <c r="D190" s="99"/>
      <c r="E190" s="98" t="s">
        <v>75</v>
      </c>
      <c r="F190" s="99"/>
      <c r="H190" s="15"/>
      <c r="I190" s="4" t="s">
        <v>73</v>
      </c>
      <c r="J190" s="98" t="s">
        <v>74</v>
      </c>
      <c r="K190" s="99"/>
      <c r="L190" s="98" t="s">
        <v>75</v>
      </c>
      <c r="M190" s="99"/>
    </row>
    <row r="191" spans="1:13" x14ac:dyDescent="0.3">
      <c r="A191" s="18">
        <v>1</v>
      </c>
      <c r="B191" s="65">
        <f>R6</f>
        <v>1.3491239890854129E-2</v>
      </c>
      <c r="C191" s="18"/>
      <c r="D191" s="8"/>
      <c r="E191" s="18"/>
      <c r="F191" s="8"/>
      <c r="H191" s="18">
        <v>1</v>
      </c>
      <c r="I191" s="65">
        <f>T6</f>
        <v>1.0832735446656692E-2</v>
      </c>
      <c r="J191" s="18"/>
      <c r="K191" s="8"/>
      <c r="L191" s="18"/>
      <c r="M191" s="8"/>
    </row>
    <row r="192" spans="1:13" x14ac:dyDescent="0.3">
      <c r="A192" s="18">
        <v>2</v>
      </c>
      <c r="B192" s="65">
        <f t="shared" ref="B192:B255" si="28">R7</f>
        <v>1.4095924511408276E-2</v>
      </c>
      <c r="C192" s="18">
        <f>IF(COUNTA(A191:A193)=3,AVERAGE(A191:A193),0)</f>
        <v>2</v>
      </c>
      <c r="D192" s="8">
        <f>IF(COUNTA(B191:B193)=3,AVERAGE(B191:B193),0)</f>
        <v>1.3702605635723869E-2</v>
      </c>
      <c r="E192" s="18"/>
      <c r="F192" s="8"/>
      <c r="H192" s="18">
        <v>2</v>
      </c>
      <c r="I192" s="65">
        <f t="shared" ref="I192:I255" si="29">T7</f>
        <v>1.1480313715392194E-2</v>
      </c>
      <c r="J192" s="18">
        <f>IF(COUNTA(H191:H193)=3,AVERAGE(H191:H193),0)</f>
        <v>2</v>
      </c>
      <c r="K192" s="8">
        <f>IF(COUNTA(I191:I193)=3,AVERAGE(I191:I193),0)</f>
        <v>1.1145027416427361E-2</v>
      </c>
      <c r="L192" s="18"/>
      <c r="M192" s="8"/>
    </row>
    <row r="193" spans="1:13" x14ac:dyDescent="0.3">
      <c r="A193" s="18">
        <v>3</v>
      </c>
      <c r="B193" s="65">
        <f t="shared" si="28"/>
        <v>1.3520652504909206E-2</v>
      </c>
      <c r="C193" s="18">
        <f t="shared" ref="C193:C195" si="30">IF(COUNTA(A192:A194)=3,AVERAGE(A192:A194),0)</f>
        <v>3</v>
      </c>
      <c r="D193" s="8">
        <f t="shared" ref="D193:D195" si="31">IF(COUNTA(B192:B194)=3,AVERAGE(B192:B194),0)</f>
        <v>1.3640301482058295E-2</v>
      </c>
      <c r="E193" s="18"/>
      <c r="F193" s="8"/>
      <c r="H193" s="18">
        <v>3</v>
      </c>
      <c r="I193" s="65">
        <f t="shared" si="29"/>
        <v>1.1122033087233196E-2</v>
      </c>
      <c r="J193" s="18">
        <f t="shared" ref="J193:J195" si="32">IF(COUNTA(H192:H194)=3,AVERAGE(H192:H194),0)</f>
        <v>3</v>
      </c>
      <c r="K193" s="8">
        <f t="shared" ref="K193:K195" si="33">IF(COUNTA(I192:I194)=3,AVERAGE(I192:I194),0)</f>
        <v>1.1221621497160087E-2</v>
      </c>
      <c r="L193" s="18"/>
      <c r="M193" s="8"/>
    </row>
    <row r="194" spans="1:13" x14ac:dyDescent="0.3">
      <c r="A194" s="18">
        <v>4</v>
      </c>
      <c r="B194" s="65">
        <f t="shared" si="28"/>
        <v>1.3304327429857397E-2</v>
      </c>
      <c r="C194" s="18">
        <f t="shared" si="30"/>
        <v>4</v>
      </c>
      <c r="D194" s="8">
        <f t="shared" si="31"/>
        <v>1.301819712801984E-2</v>
      </c>
      <c r="E194" s="18">
        <f>IF(COUNTA(A191:A197)=7,AVERAGE(A191:A197),0)</f>
        <v>4</v>
      </c>
      <c r="F194" s="8">
        <f>IF(COUNTA(B191:B197)=7,AVERAGE(B191:B197),0)</f>
        <v>1.2830285501574534E-2</v>
      </c>
      <c r="H194" s="18">
        <v>4</v>
      </c>
      <c r="I194" s="65">
        <f t="shared" si="29"/>
        <v>1.1062517688854873E-2</v>
      </c>
      <c r="J194" s="18">
        <f t="shared" si="32"/>
        <v>4</v>
      </c>
      <c r="K194" s="8">
        <f t="shared" si="33"/>
        <v>1.081447882521637E-2</v>
      </c>
      <c r="L194" s="18">
        <f>IF(COUNTA(H191:H197)=7,AVERAGE(H191:H197),0)</f>
        <v>4</v>
      </c>
      <c r="M194" s="8">
        <f>IF(COUNTA(I191:I197)=7,AVERAGE(I191:I197),0)</f>
        <v>1.0639914707437751E-2</v>
      </c>
    </row>
    <row r="195" spans="1:13" x14ac:dyDescent="0.3">
      <c r="A195" s="18">
        <v>5</v>
      </c>
      <c r="B195" s="65">
        <f t="shared" si="28"/>
        <v>1.222961144929292E-2</v>
      </c>
      <c r="C195" s="18">
        <f t="shared" si="30"/>
        <v>5</v>
      </c>
      <c r="D195" s="8">
        <f t="shared" si="31"/>
        <v>1.244245827012086E-2</v>
      </c>
      <c r="E195" s="18">
        <f>IF(COUNTA(A192:A198)=7,AVERAGE(A192:A198),0)</f>
        <v>5</v>
      </c>
      <c r="F195" s="8">
        <f>IF(COUNTA(B192:B198)=7,AVERAGE(B192:B198),0)</f>
        <v>1.2505573211974427E-2</v>
      </c>
      <c r="H195" s="18">
        <v>5</v>
      </c>
      <c r="I195" s="65">
        <f t="shared" si="29"/>
        <v>1.0258885699561043E-2</v>
      </c>
      <c r="J195" s="18">
        <f t="shared" si="32"/>
        <v>5</v>
      </c>
      <c r="K195" s="8">
        <f t="shared" si="33"/>
        <v>1.0437347181538803E-2</v>
      </c>
      <c r="L195" s="18">
        <f>IF(COUNTA(H192:H198)=7,AVERAGE(H192:H198),0)</f>
        <v>5</v>
      </c>
      <c r="M195" s="8">
        <f>IF(COUNTA(I192:I198)=7,AVERAGE(I192:I198),0)</f>
        <v>1.0476172097893699E-2</v>
      </c>
    </row>
    <row r="196" spans="1:13" x14ac:dyDescent="0.3">
      <c r="A196" s="18">
        <v>6</v>
      </c>
      <c r="B196" s="65">
        <f t="shared" si="28"/>
        <v>1.1793435931212258E-2</v>
      </c>
      <c r="C196" s="18">
        <f t="shared" ref="C196:C259" si="34">IF(COUNTA(A195:A197)=3,AVERAGE(A195:A197),0)</f>
        <v>6</v>
      </c>
      <c r="D196" s="8">
        <f t="shared" ref="D196:D259" si="35">IF(COUNTA(B195:B197)=3,AVERAGE(B195:B197),0)</f>
        <v>1.1799951391330913E-2</v>
      </c>
      <c r="E196" s="18">
        <f t="shared" ref="E196:F196" si="36">IF(COUNTA(A193:A199)=7,AVERAGE(A193:A199),0)</f>
        <v>6</v>
      </c>
      <c r="F196" s="8">
        <f t="shared" si="36"/>
        <v>1.2155305503554729E-2</v>
      </c>
      <c r="H196" s="18">
        <v>6</v>
      </c>
      <c r="I196" s="65">
        <f t="shared" si="29"/>
        <v>9.9906381562004862E-3</v>
      </c>
      <c r="J196" s="18">
        <f t="shared" ref="J196:J259" si="37">IF(COUNTA(H195:H197)=3,AVERAGE(H195:H197),0)</f>
        <v>6</v>
      </c>
      <c r="K196" s="8">
        <f t="shared" ref="K196:K259" si="38">IF(COUNTA(I195:I197)=3,AVERAGE(I195:I197),0)</f>
        <v>9.9939343379757666E-3</v>
      </c>
      <c r="L196" s="18">
        <f t="shared" ref="L196:M196" si="39">IF(COUNTA(H193:H199)=7,AVERAGE(H193:H199),0)</f>
        <v>6</v>
      </c>
      <c r="M196" s="8">
        <f t="shared" si="39"/>
        <v>1.0285913694967315E-2</v>
      </c>
    </row>
    <row r="197" spans="1:13" x14ac:dyDescent="0.3">
      <c r="A197" s="18">
        <v>7</v>
      </c>
      <c r="B197" s="65">
        <f t="shared" si="28"/>
        <v>1.1376806793487558E-2</v>
      </c>
      <c r="C197" s="18">
        <f t="shared" si="34"/>
        <v>7</v>
      </c>
      <c r="D197" s="8">
        <f t="shared" si="35"/>
        <v>1.1462832196117725E-2</v>
      </c>
      <c r="E197" s="18">
        <f t="shared" ref="E197:F197" si="40">IF(COUNTA(A194:A200)=7,AVERAGE(A194:A200),0)</f>
        <v>7</v>
      </c>
      <c r="F197" s="8">
        <f t="shared" si="40"/>
        <v>1.1858236727108956E-2</v>
      </c>
      <c r="H197" s="18">
        <v>7</v>
      </c>
      <c r="I197" s="65">
        <f t="shared" si="29"/>
        <v>9.7322791581657721E-3</v>
      </c>
      <c r="J197" s="18">
        <f t="shared" si="37"/>
        <v>7</v>
      </c>
      <c r="K197" s="8">
        <f t="shared" si="38"/>
        <v>9.8031514980715297E-3</v>
      </c>
      <c r="L197" s="18">
        <f t="shared" ref="L197:M197" si="41">IF(COUNTA(H194:H200)=7,AVERAGE(H194:H200),0)</f>
        <v>7</v>
      </c>
      <c r="M197" s="8">
        <f t="shared" si="41"/>
        <v>1.0133450388065155E-2</v>
      </c>
    </row>
    <row r="198" spans="1:13" x14ac:dyDescent="0.3">
      <c r="A198" s="18">
        <v>8</v>
      </c>
      <c r="B198" s="65">
        <f t="shared" si="28"/>
        <v>1.1218253863653363E-2</v>
      </c>
      <c r="C198" s="18">
        <f t="shared" si="34"/>
        <v>8</v>
      </c>
      <c r="D198" s="8">
        <f t="shared" si="35"/>
        <v>1.1413037069870444E-2</v>
      </c>
      <c r="E198" s="18">
        <f t="shared" ref="E198:F198" si="42">IF(COUNTA(A195:A201)=7,AVERAGE(A195:A201),0)</f>
        <v>8</v>
      </c>
      <c r="F198" s="8">
        <f t="shared" si="42"/>
        <v>1.157075622760058E-2</v>
      </c>
      <c r="H198" s="18">
        <v>8</v>
      </c>
      <c r="I198" s="65">
        <f t="shared" si="29"/>
        <v>9.6865371798483292E-3</v>
      </c>
      <c r="J198" s="18">
        <f t="shared" si="37"/>
        <v>8</v>
      </c>
      <c r="K198" s="8">
        <f t="shared" si="38"/>
        <v>9.8557737443072044E-3</v>
      </c>
      <c r="L198" s="18">
        <f t="shared" ref="L198:M198" si="43">IF(COUNTA(H195:H201)=7,AVERAGE(H195:H201),0)</f>
        <v>8</v>
      </c>
      <c r="M198" s="8">
        <f t="shared" si="43"/>
        <v>9.9820346590887964E-3</v>
      </c>
    </row>
    <row r="199" spans="1:13" x14ac:dyDescent="0.3">
      <c r="A199" s="18">
        <v>9</v>
      </c>
      <c r="B199" s="65">
        <f t="shared" si="28"/>
        <v>1.1644050552470411E-2</v>
      </c>
      <c r="C199" s="18">
        <f t="shared" si="34"/>
        <v>9</v>
      </c>
      <c r="D199" s="8">
        <f t="shared" si="35"/>
        <v>1.1434491828637519E-2</v>
      </c>
      <c r="E199" s="18">
        <f t="shared" ref="E199:F199" si="44">IF(COUNTA(A196:A202)=7,AVERAGE(A196:A202),0)</f>
        <v>9</v>
      </c>
      <c r="F199" s="8">
        <f t="shared" si="44"/>
        <v>1.1421716656995972E-2</v>
      </c>
      <c r="H199" s="18">
        <v>9</v>
      </c>
      <c r="I199" s="65">
        <f t="shared" si="29"/>
        <v>1.0148504894907512E-2</v>
      </c>
      <c r="J199" s="18">
        <f t="shared" si="37"/>
        <v>9</v>
      </c>
      <c r="K199" s="8">
        <f t="shared" si="38"/>
        <v>9.9632773378913065E-3</v>
      </c>
      <c r="L199" s="18">
        <f t="shared" ref="L199:M199" si="45">IF(COUNTA(H196:H202)=7,AVERAGE(H196:H202),0)</f>
        <v>9</v>
      </c>
      <c r="M199" s="8">
        <f t="shared" si="45"/>
        <v>9.9432786542267733E-3</v>
      </c>
    </row>
    <row r="200" spans="1:13" x14ac:dyDescent="0.3">
      <c r="A200" s="18">
        <v>10</v>
      </c>
      <c r="B200" s="65">
        <f t="shared" si="28"/>
        <v>1.1441171069788782E-2</v>
      </c>
      <c r="C200" s="18">
        <f t="shared" si="34"/>
        <v>10</v>
      </c>
      <c r="D200" s="8">
        <f t="shared" si="35"/>
        <v>1.1459061851852657E-2</v>
      </c>
      <c r="E200" s="18">
        <f t="shared" ref="E200:F200" si="46">IF(COUNTA(A197:A203)=7,AVERAGE(A197:A203),0)</f>
        <v>10</v>
      </c>
      <c r="F200" s="8">
        <f t="shared" si="46"/>
        <v>1.1198089143352467E-2</v>
      </c>
      <c r="H200" s="18">
        <v>10</v>
      </c>
      <c r="I200" s="65">
        <f t="shared" si="29"/>
        <v>1.0054789938918082E-2</v>
      </c>
      <c r="J200" s="18">
        <f t="shared" si="37"/>
        <v>10</v>
      </c>
      <c r="K200" s="8">
        <f t="shared" si="38"/>
        <v>1.0068634139948648E-2</v>
      </c>
      <c r="L200" s="18">
        <f t="shared" ref="L200:M200" si="47">IF(COUNTA(H197:H203)=7,AVERAGE(H197:H203),0)</f>
        <v>10</v>
      </c>
      <c r="M200" s="8">
        <f t="shared" si="47"/>
        <v>9.8550685224408595E-3</v>
      </c>
    </row>
    <row r="201" spans="1:13" x14ac:dyDescent="0.3">
      <c r="A201" s="18">
        <v>11</v>
      </c>
      <c r="B201" s="65">
        <f t="shared" si="28"/>
        <v>1.1291963933298779E-2</v>
      </c>
      <c r="C201" s="18">
        <f t="shared" si="34"/>
        <v>11</v>
      </c>
      <c r="D201" s="8">
        <f t="shared" si="35"/>
        <v>1.1306489819382743E-2</v>
      </c>
      <c r="E201" s="18">
        <f t="shared" ref="E201:F201" si="48">IF(COUNTA(A198:A204)=7,AVERAGE(A198:A204),0)</f>
        <v>11</v>
      </c>
      <c r="F201" s="8">
        <f t="shared" si="48"/>
        <v>1.1172450720048197E-2</v>
      </c>
      <c r="H201" s="18">
        <v>11</v>
      </c>
      <c r="I201" s="65">
        <f t="shared" si="29"/>
        <v>1.0002607586020349E-2</v>
      </c>
      <c r="J201" s="18">
        <f t="shared" si="37"/>
        <v>11</v>
      </c>
      <c r="K201" s="8">
        <f t="shared" si="38"/>
        <v>1.0014997063488441E-2</v>
      </c>
      <c r="L201" s="18">
        <f t="shared" ref="L201:M201" si="49">IF(COUNTA(H198:H204)=7,AVERAGE(H198:H204),0)</f>
        <v>11</v>
      </c>
      <c r="M201" s="8">
        <f t="shared" si="49"/>
        <v>9.9421237406333018E-3</v>
      </c>
    </row>
    <row r="202" spans="1:13" ht="15" thickBot="1" x14ac:dyDescent="0.35">
      <c r="A202" s="47">
        <v>12</v>
      </c>
      <c r="B202" s="65">
        <f t="shared" si="28"/>
        <v>1.1186334455060669E-2</v>
      </c>
      <c r="C202" s="18">
        <f t="shared" si="34"/>
        <v>12</v>
      </c>
      <c r="D202" s="8">
        <f t="shared" si="35"/>
        <v>1.0902113908022384E-2</v>
      </c>
      <c r="E202" s="18">
        <f t="shared" ref="E202:F202" si="50">IF(COUNTA(A199:A205)=7,AVERAGE(A199:A205),0)</f>
        <v>12</v>
      </c>
      <c r="F202" s="8">
        <f t="shared" si="50"/>
        <v>1.111577221653216E-2</v>
      </c>
      <c r="H202" s="47">
        <v>12</v>
      </c>
      <c r="I202" s="65">
        <f t="shared" si="29"/>
        <v>9.9875936655268917E-3</v>
      </c>
      <c r="J202" s="18">
        <f t="shared" si="37"/>
        <v>12</v>
      </c>
      <c r="K202" s="8">
        <f t="shared" si="38"/>
        <v>9.7877894950821054E-3</v>
      </c>
      <c r="L202" s="18">
        <f t="shared" ref="L202:M202" si="51">IF(COUNTA(H199:H205)=7,AVERAGE(H199:H205),0)</f>
        <v>12</v>
      </c>
      <c r="M202" s="8">
        <f t="shared" si="51"/>
        <v>9.9916880531216168E-3</v>
      </c>
    </row>
    <row r="203" spans="1:13" ht="15" thickTop="1" x14ac:dyDescent="0.3">
      <c r="A203" s="50">
        <v>13</v>
      </c>
      <c r="B203" s="65">
        <f t="shared" si="28"/>
        <v>1.0228043335707706E-2</v>
      </c>
      <c r="C203" s="18">
        <f t="shared" si="34"/>
        <v>13</v>
      </c>
      <c r="D203" s="8">
        <f t="shared" si="35"/>
        <v>1.0870571873708677E-2</v>
      </c>
      <c r="E203" s="18">
        <f t="shared" ref="E203:F203" si="52">IF(COUNTA(A200:A206)=7,AVERAGE(A200:A206),0)</f>
        <v>13</v>
      </c>
      <c r="F203" s="8">
        <f t="shared" si="52"/>
        <v>1.0952876800660507E-2</v>
      </c>
      <c r="H203" s="50">
        <v>13</v>
      </c>
      <c r="I203" s="65">
        <f t="shared" si="29"/>
        <v>9.3731672336990739E-3</v>
      </c>
      <c r="J203" s="18">
        <f t="shared" si="37"/>
        <v>13</v>
      </c>
      <c r="K203" s="8">
        <f t="shared" si="38"/>
        <v>9.900808861579612E-3</v>
      </c>
      <c r="L203" s="18">
        <f t="shared" ref="L203:M203" si="53">IF(COUNTA(H200:H206)=7,AVERAGE(H200:H206),0)</f>
        <v>13</v>
      </c>
      <c r="M203" s="8">
        <f t="shared" si="53"/>
        <v>9.9401731605058361E-3</v>
      </c>
    </row>
    <row r="204" spans="1:13" x14ac:dyDescent="0.3">
      <c r="A204" s="18">
        <v>14</v>
      </c>
      <c r="B204" s="65">
        <f t="shared" si="28"/>
        <v>1.1197337830357658E-2</v>
      </c>
      <c r="C204" s="18">
        <f t="shared" si="34"/>
        <v>14</v>
      </c>
      <c r="D204" s="8">
        <f t="shared" si="35"/>
        <v>1.0748961835035493E-2</v>
      </c>
      <c r="E204" s="18">
        <f t="shared" ref="E204:F204" si="54">IF(COUNTA(A201:A207)=7,AVERAGE(A201:A207),0)</f>
        <v>14</v>
      </c>
      <c r="F204" s="8">
        <f t="shared" si="54"/>
        <v>1.0688908380383567E-2</v>
      </c>
      <c r="H204" s="18">
        <v>14</v>
      </c>
      <c r="I204" s="65">
        <f t="shared" si="29"/>
        <v>1.0341665685512874E-2</v>
      </c>
      <c r="J204" s="18">
        <f t="shared" si="37"/>
        <v>14</v>
      </c>
      <c r="K204" s="8">
        <f t="shared" si="38"/>
        <v>9.916106762159491E-3</v>
      </c>
      <c r="L204" s="18">
        <f t="shared" ref="L204:M204" si="55">IF(COUNTA(H201:H207)=7,AVERAGE(H201:H207),0)</f>
        <v>14</v>
      </c>
      <c r="M204" s="8">
        <f t="shared" si="55"/>
        <v>9.7851665265995102E-3</v>
      </c>
    </row>
    <row r="205" spans="1:13" x14ac:dyDescent="0.3">
      <c r="A205" s="18">
        <v>15</v>
      </c>
      <c r="B205" s="65">
        <f t="shared" si="28"/>
        <v>1.0821504339041116E-2</v>
      </c>
      <c r="C205" s="18">
        <f t="shared" si="34"/>
        <v>15</v>
      </c>
      <c r="D205" s="8">
        <f t="shared" si="35"/>
        <v>1.0840874936922538E-2</v>
      </c>
      <c r="E205" s="18">
        <f t="shared" ref="E205:F205" si="56">IF(COUNTA(A202:A208)=7,AVERAGE(A202:A208),0)</f>
        <v>15</v>
      </c>
      <c r="F205" s="8">
        <f t="shared" si="56"/>
        <v>1.0496552907273258E-2</v>
      </c>
      <c r="H205" s="18">
        <v>15</v>
      </c>
      <c r="I205" s="65">
        <f t="shared" si="29"/>
        <v>1.0033487367266527E-2</v>
      </c>
      <c r="J205" s="18">
        <f t="shared" si="37"/>
        <v>15</v>
      </c>
      <c r="K205" s="8">
        <f t="shared" si="38"/>
        <v>1.0054351233125479E-2</v>
      </c>
      <c r="L205" s="18">
        <f t="shared" ref="L205:M205" si="57">IF(COUNTA(H202:H208)=7,AVERAGE(H202:H208),0)</f>
        <v>15</v>
      </c>
      <c r="M205" s="8">
        <f t="shared" si="57"/>
        <v>9.6908539601676374E-3</v>
      </c>
    </row>
    <row r="206" spans="1:13" x14ac:dyDescent="0.3">
      <c r="A206" s="18">
        <v>16</v>
      </c>
      <c r="B206" s="65">
        <f t="shared" si="28"/>
        <v>1.0503782641368841E-2</v>
      </c>
      <c r="C206" s="18">
        <f t="shared" si="34"/>
        <v>16</v>
      </c>
      <c r="D206" s="8">
        <f t="shared" si="35"/>
        <v>1.0306226369420052E-2</v>
      </c>
      <c r="E206" s="18">
        <f t="shared" ref="E206:F206" si="58">IF(COUNTA(A203:A209)=7,AVERAGE(A203:A209),0)</f>
        <v>16</v>
      </c>
      <c r="F206" s="8">
        <f t="shared" si="58"/>
        <v>1.0333400782965215E-2</v>
      </c>
      <c r="H206" s="18">
        <v>16</v>
      </c>
      <c r="I206" s="65">
        <f t="shared" si="29"/>
        <v>9.7879006465970367E-3</v>
      </c>
      <c r="J206" s="18">
        <f t="shared" si="37"/>
        <v>16</v>
      </c>
      <c r="K206" s="8">
        <f t="shared" si="38"/>
        <v>9.5970438384791312E-3</v>
      </c>
      <c r="L206" s="18">
        <f t="shared" ref="L206:M206" si="59">IF(COUNTA(H203:H209)=7,AVERAGE(H203:H209),0)</f>
        <v>16</v>
      </c>
      <c r="M206" s="8">
        <f t="shared" si="59"/>
        <v>9.6185288301082091E-3</v>
      </c>
    </row>
    <row r="207" spans="1:13" x14ac:dyDescent="0.3">
      <c r="A207" s="18">
        <v>17</v>
      </c>
      <c r="B207" s="65">
        <f t="shared" si="28"/>
        <v>9.5933921278501984E-3</v>
      </c>
      <c r="C207" s="18">
        <f t="shared" si="34"/>
        <v>17</v>
      </c>
      <c r="D207" s="8">
        <f t="shared" si="35"/>
        <v>1.0014216796915214E-2</v>
      </c>
      <c r="E207" s="18">
        <f t="shared" ref="E207:F207" si="60">IF(COUNTA(A204:A210)=7,AVERAGE(A204:A210),0)</f>
        <v>17</v>
      </c>
      <c r="F207" s="8">
        <f t="shared" si="60"/>
        <v>1.0295207389733621E-2</v>
      </c>
      <c r="H207" s="18">
        <v>17</v>
      </c>
      <c r="I207" s="65">
        <f t="shared" si="29"/>
        <v>8.9697435015738246E-3</v>
      </c>
      <c r="J207" s="18">
        <f t="shared" si="37"/>
        <v>17</v>
      </c>
      <c r="K207" s="8">
        <f t="shared" si="38"/>
        <v>9.3666879230560329E-3</v>
      </c>
      <c r="L207" s="18">
        <f t="shared" ref="L207:M207" si="61">IF(COUNTA(H204:H210)=7,AVERAGE(H204:H210),0)</f>
        <v>17</v>
      </c>
      <c r="M207" s="8">
        <f t="shared" si="61"/>
        <v>9.6290048846050785E-3</v>
      </c>
    </row>
    <row r="208" spans="1:13" x14ac:dyDescent="0.3">
      <c r="A208" s="18">
        <v>18</v>
      </c>
      <c r="B208" s="65">
        <f t="shared" si="28"/>
        <v>9.9454756215266015E-3</v>
      </c>
      <c r="C208" s="18">
        <f t="shared" si="34"/>
        <v>18</v>
      </c>
      <c r="D208" s="8">
        <f t="shared" si="35"/>
        <v>9.8610457780937272E-3</v>
      </c>
      <c r="E208" s="18">
        <f t="shared" ref="E208:F208" si="62">IF(COUNTA(A205:A211)=7,AVERAGE(A205:A211),0)</f>
        <v>18</v>
      </c>
      <c r="F208" s="8">
        <f t="shared" si="62"/>
        <v>1.0197562297241383E-2</v>
      </c>
      <c r="H208" s="18">
        <v>18</v>
      </c>
      <c r="I208" s="65">
        <f t="shared" si="29"/>
        <v>9.3424196209972356E-3</v>
      </c>
      <c r="J208" s="18">
        <f t="shared" si="37"/>
        <v>18</v>
      </c>
      <c r="K208" s="8">
        <f t="shared" si="38"/>
        <v>9.2644936258939863E-3</v>
      </c>
      <c r="L208" s="18">
        <f t="shared" ref="L208:M208" si="63">IF(COUNTA(H205:H211)=7,AVERAGE(H205:H211),0)</f>
        <v>18</v>
      </c>
      <c r="M208" s="8">
        <f t="shared" si="63"/>
        <v>9.5830885238974012E-3</v>
      </c>
    </row>
    <row r="209" spans="1:13" x14ac:dyDescent="0.3">
      <c r="A209" s="18">
        <v>19</v>
      </c>
      <c r="B209" s="65">
        <f t="shared" si="28"/>
        <v>1.0044269584904385E-2</v>
      </c>
      <c r="C209" s="18">
        <f t="shared" si="34"/>
        <v>19</v>
      </c>
      <c r="D209" s="8">
        <f t="shared" si="35"/>
        <v>9.9834782631725086E-3</v>
      </c>
      <c r="E209" s="18">
        <f t="shared" ref="E209:F209" si="64">IF(COUNTA(A206:A212)=7,AVERAGE(A206:A212),0)</f>
        <v>19</v>
      </c>
      <c r="F209" s="8">
        <f t="shared" si="64"/>
        <v>1.0078813096864281E-2</v>
      </c>
      <c r="H209" s="18">
        <v>19</v>
      </c>
      <c r="I209" s="65">
        <f t="shared" si="29"/>
        <v>9.4813177551108987E-3</v>
      </c>
      <c r="J209" s="18">
        <f t="shared" si="37"/>
        <v>19</v>
      </c>
      <c r="K209" s="8">
        <f t="shared" si="38"/>
        <v>9.4234123304284285E-3</v>
      </c>
      <c r="L209" s="18">
        <f t="shared" ref="L209:M209" si="65">IF(COUNTA(H206:H212)=7,AVERAGE(H206:H212),0)</f>
        <v>19</v>
      </c>
      <c r="M209" s="8">
        <f t="shared" si="65"/>
        <v>9.5154991101351668E-3</v>
      </c>
    </row>
    <row r="210" spans="1:13" x14ac:dyDescent="0.3">
      <c r="A210" s="18">
        <v>20</v>
      </c>
      <c r="B210" s="65">
        <f t="shared" si="28"/>
        <v>9.9606895830865409E-3</v>
      </c>
      <c r="C210" s="18">
        <f t="shared" si="34"/>
        <v>20</v>
      </c>
      <c r="D210" s="8">
        <f t="shared" si="35"/>
        <v>1.0172927116967642E-2</v>
      </c>
      <c r="E210" s="18">
        <f t="shared" ref="E210:F210" si="66">IF(COUNTA(A207:A213)=7,AVERAGE(A207:A213),0)</f>
        <v>20</v>
      </c>
      <c r="F210" s="8">
        <f t="shared" si="66"/>
        <v>9.9666762333850047E-3</v>
      </c>
      <c r="H210" s="18">
        <v>20</v>
      </c>
      <c r="I210" s="65">
        <f t="shared" si="29"/>
        <v>9.4464996151771511E-3</v>
      </c>
      <c r="J210" s="18">
        <f t="shared" si="37"/>
        <v>20</v>
      </c>
      <c r="K210" s="8">
        <f t="shared" si="38"/>
        <v>9.6493561769490591E-3</v>
      </c>
      <c r="L210" s="18">
        <f t="shared" ref="L210:M210" si="67">IF(COUNTA(H207:H213)=7,AVERAGE(H207:H213),0)</f>
        <v>20</v>
      </c>
      <c r="M210" s="8">
        <f t="shared" si="67"/>
        <v>9.4511075024425288E-3</v>
      </c>
    </row>
    <row r="211" spans="1:13" x14ac:dyDescent="0.3">
      <c r="A211" s="18">
        <v>21</v>
      </c>
      <c r="B211" s="65">
        <f t="shared" si="28"/>
        <v>1.0513822182912001E-2</v>
      </c>
      <c r="C211" s="18">
        <f t="shared" si="34"/>
        <v>21</v>
      </c>
      <c r="D211" s="8">
        <f t="shared" si="35"/>
        <v>1.0154923900799981E-2</v>
      </c>
      <c r="E211" s="18">
        <f t="shared" ref="E211:F211" si="68">IF(COUNTA(A208:A214)=7,AVERAGE(A208:A214),0)</f>
        <v>21</v>
      </c>
      <c r="F211" s="8">
        <f t="shared" si="68"/>
        <v>1.0092058902206163E-2</v>
      </c>
      <c r="H211" s="18">
        <v>21</v>
      </c>
      <c r="I211" s="65">
        <f t="shared" si="29"/>
        <v>1.0020251160559129E-2</v>
      </c>
      <c r="J211" s="18">
        <f t="shared" si="37"/>
        <v>21</v>
      </c>
      <c r="K211" s="8">
        <f t="shared" si="38"/>
        <v>9.6757040822223906E-3</v>
      </c>
      <c r="L211" s="18">
        <f t="shared" ref="L211:M211" si="69">IF(COUNTA(H208:H214)=7,AVERAGE(H208:H214),0)</f>
        <v>21</v>
      </c>
      <c r="M211" s="8">
        <f t="shared" si="69"/>
        <v>9.6127193867399183E-3</v>
      </c>
    </row>
    <row r="212" spans="1:13" x14ac:dyDescent="0.3">
      <c r="A212" s="18">
        <v>22</v>
      </c>
      <c r="B212" s="65">
        <f t="shared" si="28"/>
        <v>9.9902599364013987E-3</v>
      </c>
      <c r="C212" s="18">
        <f t="shared" si="34"/>
        <v>22</v>
      </c>
      <c r="D212" s="8">
        <f t="shared" si="35"/>
        <v>1.0074302238775772E-2</v>
      </c>
      <c r="E212" s="18">
        <f t="shared" ref="E212:F212" si="70">IF(COUNTA(A209:A215)=7,AVERAGE(A209:A215),0)</f>
        <v>22</v>
      </c>
      <c r="F212" s="8">
        <f t="shared" si="70"/>
        <v>1.0131519118139812E-2</v>
      </c>
      <c r="H212" s="18">
        <v>22</v>
      </c>
      <c r="I212" s="65">
        <f t="shared" si="29"/>
        <v>9.5603614709308966E-3</v>
      </c>
      <c r="J212" s="18">
        <f t="shared" si="37"/>
        <v>22</v>
      </c>
      <c r="K212" s="8">
        <f t="shared" si="38"/>
        <v>9.6392573414128633E-3</v>
      </c>
      <c r="L212" s="18">
        <f t="shared" ref="L212:M212" si="71">IF(COUNTA(H209:H215)=7,AVERAGE(H209:H215),0)</f>
        <v>22</v>
      </c>
      <c r="M212" s="8">
        <f t="shared" si="71"/>
        <v>9.7186799300255696E-3</v>
      </c>
    </row>
    <row r="213" spans="1:13" x14ac:dyDescent="0.3">
      <c r="A213" s="18">
        <v>23</v>
      </c>
      <c r="B213" s="65">
        <f t="shared" si="28"/>
        <v>9.7188245970139166E-3</v>
      </c>
      <c r="C213" s="18">
        <f t="shared" si="34"/>
        <v>23</v>
      </c>
      <c r="D213" s="8">
        <f t="shared" si="35"/>
        <v>1.0060051781004534E-2</v>
      </c>
      <c r="E213" s="18">
        <f t="shared" ref="E213:F213" si="72">IF(COUNTA(A210:A216)=7,AVERAGE(A210:A216),0)</f>
        <v>23</v>
      </c>
      <c r="F213" s="8">
        <f t="shared" si="72"/>
        <v>1.0212709929448409E-2</v>
      </c>
      <c r="H213" s="18">
        <v>23</v>
      </c>
      <c r="I213" s="65">
        <f t="shared" si="29"/>
        <v>9.3371593927485674E-3</v>
      </c>
      <c r="J213" s="18">
        <f t="shared" si="37"/>
        <v>23</v>
      </c>
      <c r="K213" s="8">
        <f t="shared" si="38"/>
        <v>9.6661825184450028E-3</v>
      </c>
      <c r="L213" s="18">
        <f t="shared" ref="L213:M213" si="73">IF(COUNTA(H210:H216)=7,AVERAGE(H210:H216),0)</f>
        <v>23</v>
      </c>
      <c r="M213" s="8">
        <f t="shared" si="73"/>
        <v>9.8663613114317438E-3</v>
      </c>
    </row>
    <row r="214" spans="1:13" ht="15" thickBot="1" x14ac:dyDescent="0.35">
      <c r="A214" s="47">
        <v>24</v>
      </c>
      <c r="B214" s="65">
        <f t="shared" si="28"/>
        <v>1.0471070809598292E-2</v>
      </c>
      <c r="C214" s="18">
        <f t="shared" si="34"/>
        <v>24</v>
      </c>
      <c r="D214" s="8">
        <f t="shared" si="35"/>
        <v>1.013719751322479E-2</v>
      </c>
      <c r="E214" s="18">
        <f t="shared" ref="E214:F214" si="74">IF(COUNTA(A211:A217)=7,AVERAGE(A211:A217),0)</f>
        <v>24</v>
      </c>
      <c r="F214" s="8">
        <f t="shared" si="74"/>
        <v>1.0350135769850171E-2</v>
      </c>
      <c r="H214" s="47">
        <v>24</v>
      </c>
      <c r="I214" s="65">
        <f t="shared" si="29"/>
        <v>1.0101026691655548E-2</v>
      </c>
      <c r="J214" s="18">
        <f t="shared" si="37"/>
        <v>24</v>
      </c>
      <c r="K214" s="8">
        <f t="shared" si="38"/>
        <v>9.8407765028003056E-3</v>
      </c>
      <c r="L214" s="18">
        <f t="shared" ref="L214:M214" si="75">IF(COUNTA(H211:H217)=7,AVERAGE(H211:H217),0)</f>
        <v>24</v>
      </c>
      <c r="M214" s="8">
        <f t="shared" si="75"/>
        <v>1.0063792672931952E-2</v>
      </c>
    </row>
    <row r="215" spans="1:13" ht="15" thickTop="1" x14ac:dyDescent="0.3">
      <c r="A215" s="50">
        <v>25</v>
      </c>
      <c r="B215" s="65">
        <f t="shared" si="28"/>
        <v>1.0221697133062159E-2</v>
      </c>
      <c r="C215" s="18">
        <f t="shared" si="34"/>
        <v>25</v>
      </c>
      <c r="D215" s="8">
        <f t="shared" si="35"/>
        <v>1.0435124402241668E-2</v>
      </c>
      <c r="E215" s="18">
        <f t="shared" ref="E215:F215" si="76">IF(COUNTA(A212:A218)=7,AVERAGE(A212:A218),0)</f>
        <v>25</v>
      </c>
      <c r="F215" s="8">
        <f t="shared" si="76"/>
        <v>1.0302706302344962E-2</v>
      </c>
      <c r="H215" s="50">
        <v>25</v>
      </c>
      <c r="I215" s="65">
        <f t="shared" si="29"/>
        <v>1.00841434239968E-2</v>
      </c>
      <c r="J215" s="18">
        <f t="shared" si="37"/>
        <v>25</v>
      </c>
      <c r="K215" s="8">
        <f t="shared" si="38"/>
        <v>1.0233419180202154E-2</v>
      </c>
      <c r="L215" s="18">
        <f t="shared" ref="L215:M215" si="77">IF(COUNTA(H212:H218)=7,AVERAGE(H212:H218),0)</f>
        <v>25</v>
      </c>
      <c r="M215" s="8">
        <f t="shared" si="77"/>
        <v>1.0077008263253671E-2</v>
      </c>
    </row>
    <row r="216" spans="1:13" x14ac:dyDescent="0.3">
      <c r="A216" s="18">
        <v>26</v>
      </c>
      <c r="B216" s="65">
        <f t="shared" si="28"/>
        <v>1.0612605264064552E-2</v>
      </c>
      <c r="C216" s="18">
        <f t="shared" si="34"/>
        <v>26</v>
      </c>
      <c r="D216" s="8">
        <f t="shared" si="35"/>
        <v>1.0585657621008535E-2</v>
      </c>
      <c r="E216" s="18">
        <f t="shared" ref="E216:F216" si="78">IF(COUNTA(A213:A219)=7,AVERAGE(A213:A219),0)</f>
        <v>26</v>
      </c>
      <c r="F216" s="8">
        <f t="shared" si="78"/>
        <v>1.0395510125878568E-2</v>
      </c>
      <c r="H216" s="18">
        <v>26</v>
      </c>
      <c r="I216" s="65">
        <f t="shared" si="29"/>
        <v>1.0515087424954118E-2</v>
      </c>
      <c r="J216" s="18">
        <f t="shared" si="37"/>
        <v>26</v>
      </c>
      <c r="K216" s="8">
        <f t="shared" si="38"/>
        <v>1.0475916664876508E-2</v>
      </c>
      <c r="L216" s="18">
        <f t="shared" ref="L216:M216" si="79">IF(COUNTA(H213:H219)=7,AVERAGE(H213:H219),0)</f>
        <v>26</v>
      </c>
      <c r="M216" s="8">
        <f t="shared" si="79"/>
        <v>1.0221434889375871E-2</v>
      </c>
    </row>
    <row r="217" spans="1:13" x14ac:dyDescent="0.3">
      <c r="A217" s="18">
        <v>27</v>
      </c>
      <c r="B217" s="65">
        <f t="shared" si="28"/>
        <v>1.0922670465898888E-2</v>
      </c>
      <c r="C217" s="18">
        <f t="shared" si="34"/>
        <v>27</v>
      </c>
      <c r="D217" s="8">
        <f t="shared" si="35"/>
        <v>1.0572363880112984E-2</v>
      </c>
      <c r="E217" s="18">
        <f t="shared" ref="E217:F217" si="80">IF(COUNTA(A214:A220)=7,AVERAGE(A214:A220),0)</f>
        <v>27</v>
      </c>
      <c r="F217" s="8">
        <f t="shared" si="80"/>
        <v>1.0380411934220068E-2</v>
      </c>
      <c r="H217" s="18">
        <v>27</v>
      </c>
      <c r="I217" s="65">
        <f t="shared" si="29"/>
        <v>1.0828519145678606E-2</v>
      </c>
      <c r="J217" s="18">
        <f t="shared" si="37"/>
        <v>27</v>
      </c>
      <c r="K217" s="8">
        <f t="shared" si="38"/>
        <v>1.0485455621147964E-2</v>
      </c>
      <c r="L217" s="18">
        <f t="shared" ref="L217:M217" si="81">IF(COUNTA(H214:H220)=7,AVERAGE(H214:H220),0)</f>
        <v>27</v>
      </c>
      <c r="M217" s="8">
        <f t="shared" si="81"/>
        <v>1.0254427898461673E-2</v>
      </c>
    </row>
    <row r="218" spans="1:13" x14ac:dyDescent="0.3">
      <c r="A218" s="18">
        <v>28</v>
      </c>
      <c r="B218" s="65">
        <f t="shared" si="28"/>
        <v>1.0181815910375515E-2</v>
      </c>
      <c r="C218" s="18">
        <f t="shared" si="34"/>
        <v>28</v>
      </c>
      <c r="D218" s="8">
        <f t="shared" si="35"/>
        <v>1.0581457692470354E-2</v>
      </c>
      <c r="E218" s="18">
        <f t="shared" ref="E218:F218" si="82">IF(COUNTA(A215:A221)=7,AVERAGE(A215:A221),0)</f>
        <v>28</v>
      </c>
      <c r="F218" s="8">
        <f t="shared" si="82"/>
        <v>1.0248599458053403E-2</v>
      </c>
      <c r="H218" s="18">
        <v>28</v>
      </c>
      <c r="I218" s="65">
        <f t="shared" si="29"/>
        <v>1.0112760292811168E-2</v>
      </c>
      <c r="J218" s="18">
        <f t="shared" si="37"/>
        <v>28</v>
      </c>
      <c r="K218" s="8">
        <f t="shared" si="38"/>
        <v>1.0504209097425353E-2</v>
      </c>
      <c r="L218" s="18">
        <f t="shared" ref="L218:M218" si="83">IF(COUNTA(H215:H221)=7,AVERAGE(H215:H221),0)</f>
        <v>28</v>
      </c>
      <c r="M218" s="8">
        <f t="shared" si="83"/>
        <v>1.0171943413813497E-2</v>
      </c>
    </row>
    <row r="219" spans="1:13" x14ac:dyDescent="0.3">
      <c r="A219" s="18">
        <v>29</v>
      </c>
      <c r="B219" s="65">
        <f t="shared" si="28"/>
        <v>1.063988670113666E-2</v>
      </c>
      <c r="C219" s="18">
        <f t="shared" si="34"/>
        <v>29</v>
      </c>
      <c r="D219" s="8">
        <f t="shared" si="35"/>
        <v>1.0144946622305532E-2</v>
      </c>
      <c r="E219" s="18">
        <f t="shared" ref="E219:F219" si="84">IF(COUNTA(A216:A222)=7,AVERAGE(A216:A222),0)</f>
        <v>29</v>
      </c>
      <c r="F219" s="8">
        <f t="shared" si="84"/>
        <v>1.0145886732338598E-2</v>
      </c>
      <c r="H219" s="18">
        <v>29</v>
      </c>
      <c r="I219" s="65">
        <f t="shared" si="29"/>
        <v>1.0571347853786288E-2</v>
      </c>
      <c r="J219" s="18">
        <f t="shared" si="37"/>
        <v>29</v>
      </c>
      <c r="K219" s="8">
        <f t="shared" si="38"/>
        <v>1.0084072867648878E-2</v>
      </c>
      <c r="L219" s="18">
        <f t="shared" ref="L219:M219" si="85">IF(COUNTA(H216:H222)=7,AVERAGE(H216:H222),0)</f>
        <v>29</v>
      </c>
      <c r="M219" s="8">
        <f t="shared" si="85"/>
        <v>1.008810034633688E-2</v>
      </c>
    </row>
    <row r="220" spans="1:13" x14ac:dyDescent="0.3">
      <c r="A220" s="18">
        <v>30</v>
      </c>
      <c r="B220" s="65">
        <f t="shared" si="28"/>
        <v>9.6131372554044206E-3</v>
      </c>
      <c r="C220" s="18">
        <f t="shared" si="34"/>
        <v>30</v>
      </c>
      <c r="D220" s="8">
        <f t="shared" si="35"/>
        <v>9.9338024776575717E-3</v>
      </c>
      <c r="E220" s="18">
        <f t="shared" ref="E220:F220" si="86">IF(COUNTA(A217:A223)=7,AVERAGE(A217:A223),0)</f>
        <v>30</v>
      </c>
      <c r="F220" s="8">
        <f t="shared" si="86"/>
        <v>1.0060246165224149E-2</v>
      </c>
      <c r="H220" s="18">
        <v>30</v>
      </c>
      <c r="I220" s="65">
        <f t="shared" si="29"/>
        <v>9.5681104563491801E-3</v>
      </c>
      <c r="J220" s="18">
        <f t="shared" si="37"/>
        <v>30</v>
      </c>
      <c r="K220" s="8">
        <f t="shared" si="38"/>
        <v>9.8876978697512597E-3</v>
      </c>
      <c r="L220" s="18">
        <f t="shared" ref="L220:M220" si="87">IF(COUNTA(H217:H223)=7,AVERAGE(H217:H223),0)</f>
        <v>30</v>
      </c>
      <c r="M220" s="8">
        <f t="shared" si="87"/>
        <v>1.0018964335266266E-2</v>
      </c>
    </row>
    <row r="221" spans="1:13" x14ac:dyDescent="0.3">
      <c r="A221" s="18">
        <v>31</v>
      </c>
      <c r="B221" s="65">
        <f t="shared" si="28"/>
        <v>9.5483834764316326E-3</v>
      </c>
      <c r="C221" s="18">
        <f t="shared" si="34"/>
        <v>31</v>
      </c>
      <c r="D221" s="8">
        <f t="shared" si="35"/>
        <v>9.5547429282981881E-3</v>
      </c>
      <c r="E221" s="18">
        <f t="shared" ref="E221:F221" si="88">IF(COUNTA(A218:A224)=7,AVERAGE(A218:A224),0)</f>
        <v>31</v>
      </c>
      <c r="F221" s="8">
        <f t="shared" si="88"/>
        <v>9.9262436448755414E-3</v>
      </c>
      <c r="H221" s="18">
        <v>31</v>
      </c>
      <c r="I221" s="65">
        <f t="shared" si="29"/>
        <v>9.5236352991183125E-3</v>
      </c>
      <c r="J221" s="18">
        <f t="shared" si="37"/>
        <v>31</v>
      </c>
      <c r="K221" s="8">
        <f t="shared" si="38"/>
        <v>9.5296625690426632E-3</v>
      </c>
      <c r="L221" s="18">
        <f t="shared" ref="L221:M221" si="89">IF(COUNTA(H218:H224)=7,AVERAGE(H218:H224),0)</f>
        <v>31</v>
      </c>
      <c r="M221" s="8">
        <f t="shared" si="89"/>
        <v>9.9033457726003127E-3</v>
      </c>
    </row>
    <row r="222" spans="1:13" x14ac:dyDescent="0.3">
      <c r="A222" s="18">
        <v>32</v>
      </c>
      <c r="B222" s="65">
        <f t="shared" si="28"/>
        <v>9.502708053058511E-3</v>
      </c>
      <c r="C222" s="18">
        <f t="shared" si="34"/>
        <v>32</v>
      </c>
      <c r="D222" s="8">
        <f t="shared" si="35"/>
        <v>9.6880709412511881E-3</v>
      </c>
      <c r="E222" s="18">
        <f t="shared" ref="E222:F222" si="90">IF(COUNTA(A219:A225)=7,AVERAGE(A219:A225),0)</f>
        <v>32</v>
      </c>
      <c r="F222" s="8">
        <f t="shared" si="90"/>
        <v>9.9354051822020204E-3</v>
      </c>
      <c r="H222" s="18">
        <v>32</v>
      </c>
      <c r="I222" s="65">
        <f t="shared" si="29"/>
        <v>9.4972419516604952E-3</v>
      </c>
      <c r="J222" s="18">
        <f t="shared" si="37"/>
        <v>32</v>
      </c>
      <c r="K222" s="8">
        <f t="shared" si="38"/>
        <v>9.6840041994128746E-3</v>
      </c>
      <c r="L222" s="18">
        <f t="shared" ref="L222:M222" si="91">IF(COUNTA(H219:H225)=7,AVERAGE(H219:H225),0)</f>
        <v>32</v>
      </c>
      <c r="M222" s="8">
        <f t="shared" si="91"/>
        <v>9.9297571626521825E-3</v>
      </c>
    </row>
    <row r="223" spans="1:13" x14ac:dyDescent="0.3">
      <c r="A223" s="18">
        <v>33</v>
      </c>
      <c r="B223" s="65">
        <f t="shared" si="28"/>
        <v>1.0013121294263419E-2</v>
      </c>
      <c r="C223" s="18">
        <f t="shared" si="34"/>
        <v>33</v>
      </c>
      <c r="D223" s="8">
        <f t="shared" si="35"/>
        <v>9.833494056926852E-3</v>
      </c>
      <c r="E223" s="18">
        <f t="shared" ref="E223:F223" si="92">IF(COUNTA(A220:A226)=7,AVERAGE(A220:A226),0)</f>
        <v>33</v>
      </c>
      <c r="F223" s="8">
        <f t="shared" si="92"/>
        <v>9.8800115151564533E-3</v>
      </c>
      <c r="H223" s="18">
        <v>33</v>
      </c>
      <c r="I223" s="65">
        <f t="shared" si="29"/>
        <v>1.0031135347459818E-2</v>
      </c>
      <c r="J223" s="18">
        <f t="shared" si="37"/>
        <v>33</v>
      </c>
      <c r="K223" s="8">
        <f t="shared" si="38"/>
        <v>9.8491888353790802E-3</v>
      </c>
      <c r="L223" s="18">
        <f t="shared" ref="L223:M223" si="93">IF(COUNTA(H220:H226)=7,AVERAGE(H220:H226),0)</f>
        <v>33</v>
      </c>
      <c r="M223" s="8">
        <f t="shared" si="93"/>
        <v>9.8942468456968222E-3</v>
      </c>
    </row>
    <row r="224" spans="1:13" x14ac:dyDescent="0.3">
      <c r="A224" s="18">
        <v>34</v>
      </c>
      <c r="B224" s="65">
        <f t="shared" si="28"/>
        <v>9.9846528234586295E-3</v>
      </c>
      <c r="C224" s="18">
        <f t="shared" si="34"/>
        <v>34</v>
      </c>
      <c r="D224" s="8">
        <f t="shared" si="35"/>
        <v>1.0081240263127638E-2</v>
      </c>
      <c r="E224" s="18">
        <f t="shared" ref="E224:F224" si="94">IF(COUNTA(A221:A227)=7,AVERAGE(A221:A227),0)</f>
        <v>34</v>
      </c>
      <c r="F224" s="8">
        <f t="shared" si="94"/>
        <v>9.9329901201770151E-3</v>
      </c>
      <c r="H224" s="18">
        <v>34</v>
      </c>
      <c r="I224" s="65">
        <f t="shared" si="29"/>
        <v>1.0019189207016927E-2</v>
      </c>
      <c r="J224" s="18">
        <f t="shared" si="37"/>
        <v>34</v>
      </c>
      <c r="K224" s="8">
        <f t="shared" si="38"/>
        <v>1.0115988192550329E-2</v>
      </c>
      <c r="L224" s="18">
        <f t="shared" ref="L224:M224" si="95">IF(COUNTA(H221:H227)=7,AVERAGE(H221:H227),0)</f>
        <v>34</v>
      </c>
      <c r="M224" s="8">
        <f t="shared" si="95"/>
        <v>9.9928947506394746E-3</v>
      </c>
    </row>
    <row r="225" spans="1:13" x14ac:dyDescent="0.3">
      <c r="A225" s="18">
        <v>35</v>
      </c>
      <c r="B225" s="65">
        <f t="shared" si="28"/>
        <v>1.0245946671660861E-2</v>
      </c>
      <c r="C225" s="18">
        <f t="shared" si="34"/>
        <v>35</v>
      </c>
      <c r="D225" s="8">
        <f t="shared" si="35"/>
        <v>1.0160910175645729E-2</v>
      </c>
      <c r="E225" s="18">
        <f t="shared" ref="E225:F225" si="96">IF(COUNTA(A222:A228)=7,AVERAGE(A222:A228),0)</f>
        <v>35</v>
      </c>
      <c r="F225" s="8">
        <f t="shared" si="96"/>
        <v>1.0080153956131824E-2</v>
      </c>
      <c r="H225" s="18">
        <v>35</v>
      </c>
      <c r="I225" s="65">
        <f t="shared" si="29"/>
        <v>1.0297640023174246E-2</v>
      </c>
      <c r="J225" s="18">
        <f t="shared" si="37"/>
        <v>35</v>
      </c>
      <c r="K225" s="8">
        <f t="shared" si="38"/>
        <v>1.0213201621763314E-2</v>
      </c>
      <c r="L225" s="18">
        <f t="shared" ref="L225:M225" si="97">IF(COUNTA(H222:H228)=7,AVERAGE(H222:H228),0)</f>
        <v>35</v>
      </c>
      <c r="M225" s="8">
        <f t="shared" si="97"/>
        <v>1.0188653021597114E-2</v>
      </c>
    </row>
    <row r="226" spans="1:13" ht="15" thickBot="1" x14ac:dyDescent="0.35">
      <c r="A226" s="47">
        <v>36</v>
      </c>
      <c r="B226" s="65">
        <f t="shared" si="28"/>
        <v>1.0252131031817699E-2</v>
      </c>
      <c r="C226" s="18">
        <f t="shared" si="34"/>
        <v>36</v>
      </c>
      <c r="D226" s="8">
        <f t="shared" si="35"/>
        <v>1.0160688398008969E-2</v>
      </c>
      <c r="E226" s="18">
        <f t="shared" ref="E226:F226" si="98">IF(COUNTA(A223:A229)=7,AVERAGE(A223:A229),0)</f>
        <v>36</v>
      </c>
      <c r="F226" s="8">
        <f t="shared" si="98"/>
        <v>1.0131979479487227E-2</v>
      </c>
      <c r="H226" s="47">
        <v>36</v>
      </c>
      <c r="I226" s="65">
        <f t="shared" si="29"/>
        <v>1.0322775635098768E-2</v>
      </c>
      <c r="J226" s="18">
        <f t="shared" si="37"/>
        <v>36</v>
      </c>
      <c r="K226" s="8">
        <f t="shared" si="38"/>
        <v>1.0293020483073593E-2</v>
      </c>
      <c r="L226" s="18">
        <f t="shared" ref="L226:M226" si="99">IF(COUNTA(H223:H229)=7,AVERAGE(H223:H229),0)</f>
        <v>36</v>
      </c>
      <c r="M226" s="8">
        <f t="shared" si="99"/>
        <v>1.0281221507253092E-2</v>
      </c>
    </row>
    <row r="227" spans="1:13" ht="15" thickTop="1" x14ac:dyDescent="0.3">
      <c r="A227" s="50">
        <v>37</v>
      </c>
      <c r="B227" s="65">
        <f t="shared" si="28"/>
        <v>9.9839874905483465E-3</v>
      </c>
      <c r="C227" s="18">
        <f t="shared" si="34"/>
        <v>37</v>
      </c>
      <c r="D227" s="8">
        <f t="shared" si="35"/>
        <v>1.027154961682712E-2</v>
      </c>
      <c r="E227" s="18">
        <f t="shared" ref="E227:F227" si="100">IF(COUNTA(A224:A230)=7,AVERAGE(A224:A230),0)</f>
        <v>37</v>
      </c>
      <c r="F227" s="8">
        <f t="shared" si="100"/>
        <v>1.0050694474524809E-2</v>
      </c>
      <c r="H227" s="50">
        <v>37</v>
      </c>
      <c r="I227" s="65">
        <f t="shared" si="29"/>
        <v>1.0258645790947766E-2</v>
      </c>
      <c r="J227" s="18">
        <f t="shared" si="37"/>
        <v>37</v>
      </c>
      <c r="K227" s="8">
        <f t="shared" si="38"/>
        <v>1.0491788207289438E-2</v>
      </c>
      <c r="L227" s="18">
        <f t="shared" ref="L227:M227" si="101">IF(COUNTA(H224:H230)=7,AVERAGE(H224:H230),0)</f>
        <v>37</v>
      </c>
      <c r="M227" s="8">
        <f t="shared" si="101"/>
        <v>1.0235526966548147E-2</v>
      </c>
    </row>
    <row r="228" spans="1:13" x14ac:dyDescent="0.3">
      <c r="A228" s="18">
        <v>38</v>
      </c>
      <c r="B228" s="65">
        <f t="shared" si="28"/>
        <v>1.0578530328115314E-2</v>
      </c>
      <c r="C228" s="18">
        <f t="shared" si="34"/>
        <v>38</v>
      </c>
      <c r="D228" s="8">
        <f t="shared" si="35"/>
        <v>1.0142668178403326E-2</v>
      </c>
      <c r="E228" s="18">
        <f t="shared" ref="E228:F228" si="102">IF(COUNTA(A225:A231)=7,AVERAGE(A225:A231),0)</f>
        <v>38</v>
      </c>
      <c r="F228" s="8">
        <f t="shared" si="102"/>
        <v>9.9787715846031411E-3</v>
      </c>
      <c r="H228" s="18">
        <v>38</v>
      </c>
      <c r="I228" s="65">
        <f t="shared" si="29"/>
        <v>1.0893943195821777E-2</v>
      </c>
      <c r="J228" s="18">
        <f t="shared" si="37"/>
        <v>38</v>
      </c>
      <c r="K228" s="8">
        <f t="shared" si="38"/>
        <v>1.0432603446007294E-2</v>
      </c>
      <c r="L228" s="18">
        <f t="shared" ref="L228:M228" si="103">IF(COUNTA(H225:H231)=7,AVERAGE(H225:H231),0)</f>
        <v>38</v>
      </c>
      <c r="M228" s="8">
        <f t="shared" si="103"/>
        <v>1.0194893719671198E-2</v>
      </c>
    </row>
    <row r="229" spans="1:13" x14ac:dyDescent="0.3">
      <c r="A229" s="18">
        <v>39</v>
      </c>
      <c r="B229" s="65">
        <f t="shared" si="28"/>
        <v>9.8654867165463168E-3</v>
      </c>
      <c r="C229" s="18">
        <f t="shared" si="34"/>
        <v>39</v>
      </c>
      <c r="D229" s="8">
        <f t="shared" si="35"/>
        <v>9.962714434729375E-3</v>
      </c>
      <c r="E229" s="18">
        <f t="shared" ref="E229:F229" si="104">IF(COUNTA(A226:A232)=7,AVERAGE(A226:A232),0)</f>
        <v>39</v>
      </c>
      <c r="F229" s="8">
        <f t="shared" si="104"/>
        <v>9.9273773414390622E-3</v>
      </c>
      <c r="H229" s="18">
        <v>39</v>
      </c>
      <c r="I229" s="65">
        <f t="shared" si="29"/>
        <v>1.0145221351252346E-2</v>
      </c>
      <c r="J229" s="18">
        <f t="shared" si="37"/>
        <v>39</v>
      </c>
      <c r="K229" s="8">
        <f t="shared" si="38"/>
        <v>1.0250146036533105E-2</v>
      </c>
      <c r="L229" s="18">
        <f t="shared" ref="L229:M229" si="105">IF(COUNTA(H226:H232)=7,AVERAGE(H226:H232),0)</f>
        <v>39</v>
      </c>
      <c r="M229" s="8">
        <f t="shared" si="105"/>
        <v>1.0173874326293977E-2</v>
      </c>
    </row>
    <row r="230" spans="1:13" x14ac:dyDescent="0.3">
      <c r="A230" s="18">
        <v>40</v>
      </c>
      <c r="B230" s="65">
        <f t="shared" si="28"/>
        <v>9.4441262595264964E-3</v>
      </c>
      <c r="C230" s="18">
        <f t="shared" si="34"/>
        <v>40</v>
      </c>
      <c r="D230" s="8">
        <f t="shared" si="35"/>
        <v>9.5969351900265874E-3</v>
      </c>
      <c r="E230" s="18">
        <f t="shared" ref="E230:F230" si="106">IF(COUNTA(A227:A233)=7,AVERAGE(A227:A233),0)</f>
        <v>40</v>
      </c>
      <c r="F230" s="8">
        <f t="shared" si="106"/>
        <v>9.7899530618795975E-3</v>
      </c>
      <c r="H230" s="18">
        <v>40</v>
      </c>
      <c r="I230" s="65">
        <f t="shared" si="29"/>
        <v>9.7112735625251943E-3</v>
      </c>
      <c r="J230" s="18">
        <f t="shared" si="37"/>
        <v>40</v>
      </c>
      <c r="K230" s="8">
        <f t="shared" si="38"/>
        <v>9.8637504642186073E-3</v>
      </c>
      <c r="L230" s="18">
        <f t="shared" ref="L230:M230" si="107">IF(COUNTA(H227:H233)=7,AVERAGE(H227:H233),0)</f>
        <v>40</v>
      </c>
      <c r="M230" s="8">
        <f t="shared" si="107"/>
        <v>1.0062373381581171E-2</v>
      </c>
    </row>
    <row r="231" spans="1:13" x14ac:dyDescent="0.3">
      <c r="A231" s="18">
        <v>41</v>
      </c>
      <c r="B231" s="65">
        <f t="shared" si="28"/>
        <v>9.4811925940069489E-3</v>
      </c>
      <c r="C231" s="18">
        <f t="shared" si="34"/>
        <v>41</v>
      </c>
      <c r="D231" s="8">
        <f t="shared" si="35"/>
        <v>9.6038352743485888E-3</v>
      </c>
      <c r="E231" s="18">
        <f t="shared" ref="E231:F231" si="108">IF(COUNTA(A228:A234)=7,AVERAGE(A228:A234),0)</f>
        <v>41</v>
      </c>
      <c r="F231" s="8">
        <f t="shared" si="108"/>
        <v>9.7567960548477113E-3</v>
      </c>
      <c r="H231" s="18">
        <v>41</v>
      </c>
      <c r="I231" s="65">
        <f t="shared" si="29"/>
        <v>9.7347564788782832E-3</v>
      </c>
      <c r="J231" s="18">
        <f t="shared" si="37"/>
        <v>41</v>
      </c>
      <c r="K231" s="8">
        <f t="shared" si="38"/>
        <v>9.8655114369790645E-3</v>
      </c>
      <c r="L231" s="18">
        <f t="shared" ref="L231:M231" si="109">IF(COUNTA(H228:H234)=7,AVERAGE(H228:H234),0)</f>
        <v>41</v>
      </c>
      <c r="M231" s="8">
        <f t="shared" si="109"/>
        <v>1.0028319982428533E-2</v>
      </c>
    </row>
    <row r="232" spans="1:13" x14ac:dyDescent="0.3">
      <c r="A232" s="18">
        <v>42</v>
      </c>
      <c r="B232" s="65">
        <f t="shared" si="28"/>
        <v>9.8861869695123211E-3</v>
      </c>
      <c r="C232" s="18">
        <f t="shared" si="34"/>
        <v>42</v>
      </c>
      <c r="D232" s="8">
        <f t="shared" si="35"/>
        <v>9.5525135461402375E-3</v>
      </c>
      <c r="E232" s="18">
        <f t="shared" ref="E232:F232" si="110">IF(COUNTA(A229:A235)=7,AVERAGE(A229:A235),0)</f>
        <v>42</v>
      </c>
      <c r="F232" s="8">
        <f t="shared" si="110"/>
        <v>9.6199663453786482E-3</v>
      </c>
      <c r="H232" s="18">
        <v>42</v>
      </c>
      <c r="I232" s="65">
        <f t="shared" si="29"/>
        <v>1.0150504269533714E-2</v>
      </c>
      <c r="J232" s="18">
        <f t="shared" si="37"/>
        <v>42</v>
      </c>
      <c r="K232" s="8">
        <f t="shared" si="38"/>
        <v>9.8091765901737096E-3</v>
      </c>
      <c r="L232" s="18">
        <f t="shared" ref="L232:M232" si="111">IF(COUNTA(H229:H235)=7,AVERAGE(H229:H235),0)</f>
        <v>42</v>
      </c>
      <c r="M232" s="8">
        <f t="shared" si="111"/>
        <v>9.8853680448874499E-3</v>
      </c>
    </row>
    <row r="233" spans="1:13" x14ac:dyDescent="0.3">
      <c r="A233" s="18">
        <v>43</v>
      </c>
      <c r="B233" s="65">
        <f t="shared" si="28"/>
        <v>9.2901610749014409E-3</v>
      </c>
      <c r="C233" s="18">
        <f t="shared" si="34"/>
        <v>43</v>
      </c>
      <c r="D233" s="8">
        <f t="shared" si="35"/>
        <v>9.6427454952463017E-3</v>
      </c>
      <c r="E233" s="18">
        <f t="shared" ref="E233:F233" si="112">IF(COUNTA(A230:A236)=7,AVERAGE(A230:A236),0)</f>
        <v>43</v>
      </c>
      <c r="F233" s="8">
        <f t="shared" si="112"/>
        <v>9.6364328301449358E-3</v>
      </c>
      <c r="H233" s="18">
        <v>43</v>
      </c>
      <c r="I233" s="65">
        <f t="shared" si="29"/>
        <v>9.5422690221091313E-3</v>
      </c>
      <c r="J233" s="18">
        <f t="shared" si="37"/>
        <v>43</v>
      </c>
      <c r="K233" s="8">
        <f t="shared" si="38"/>
        <v>9.9043484295073796E-3</v>
      </c>
      <c r="L233" s="18">
        <f t="shared" ref="L233:M233" si="113">IF(COUNTA(H230:H236)=7,AVERAGE(H230:H236),0)</f>
        <v>43</v>
      </c>
      <c r="M233" s="8">
        <f t="shared" si="113"/>
        <v>9.9024529603862262E-3</v>
      </c>
    </row>
    <row r="234" spans="1:13" x14ac:dyDescent="0.3">
      <c r="A234" s="18">
        <v>44</v>
      </c>
      <c r="B234" s="65">
        <f t="shared" si="28"/>
        <v>9.7518884413251416E-3</v>
      </c>
      <c r="C234" s="18">
        <f t="shared" si="34"/>
        <v>44</v>
      </c>
      <c r="D234" s="8">
        <f t="shared" si="35"/>
        <v>9.5542572926861496E-3</v>
      </c>
      <c r="E234" s="18">
        <f t="shared" ref="E234:F234" si="114">IF(COUNTA(A231:A237)=7,AVERAGE(A231:A237),0)</f>
        <v>44</v>
      </c>
      <c r="F234" s="8">
        <f t="shared" si="114"/>
        <v>9.7525379498722108E-3</v>
      </c>
      <c r="H234" s="18">
        <v>44</v>
      </c>
      <c r="I234" s="65">
        <f t="shared" si="29"/>
        <v>1.002027199687929E-2</v>
      </c>
      <c r="J234" s="18">
        <f t="shared" si="37"/>
        <v>44</v>
      </c>
      <c r="K234" s="8">
        <f t="shared" si="38"/>
        <v>9.8186068840075361E-3</v>
      </c>
      <c r="L234" s="18">
        <f t="shared" ref="L234:M234" si="115">IF(COUNTA(H231:H237)=7,AVERAGE(H231:H237),0)</f>
        <v>44</v>
      </c>
      <c r="M234" s="8">
        <f t="shared" si="115"/>
        <v>1.0022257472703381E-2</v>
      </c>
    </row>
    <row r="235" spans="1:13" x14ac:dyDescent="0.3">
      <c r="A235" s="18">
        <v>45</v>
      </c>
      <c r="B235" s="65">
        <f t="shared" si="28"/>
        <v>9.6207223618318665E-3</v>
      </c>
      <c r="C235" s="18">
        <f t="shared" si="34"/>
        <v>45</v>
      </c>
      <c r="D235" s="8">
        <f t="shared" si="35"/>
        <v>9.7844543043557799E-3</v>
      </c>
      <c r="E235" s="18">
        <f t="shared" ref="E235:F235" si="116">IF(COUNTA(A232:A238)=7,AVERAGE(A232:A238),0)</f>
        <v>45</v>
      </c>
      <c r="F235" s="8">
        <f t="shared" si="116"/>
        <v>9.8557050087064463E-3</v>
      </c>
      <c r="H235" s="18">
        <v>45</v>
      </c>
      <c r="I235" s="65">
        <f t="shared" si="29"/>
        <v>9.8932796330341907E-3</v>
      </c>
      <c r="J235" s="18">
        <f t="shared" si="37"/>
        <v>45</v>
      </c>
      <c r="K235" s="8">
        <f t="shared" si="38"/>
        <v>1.0059455796552418E-2</v>
      </c>
      <c r="L235" s="18">
        <f t="shared" ref="L235:M235" si="117">IF(COUNTA(H232:H238)=7,AVERAGE(H232:H238),0)</f>
        <v>45</v>
      </c>
      <c r="M235" s="8">
        <f t="shared" si="117"/>
        <v>1.0131466419877203E-2</v>
      </c>
    </row>
    <row r="236" spans="1:13" x14ac:dyDescent="0.3">
      <c r="A236" s="18">
        <v>46</v>
      </c>
      <c r="B236" s="65">
        <f t="shared" si="28"/>
        <v>9.9807521099103298E-3</v>
      </c>
      <c r="C236" s="18">
        <f t="shared" si="34"/>
        <v>46</v>
      </c>
      <c r="D236" s="8">
        <f t="shared" si="35"/>
        <v>9.9527788564532042E-3</v>
      </c>
      <c r="E236" s="18">
        <f t="shared" ref="E236:F236" si="118">IF(COUNTA(A233:A239)=7,AVERAGE(A233:A239),0)</f>
        <v>46</v>
      </c>
      <c r="F236" s="8">
        <f t="shared" si="118"/>
        <v>9.8385556010403552E-3</v>
      </c>
      <c r="H236" s="18">
        <v>46</v>
      </c>
      <c r="I236" s="65">
        <f t="shared" si="29"/>
        <v>1.0264815759743773E-2</v>
      </c>
      <c r="J236" s="18">
        <f t="shared" si="37"/>
        <v>46</v>
      </c>
      <c r="K236" s="8">
        <f t="shared" si="38"/>
        <v>1.0236000180507751E-2</v>
      </c>
      <c r="L236" s="18">
        <f t="shared" ref="L236:M236" si="119">IF(COUNTA(H233:H239)=7,AVERAGE(H233:H239),0)</f>
        <v>46</v>
      </c>
      <c r="M236" s="8">
        <f t="shared" si="119"/>
        <v>1.0144403607890599E-2</v>
      </c>
    </row>
    <row r="237" spans="1:13" x14ac:dyDescent="0.3">
      <c r="A237" s="18">
        <v>47</v>
      </c>
      <c r="B237" s="65">
        <f t="shared" si="28"/>
        <v>1.0256862097617418E-2</v>
      </c>
      <c r="C237" s="18">
        <f t="shared" si="34"/>
        <v>47</v>
      </c>
      <c r="D237" s="8">
        <f t="shared" si="35"/>
        <v>1.0146992071124785E-2</v>
      </c>
      <c r="E237" s="18">
        <f t="shared" ref="E237:F237" si="120">IF(COUNTA(A234:A240)=7,AVERAGE(A234:A240),0)</f>
        <v>47</v>
      </c>
      <c r="F237" s="8">
        <f t="shared" si="120"/>
        <v>9.9186330332346577E-3</v>
      </c>
      <c r="H237" s="18">
        <v>47</v>
      </c>
      <c r="I237" s="65">
        <f t="shared" si="29"/>
        <v>1.054990514874529E-2</v>
      </c>
      <c r="J237" s="18">
        <f t="shared" si="37"/>
        <v>47</v>
      </c>
      <c r="K237" s="8">
        <f t="shared" si="38"/>
        <v>1.0437980005861361E-2</v>
      </c>
      <c r="L237" s="18">
        <f t="shared" ref="L237:M237" si="121">IF(COUNTA(H234:H240)=7,AVERAGE(H234:H240),0)</f>
        <v>47</v>
      </c>
      <c r="M237" s="8">
        <f t="shared" si="121"/>
        <v>1.0258256880037031E-2</v>
      </c>
    </row>
    <row r="238" spans="1:13" ht="15" thickBot="1" x14ac:dyDescent="0.35">
      <c r="A238" s="47">
        <v>48</v>
      </c>
      <c r="B238" s="65">
        <f t="shared" si="28"/>
        <v>1.0203362005846612E-2</v>
      </c>
      <c r="C238" s="18">
        <f t="shared" si="34"/>
        <v>48</v>
      </c>
      <c r="D238" s="8">
        <f t="shared" si="35"/>
        <v>1.0075455073104572E-2</v>
      </c>
      <c r="E238" s="18">
        <f t="shared" ref="E238:F238" si="122">IF(COUNTA(A235:A241)=7,AVERAGE(A235:A241),0)</f>
        <v>48</v>
      </c>
      <c r="F238" s="8">
        <f t="shared" si="122"/>
        <v>1.0002264954306365E-2</v>
      </c>
      <c r="H238" s="47">
        <v>48</v>
      </c>
      <c r="I238" s="65">
        <f t="shared" si="29"/>
        <v>1.0499219109095018E-2</v>
      </c>
      <c r="J238" s="18">
        <f t="shared" si="37"/>
        <v>48</v>
      </c>
      <c r="K238" s="8">
        <f t="shared" si="38"/>
        <v>1.0430062947822602E-2</v>
      </c>
      <c r="L238" s="18">
        <f t="shared" ref="L238:M238" si="123">IF(COUNTA(H235:H241)=7,AVERAGE(H235:H241),0)</f>
        <v>48</v>
      </c>
      <c r="M238" s="8">
        <f t="shared" si="123"/>
        <v>1.0372612729367471E-2</v>
      </c>
    </row>
    <row r="239" spans="1:13" ht="15" thickTop="1" x14ac:dyDescent="0.3">
      <c r="A239" s="50">
        <v>49</v>
      </c>
      <c r="B239" s="65">
        <f t="shared" si="28"/>
        <v>9.7661411158496865E-3</v>
      </c>
      <c r="C239" s="18">
        <f t="shared" si="34"/>
        <v>49</v>
      </c>
      <c r="D239" s="8">
        <f t="shared" si="35"/>
        <v>9.9400687406526137E-3</v>
      </c>
      <c r="E239" s="18">
        <f t="shared" ref="E239:F239" si="124">IF(COUNTA(A236:A242)=7,AVERAGE(A236:A242),0)</f>
        <v>49</v>
      </c>
      <c r="F239" s="8">
        <f t="shared" si="124"/>
        <v>1.0131852973958341E-2</v>
      </c>
      <c r="H239" s="50">
        <v>49</v>
      </c>
      <c r="I239" s="65">
        <f t="shared" si="29"/>
        <v>1.0241064585627496E-2</v>
      </c>
      <c r="J239" s="18">
        <f t="shared" si="37"/>
        <v>49</v>
      </c>
      <c r="K239" s="8">
        <f t="shared" si="38"/>
        <v>1.0359841873952223E-2</v>
      </c>
      <c r="L239" s="18">
        <f t="shared" ref="L239:M239" si="125">IF(COUNTA(H236:H242)=7,AVERAGE(H236:H242),0)</f>
        <v>49</v>
      </c>
      <c r="M239" s="8">
        <f t="shared" si="125"/>
        <v>1.0531558418075432E-2</v>
      </c>
    </row>
    <row r="240" spans="1:13" x14ac:dyDescent="0.3">
      <c r="A240" s="18">
        <v>50</v>
      </c>
      <c r="B240" s="65">
        <f t="shared" si="28"/>
        <v>9.8507031002615462E-3</v>
      </c>
      <c r="C240" s="18">
        <f t="shared" si="34"/>
        <v>50</v>
      </c>
      <c r="D240" s="8">
        <f t="shared" si="35"/>
        <v>9.9847187016461111E-3</v>
      </c>
      <c r="E240" s="18">
        <f t="shared" ref="E240:F240" si="126">IF(COUNTA(A237:A243)=7,AVERAGE(A237:A243),0)</f>
        <v>50</v>
      </c>
      <c r="F240" s="8">
        <f t="shared" si="126"/>
        <v>1.0164072097642182E-2</v>
      </c>
      <c r="H240" s="18">
        <v>50</v>
      </c>
      <c r="I240" s="65">
        <f t="shared" si="29"/>
        <v>1.0339241927134151E-2</v>
      </c>
      <c r="J240" s="18">
        <f t="shared" si="37"/>
        <v>50</v>
      </c>
      <c r="K240" s="8">
        <f t="shared" si="38"/>
        <v>1.0467023151651336E-2</v>
      </c>
      <c r="L240" s="18">
        <f t="shared" ref="L240:M240" si="127">IF(COUNTA(H237:H243)=7,AVERAGE(H237:H243),0)</f>
        <v>50</v>
      </c>
      <c r="M240" s="8">
        <f t="shared" si="127"/>
        <v>1.0585307148964119E-2</v>
      </c>
    </row>
    <row r="241" spans="1:13" x14ac:dyDescent="0.3">
      <c r="A241" s="18">
        <v>51</v>
      </c>
      <c r="B241" s="65">
        <f t="shared" si="28"/>
        <v>1.0337311888827101E-2</v>
      </c>
      <c r="C241" s="18">
        <f t="shared" si="34"/>
        <v>51</v>
      </c>
      <c r="D241" s="8">
        <f t="shared" si="35"/>
        <v>1.0238617829494782E-2</v>
      </c>
      <c r="E241" s="18">
        <f t="shared" ref="E241:F241" si="128">IF(COUNTA(A238:A244)=7,AVERAGE(A238:A244),0)</f>
        <v>51</v>
      </c>
      <c r="F241" s="8">
        <f t="shared" si="128"/>
        <v>1.00555955451951E-2</v>
      </c>
      <c r="H241" s="18">
        <v>51</v>
      </c>
      <c r="I241" s="65">
        <f t="shared" si="29"/>
        <v>1.0820762942192367E-2</v>
      </c>
      <c r="J241" s="18">
        <f t="shared" si="37"/>
        <v>51</v>
      </c>
      <c r="K241" s="8">
        <f t="shared" si="38"/>
        <v>1.0721968107772142E-2</v>
      </c>
      <c r="L241" s="18">
        <f t="shared" ref="L241:M241" si="129">IF(COUNTA(H238:H244)=7,AVERAGE(H238:H244),0)</f>
        <v>51</v>
      </c>
      <c r="M241" s="8">
        <f t="shared" si="129"/>
        <v>1.0491127562418217E-2</v>
      </c>
    </row>
    <row r="242" spans="1:13" x14ac:dyDescent="0.3">
      <c r="A242" s="18">
        <v>52</v>
      </c>
      <c r="B242" s="65">
        <f t="shared" si="28"/>
        <v>1.0527838499395698E-2</v>
      </c>
      <c r="C242" s="18">
        <f t="shared" si="34"/>
        <v>52</v>
      </c>
      <c r="D242" s="8">
        <f t="shared" si="35"/>
        <v>1.035714545464001E-2</v>
      </c>
      <c r="E242" s="18">
        <f t="shared" ref="E242:F242" si="130">IF(COUNTA(A239:A245)=7,AVERAGE(A239:A245),0)</f>
        <v>52</v>
      </c>
      <c r="F242" s="8">
        <f t="shared" si="130"/>
        <v>9.9132723163605514E-3</v>
      </c>
      <c r="H242" s="18">
        <v>52</v>
      </c>
      <c r="I242" s="65">
        <f t="shared" si="29"/>
        <v>1.1005899453989908E-2</v>
      </c>
      <c r="J242" s="18">
        <f t="shared" si="37"/>
        <v>52</v>
      </c>
      <c r="K242" s="8">
        <f t="shared" si="38"/>
        <v>1.0822573090715623E-2</v>
      </c>
      <c r="L242" s="18">
        <f t="shared" ref="L242:M242" si="131">IF(COUNTA(H239:H245)=7,AVERAGE(H239:H245),0)</f>
        <v>52</v>
      </c>
      <c r="M242" s="8">
        <f t="shared" si="131"/>
        <v>1.035999508188017E-2</v>
      </c>
    </row>
    <row r="243" spans="1:13" x14ac:dyDescent="0.3">
      <c r="A243" s="18">
        <v>53</v>
      </c>
      <c r="B243" s="65">
        <f t="shared" si="28"/>
        <v>1.0206285975697225E-2</v>
      </c>
      <c r="C243" s="18">
        <f t="shared" si="34"/>
        <v>53</v>
      </c>
      <c r="D243" s="8">
        <f t="shared" si="35"/>
        <v>1.0077216901860251E-2</v>
      </c>
      <c r="E243" s="18">
        <f t="shared" ref="E243:F243" si="132">IF(COUNTA(A240:A246)=7,AVERAGE(A240:A246),0)</f>
        <v>53</v>
      </c>
      <c r="F243" s="8">
        <f t="shared" si="132"/>
        <v>9.8724879735044863E-3</v>
      </c>
      <c r="H243" s="18">
        <v>53</v>
      </c>
      <c r="I243" s="65">
        <f t="shared" si="29"/>
        <v>1.0641056875964595E-2</v>
      </c>
      <c r="J243" s="18">
        <f t="shared" si="37"/>
        <v>53</v>
      </c>
      <c r="K243" s="8">
        <f t="shared" si="38"/>
        <v>1.0512534790959496E-2</v>
      </c>
      <c r="L243" s="18">
        <f t="shared" ref="L243:M243" si="133">IF(COUNTA(H240:H246)=7,AVERAGE(H240:H246),0)</f>
        <v>53</v>
      </c>
      <c r="M243" s="8">
        <f t="shared" si="133"/>
        <v>1.0305422233279611E-2</v>
      </c>
    </row>
    <row r="244" spans="1:13" x14ac:dyDescent="0.3">
      <c r="A244" s="18">
        <v>54</v>
      </c>
      <c r="B244" s="65">
        <f t="shared" si="28"/>
        <v>9.4975262304878329E-3</v>
      </c>
      <c r="C244" s="18">
        <f t="shared" si="34"/>
        <v>54</v>
      </c>
      <c r="D244" s="8">
        <f t="shared" si="35"/>
        <v>9.6369705367299417E-3</v>
      </c>
      <c r="E244" s="18">
        <f t="shared" ref="E244:F244" si="134">IF(COUNTA(A241:A247)=7,AVERAGE(A241:A247),0)</f>
        <v>54</v>
      </c>
      <c r="F244" s="8">
        <f t="shared" si="134"/>
        <v>9.8156416489526173E-3</v>
      </c>
      <c r="H244" s="18">
        <v>54</v>
      </c>
      <c r="I244" s="65">
        <f t="shared" si="29"/>
        <v>9.8906480429239857E-3</v>
      </c>
      <c r="J244" s="18">
        <f t="shared" si="37"/>
        <v>54</v>
      </c>
      <c r="K244" s="8">
        <f t="shared" si="38"/>
        <v>1.0037665554739091E-2</v>
      </c>
      <c r="L244" s="18">
        <f t="shared" ref="L244:M244" si="135">IF(COUNTA(H241:H247)=7,AVERAGE(H241:H247),0)</f>
        <v>54</v>
      </c>
      <c r="M244" s="8">
        <f t="shared" si="135"/>
        <v>1.0232330491314261E-2</v>
      </c>
    </row>
    <row r="245" spans="1:13" x14ac:dyDescent="0.3">
      <c r="A245" s="18">
        <v>55</v>
      </c>
      <c r="B245" s="65">
        <f t="shared" si="28"/>
        <v>9.2070994040047704E-3</v>
      </c>
      <c r="C245" s="18">
        <f t="shared" si="34"/>
        <v>55</v>
      </c>
      <c r="D245" s="8">
        <f t="shared" si="35"/>
        <v>9.3950921167832782E-3</v>
      </c>
      <c r="E245" s="18">
        <f t="shared" ref="E245:F245" si="136">IF(COUNTA(A242:A248)=7,AVERAGE(A242:A248),0)</f>
        <v>55</v>
      </c>
      <c r="F245" s="8">
        <f t="shared" si="136"/>
        <v>9.7059821854139691E-3</v>
      </c>
      <c r="H245" s="18">
        <v>55</v>
      </c>
      <c r="I245" s="65">
        <f t="shared" si="29"/>
        <v>9.5812917453286933E-3</v>
      </c>
      <c r="J245" s="18">
        <f t="shared" si="37"/>
        <v>55</v>
      </c>
      <c r="K245" s="8">
        <f t="shared" si="38"/>
        <v>9.7769981445587489E-3</v>
      </c>
      <c r="L245" s="18">
        <f t="shared" ref="L245:M245" si="137">IF(COUNTA(H242:H248)=7,AVERAGE(H242:H248),0)</f>
        <v>55</v>
      </c>
      <c r="M245" s="8">
        <f t="shared" si="137"/>
        <v>1.0106568983094108E-2</v>
      </c>
    </row>
    <row r="246" spans="1:13" x14ac:dyDescent="0.3">
      <c r="A246" s="18">
        <v>56</v>
      </c>
      <c r="B246" s="65">
        <f t="shared" si="28"/>
        <v>9.4806507158572331E-3</v>
      </c>
      <c r="C246" s="18">
        <f t="shared" si="34"/>
        <v>56</v>
      </c>
      <c r="D246" s="8">
        <f t="shared" si="35"/>
        <v>9.3801763160868239E-3</v>
      </c>
      <c r="E246" s="18">
        <f t="shared" ref="E246:F246" si="138">IF(COUNTA(A243:A249)=7,AVERAGE(A243:A249),0)</f>
        <v>56</v>
      </c>
      <c r="F246" s="8">
        <f t="shared" si="138"/>
        <v>9.5351124978577621E-3</v>
      </c>
      <c r="H246" s="18">
        <v>56</v>
      </c>
      <c r="I246" s="65">
        <f t="shared" si="29"/>
        <v>9.8590546454235695E-3</v>
      </c>
      <c r="J246" s="18">
        <f t="shared" si="37"/>
        <v>56</v>
      </c>
      <c r="K246" s="8">
        <f t="shared" si="38"/>
        <v>9.7559820413763258E-3</v>
      </c>
      <c r="L246" s="18">
        <f t="shared" ref="L246:M246" si="139">IF(COUNTA(H243:H249)=7,AVERAGE(H243:H249),0)</f>
        <v>56</v>
      </c>
      <c r="M246" s="8">
        <f t="shared" si="139"/>
        <v>9.9178531128509863E-3</v>
      </c>
    </row>
    <row r="247" spans="1:13" x14ac:dyDescent="0.3">
      <c r="A247" s="18">
        <v>57</v>
      </c>
      <c r="B247" s="65">
        <f t="shared" si="28"/>
        <v>9.4527788283984664E-3</v>
      </c>
      <c r="C247" s="18">
        <f t="shared" si="34"/>
        <v>57</v>
      </c>
      <c r="D247" s="8">
        <f t="shared" si="35"/>
        <v>9.5010417294374185E-3</v>
      </c>
      <c r="E247" s="18">
        <f t="shared" ref="E247:F247" si="140">IF(COUNTA(A244:A250)=7,AVERAGE(A244:A250),0)</f>
        <v>57</v>
      </c>
      <c r="F247" s="8">
        <f t="shared" si="140"/>
        <v>9.3921338286088868E-3</v>
      </c>
      <c r="H247" s="18">
        <v>57</v>
      </c>
      <c r="I247" s="65">
        <f t="shared" si="29"/>
        <v>9.8275997333767164E-3</v>
      </c>
      <c r="J247" s="18">
        <f t="shared" si="37"/>
        <v>57</v>
      </c>
      <c r="K247" s="8">
        <f t="shared" si="38"/>
        <v>9.8756955878171945E-3</v>
      </c>
      <c r="L247" s="18">
        <f t="shared" ref="L247:M247" si="141">IF(COUNTA(H244:H250)=7,AVERAGE(H244:H250),0)</f>
        <v>57</v>
      </c>
      <c r="M247" s="8">
        <f t="shared" si="141"/>
        <v>9.7618120679756858E-3</v>
      </c>
    </row>
    <row r="248" spans="1:13" x14ac:dyDescent="0.3">
      <c r="A248" s="18">
        <v>58</v>
      </c>
      <c r="B248" s="65">
        <f t="shared" si="28"/>
        <v>9.5696956440565577E-3</v>
      </c>
      <c r="C248" s="18">
        <f t="shared" si="34"/>
        <v>58</v>
      </c>
      <c r="D248" s="8">
        <f t="shared" si="35"/>
        <v>9.451408386319091E-3</v>
      </c>
      <c r="E248" s="18">
        <f t="shared" ref="E248:F248" si="142">IF(COUNTA(A245:A251)=7,AVERAGE(A245:A251),0)</f>
        <v>58</v>
      </c>
      <c r="F248" s="8">
        <f t="shared" si="142"/>
        <v>9.3018054630852331E-3</v>
      </c>
      <c r="H248" s="18">
        <v>58</v>
      </c>
      <c r="I248" s="65">
        <f t="shared" si="29"/>
        <v>9.9404323846512977E-3</v>
      </c>
      <c r="J248" s="18">
        <f t="shared" si="37"/>
        <v>58</v>
      </c>
      <c r="K248" s="8">
        <f t="shared" si="38"/>
        <v>9.8176401601053533E-3</v>
      </c>
      <c r="L248" s="18">
        <f t="shared" ref="L248:M248" si="143">IF(COUNTA(H245:H251)=7,AVERAGE(H245:H251),0)</f>
        <v>58</v>
      </c>
      <c r="M248" s="8">
        <f t="shared" si="143"/>
        <v>9.6864075565418518E-3</v>
      </c>
    </row>
    <row r="249" spans="1:13" x14ac:dyDescent="0.3">
      <c r="A249" s="18">
        <v>59</v>
      </c>
      <c r="B249" s="65">
        <f t="shared" si="28"/>
        <v>9.3317506865022472E-3</v>
      </c>
      <c r="C249" s="18">
        <f t="shared" si="34"/>
        <v>59</v>
      </c>
      <c r="D249" s="8">
        <f t="shared" si="35"/>
        <v>9.3689605405046367E-3</v>
      </c>
      <c r="E249" s="18">
        <f t="shared" ref="E249:F249" si="144">IF(COUNTA(A246:A252)=7,AVERAGE(A246:A252),0)</f>
        <v>59</v>
      </c>
      <c r="F249" s="8">
        <f t="shared" si="144"/>
        <v>9.16556132789117E-3</v>
      </c>
      <c r="H249" s="18">
        <v>59</v>
      </c>
      <c r="I249" s="65">
        <f t="shared" si="29"/>
        <v>9.6848883622880442E-3</v>
      </c>
      <c r="J249" s="18">
        <f t="shared" si="37"/>
        <v>59</v>
      </c>
      <c r="K249" s="8">
        <f t="shared" si="38"/>
        <v>9.724696769592282E-3</v>
      </c>
      <c r="L249" s="18">
        <f t="shared" ref="L249:M249" si="145">IF(COUNTA(H246:H252)=7,AVERAGE(H246:H252),0)</f>
        <v>59</v>
      </c>
      <c r="M249" s="8">
        <f t="shared" si="145"/>
        <v>9.5629348477621213E-3</v>
      </c>
    </row>
    <row r="250" spans="1:13" ht="15" thickBot="1" x14ac:dyDescent="0.35">
      <c r="A250" s="47">
        <v>60</v>
      </c>
      <c r="B250" s="65">
        <f t="shared" si="28"/>
        <v>9.2054352909551034E-3</v>
      </c>
      <c r="C250" s="18">
        <f t="shared" si="34"/>
        <v>60</v>
      </c>
      <c r="D250" s="8">
        <f t="shared" si="35"/>
        <v>9.134137883093198E-3</v>
      </c>
      <c r="E250" s="18">
        <f t="shared" ref="E250:F250" si="146">IF(COUNTA(A247:A253)=7,AVERAGE(A247:A253),0)</f>
        <v>60</v>
      </c>
      <c r="F250" s="8">
        <f t="shared" si="146"/>
        <v>9.0976074800512407E-3</v>
      </c>
      <c r="H250" s="47">
        <v>60</v>
      </c>
      <c r="I250" s="65">
        <f t="shared" si="29"/>
        <v>9.5487695618375005E-3</v>
      </c>
      <c r="J250" s="18">
        <f t="shared" si="37"/>
        <v>60</v>
      </c>
      <c r="K250" s="8">
        <f t="shared" si="38"/>
        <v>9.5321581290042298E-3</v>
      </c>
      <c r="L250" s="18">
        <f t="shared" ref="L250:M250" si="147">IF(COUNTA(H247:H253)=7,AVERAGE(H247:H253),0)</f>
        <v>60</v>
      </c>
      <c r="M250" s="8">
        <f t="shared" si="147"/>
        <v>9.508368696692927E-3</v>
      </c>
    </row>
    <row r="251" spans="1:13" ht="15" thickTop="1" x14ac:dyDescent="0.3">
      <c r="A251" s="50">
        <v>61</v>
      </c>
      <c r="B251" s="65">
        <f t="shared" si="28"/>
        <v>8.865227671822247E-3</v>
      </c>
      <c r="C251" s="18">
        <f t="shared" si="34"/>
        <v>61</v>
      </c>
      <c r="D251" s="8">
        <f t="shared" si="35"/>
        <v>8.7746844734745612E-3</v>
      </c>
      <c r="E251" s="18">
        <f t="shared" ref="E251:F251" si="148">IF(COUNTA(A248:A254)=7,AVERAGE(A248:A254),0)</f>
        <v>61</v>
      </c>
      <c r="F251" s="8">
        <f t="shared" si="148"/>
        <v>9.0200077834440891E-3</v>
      </c>
      <c r="H251" s="50">
        <v>61</v>
      </c>
      <c r="I251" s="65">
        <f t="shared" si="29"/>
        <v>9.3628164628871448E-3</v>
      </c>
      <c r="J251" s="18">
        <f t="shared" si="37"/>
        <v>61</v>
      </c>
      <c r="K251" s="8">
        <f t="shared" si="38"/>
        <v>9.20952293619841E-3</v>
      </c>
      <c r="L251" s="18">
        <f t="shared" ref="L251:M251" si="149">IF(COUNTA(H248:H254)=7,AVERAGE(H248:H254),0)</f>
        <v>61</v>
      </c>
      <c r="M251" s="8">
        <f t="shared" si="149"/>
        <v>9.4411128350438741E-3</v>
      </c>
    </row>
    <row r="252" spans="1:13" x14ac:dyDescent="0.3">
      <c r="A252" s="18">
        <v>62</v>
      </c>
      <c r="B252" s="65">
        <f t="shared" si="28"/>
        <v>8.2533904576463334E-3</v>
      </c>
      <c r="C252" s="18">
        <f t="shared" si="34"/>
        <v>62</v>
      </c>
      <c r="D252" s="8">
        <f t="shared" si="35"/>
        <v>8.7078639701487666E-3</v>
      </c>
      <c r="E252" s="18">
        <f t="shared" ref="E252:F252" si="150">IF(COUNTA(A249:A255)=7,AVERAGE(A249:A255),0)</f>
        <v>62</v>
      </c>
      <c r="F252" s="8">
        <f t="shared" si="150"/>
        <v>8.9600938833626232E-3</v>
      </c>
      <c r="H252" s="18">
        <v>62</v>
      </c>
      <c r="I252" s="65">
        <f t="shared" si="29"/>
        <v>8.7169827838705811E-3</v>
      </c>
      <c r="J252" s="18">
        <f t="shared" si="37"/>
        <v>62</v>
      </c>
      <c r="K252" s="8">
        <f t="shared" si="38"/>
        <v>9.1856302782323106E-3</v>
      </c>
      <c r="L252" s="18">
        <f t="shared" ref="L252:M252" si="151">IF(COUNTA(H249:H255)=7,AVERAGE(H249:H255),0)</f>
        <v>62</v>
      </c>
      <c r="M252" s="8">
        <f t="shared" si="151"/>
        <v>9.3890680398120048E-3</v>
      </c>
    </row>
    <row r="253" spans="1:13" x14ac:dyDescent="0.3">
      <c r="A253" s="18">
        <v>63</v>
      </c>
      <c r="B253" s="65">
        <f t="shared" si="28"/>
        <v>9.0049737809777194E-3</v>
      </c>
      <c r="C253" s="18">
        <f t="shared" si="34"/>
        <v>63</v>
      </c>
      <c r="D253" s="8">
        <f t="shared" si="35"/>
        <v>8.7226483969241597E-3</v>
      </c>
      <c r="E253" s="18">
        <f t="shared" ref="E253:F253" si="152">IF(COUNTA(A250:A256)=7,AVERAGE(A250:A256),0)</f>
        <v>63</v>
      </c>
      <c r="F253" s="8">
        <f t="shared" si="152"/>
        <v>8.9221089259950322E-3</v>
      </c>
      <c r="H253" s="18">
        <v>63</v>
      </c>
      <c r="I253" s="65">
        <f t="shared" si="29"/>
        <v>9.4770915879392043E-3</v>
      </c>
      <c r="J253" s="18">
        <f t="shared" si="37"/>
        <v>63</v>
      </c>
      <c r="K253" s="8">
        <f t="shared" si="38"/>
        <v>9.1836276912143789E-3</v>
      </c>
      <c r="L253" s="18">
        <f t="shared" ref="L253:M253" si="153">IF(COUNTA(H250:H256)=7,AVERAGE(H250:H256),0)</f>
        <v>63</v>
      </c>
      <c r="M253" s="8">
        <f t="shared" si="153"/>
        <v>9.358289676787054E-3</v>
      </c>
    </row>
    <row r="254" spans="1:13" x14ac:dyDescent="0.3">
      <c r="A254" s="18">
        <v>64</v>
      </c>
      <c r="B254" s="65">
        <f t="shared" si="28"/>
        <v>8.9095809521484264E-3</v>
      </c>
      <c r="C254" s="18">
        <f t="shared" si="34"/>
        <v>64</v>
      </c>
      <c r="D254" s="8">
        <f t="shared" si="35"/>
        <v>9.0216176922041473E-3</v>
      </c>
      <c r="E254" s="18">
        <f t="shared" ref="E254:F254" si="154">IF(COUNTA(A251:A257)=7,AVERAGE(A251:A257),0)</f>
        <v>64</v>
      </c>
      <c r="F254" s="8">
        <f t="shared" si="154"/>
        <v>8.9308664933062751E-3</v>
      </c>
      <c r="H254" s="18">
        <v>64</v>
      </c>
      <c r="I254" s="65">
        <f t="shared" si="29"/>
        <v>9.3568087018333496E-3</v>
      </c>
      <c r="J254" s="18">
        <f t="shared" si="37"/>
        <v>64</v>
      </c>
      <c r="K254" s="8">
        <f t="shared" si="38"/>
        <v>9.4700063692669204E-3</v>
      </c>
      <c r="L254" s="18">
        <f t="shared" ref="L254:M254" si="155">IF(COUNTA(H251:H257)=7,AVERAGE(H251:H257),0)</f>
        <v>64</v>
      </c>
      <c r="M254" s="8">
        <f t="shared" si="155"/>
        <v>9.3749003032572963E-3</v>
      </c>
    </row>
    <row r="255" spans="1:13" x14ac:dyDescent="0.3">
      <c r="A255" s="18">
        <v>65</v>
      </c>
      <c r="B255" s="65">
        <f t="shared" si="28"/>
        <v>9.1502983434862961E-3</v>
      </c>
      <c r="C255" s="18">
        <f t="shared" si="34"/>
        <v>65</v>
      </c>
      <c r="D255" s="8">
        <f t="shared" si="35"/>
        <v>9.0419117601879383E-3</v>
      </c>
      <c r="E255" s="18">
        <f t="shared" ref="E255:F255" si="156">IF(COUNTA(A252:A258)=7,AVERAGE(A252:A258),0)</f>
        <v>65</v>
      </c>
      <c r="F255" s="8">
        <f t="shared" si="156"/>
        <v>8.9497735925298579E-3</v>
      </c>
      <c r="H255" s="18">
        <v>65</v>
      </c>
      <c r="I255" s="65">
        <f t="shared" si="29"/>
        <v>9.5761188180282057E-3</v>
      </c>
      <c r="J255" s="18">
        <f t="shared" si="37"/>
        <v>65</v>
      </c>
      <c r="K255" s="8">
        <f t="shared" si="38"/>
        <v>9.4674557803249831E-3</v>
      </c>
      <c r="L255" s="18">
        <f t="shared" ref="L255:M255" si="157">IF(COUNTA(H252:H258)=7,AVERAGE(H252:H258),0)</f>
        <v>65</v>
      </c>
      <c r="M255" s="8">
        <f t="shared" si="157"/>
        <v>9.3760603469976011E-3</v>
      </c>
    </row>
    <row r="256" spans="1:13" x14ac:dyDescent="0.3">
      <c r="A256" s="18">
        <v>66</v>
      </c>
      <c r="B256" s="65">
        <f t="shared" ref="B256:B319" si="158">R71</f>
        <v>9.0658559849290943E-3</v>
      </c>
      <c r="C256" s="18">
        <f t="shared" si="34"/>
        <v>66</v>
      </c>
      <c r="D256" s="8">
        <f t="shared" si="35"/>
        <v>9.1609641968497316E-3</v>
      </c>
      <c r="E256" s="18">
        <f t="shared" ref="E256:F256" si="159">IF(COUNTA(A253:A259)=7,AVERAGE(A253:A259),0)</f>
        <v>66</v>
      </c>
      <c r="F256" s="8">
        <f t="shared" si="159"/>
        <v>9.0726158429201651E-3</v>
      </c>
      <c r="H256" s="18">
        <v>66</v>
      </c>
      <c r="I256" s="65">
        <f t="shared" ref="I256:I319" si="160">T71</f>
        <v>9.4694398211133922E-3</v>
      </c>
      <c r="J256" s="18">
        <f t="shared" si="37"/>
        <v>66</v>
      </c>
      <c r="K256" s="8">
        <f t="shared" si="38"/>
        <v>9.5702008620902612E-3</v>
      </c>
      <c r="L256" s="18">
        <f t="shared" ref="L256:M256" si="161">IF(COUNTA(H253:H259)=7,AVERAGE(H253:H259),0)</f>
        <v>66</v>
      </c>
      <c r="M256" s="8">
        <f t="shared" si="161"/>
        <v>9.4854035504016321E-3</v>
      </c>
    </row>
    <row r="257" spans="1:13" x14ac:dyDescent="0.3">
      <c r="A257" s="18">
        <v>67</v>
      </c>
      <c r="B257" s="65">
        <f t="shared" si="158"/>
        <v>9.2667382621338043E-3</v>
      </c>
      <c r="C257" s="18">
        <f t="shared" si="34"/>
        <v>67</v>
      </c>
      <c r="D257" s="8">
        <f t="shared" si="35"/>
        <v>9.1100572044834106E-3</v>
      </c>
      <c r="E257" s="18">
        <f t="shared" ref="E257:F257" si="162">IF(COUNTA(A254:A260)=7,AVERAGE(A254:A260),0)</f>
        <v>67</v>
      </c>
      <c r="F257" s="8">
        <f t="shared" si="162"/>
        <v>9.0968226630414005E-3</v>
      </c>
      <c r="H257" s="18">
        <v>67</v>
      </c>
      <c r="I257" s="65">
        <f t="shared" si="160"/>
        <v>9.6650439471291857E-3</v>
      </c>
      <c r="J257" s="18">
        <f t="shared" si="37"/>
        <v>67</v>
      </c>
      <c r="K257" s="8">
        <f t="shared" si="38"/>
        <v>9.50180684577062E-3</v>
      </c>
      <c r="L257" s="18">
        <f t="shared" ref="L257:M257" si="163">IF(COUNTA(H254:H260)=7,AVERAGE(H254:H260),0)</f>
        <v>67</v>
      </c>
      <c r="M257" s="8">
        <f t="shared" si="163"/>
        <v>9.4931226705245834E-3</v>
      </c>
    </row>
    <row r="258" spans="1:13" x14ac:dyDescent="0.3">
      <c r="A258" s="18">
        <v>68</v>
      </c>
      <c r="B258" s="65">
        <f t="shared" si="158"/>
        <v>8.9975773663873333E-3</v>
      </c>
      <c r="C258" s="18">
        <f t="shared" si="34"/>
        <v>68</v>
      </c>
      <c r="D258" s="8">
        <f t="shared" si="35"/>
        <v>9.1258672796332065E-3</v>
      </c>
      <c r="E258" s="18">
        <f t="shared" ref="E258:F258" si="164">IF(COUNTA(A255:A261)=7,AVERAGE(A255:A261),0)</f>
        <v>68</v>
      </c>
      <c r="F258" s="8">
        <f t="shared" si="164"/>
        <v>9.1537693885574613E-3</v>
      </c>
      <c r="H258" s="18">
        <v>68</v>
      </c>
      <c r="I258" s="65">
        <f t="shared" si="160"/>
        <v>9.3709367690692786E-3</v>
      </c>
      <c r="J258" s="18">
        <f t="shared" si="37"/>
        <v>68</v>
      </c>
      <c r="K258" s="8">
        <f t="shared" si="38"/>
        <v>9.5061219746324279E-3</v>
      </c>
      <c r="L258" s="18">
        <f t="shared" ref="L258:M258" si="165">IF(COUNTA(H255:H261)=7,AVERAGE(H255:H261),0)</f>
        <v>68</v>
      </c>
      <c r="M258" s="8">
        <f t="shared" si="165"/>
        <v>9.5357735872395755E-3</v>
      </c>
    </row>
    <row r="259" spans="1:13" x14ac:dyDescent="0.3">
      <c r="A259" s="18">
        <v>69</v>
      </c>
      <c r="B259" s="65">
        <f t="shared" si="158"/>
        <v>9.1132862103784802E-3</v>
      </c>
      <c r="C259" s="18">
        <f t="shared" si="34"/>
        <v>69</v>
      </c>
      <c r="D259" s="8">
        <f t="shared" si="35"/>
        <v>9.0950950328640631E-3</v>
      </c>
      <c r="E259" s="18">
        <f t="shared" ref="E259:F259" si="166">IF(COUNTA(A256:A262)=7,AVERAGE(A256:A262),0)</f>
        <v>69</v>
      </c>
      <c r="F259" s="8">
        <f t="shared" si="166"/>
        <v>9.1733849775708833E-3</v>
      </c>
      <c r="H259" s="18">
        <v>69</v>
      </c>
      <c r="I259" s="65">
        <f t="shared" si="160"/>
        <v>9.4823852076988194E-3</v>
      </c>
      <c r="J259" s="18">
        <f t="shared" si="37"/>
        <v>69</v>
      </c>
      <c r="K259" s="8">
        <f t="shared" si="38"/>
        <v>9.4614824685226463E-3</v>
      </c>
      <c r="L259" s="18">
        <f t="shared" ref="L259:M259" si="167">IF(COUNTA(H256:H262)=7,AVERAGE(H256:H262),0)</f>
        <v>69</v>
      </c>
      <c r="M259" s="8">
        <f t="shared" si="167"/>
        <v>9.5424364043993955E-3</v>
      </c>
    </row>
    <row r="260" spans="1:13" x14ac:dyDescent="0.3">
      <c r="A260" s="18">
        <v>70</v>
      </c>
      <c r="B260" s="65">
        <f t="shared" si="158"/>
        <v>9.1744215218263776E-3</v>
      </c>
      <c r="C260" s="18">
        <f t="shared" ref="C260:C323" si="168">IF(COUNTA(A259:A261)=3,AVERAGE(A259:A261),0)</f>
        <v>70</v>
      </c>
      <c r="D260" s="8">
        <f t="shared" ref="D260:D323" si="169">IF(COUNTA(B259:B261)=3,AVERAGE(B259:B261),0)</f>
        <v>9.198638587655239E-3</v>
      </c>
      <c r="E260" s="18">
        <f t="shared" ref="E260:F260" si="170">IF(COUNTA(A257:A263)=7,AVERAGE(A257:A263),0)</f>
        <v>70</v>
      </c>
      <c r="F260" s="8">
        <f t="shared" si="170"/>
        <v>9.210332420499864E-3</v>
      </c>
      <c r="H260" s="18">
        <v>70</v>
      </c>
      <c r="I260" s="65">
        <f t="shared" si="160"/>
        <v>9.531125428799846E-3</v>
      </c>
      <c r="J260" s="18">
        <f t="shared" ref="J260:J323" si="171">IF(COUNTA(H259:H261)=3,AVERAGE(H259:H261),0)</f>
        <v>70</v>
      </c>
      <c r="K260" s="8">
        <f t="shared" ref="K260:K323" si="172">IF(COUNTA(I259:I261)=3,AVERAGE(I259:I261),0)</f>
        <v>9.5562919184456561E-3</v>
      </c>
      <c r="L260" s="18">
        <f t="shared" ref="L260:M260" si="173">IF(COUNTA(H257:H263)=7,AVERAGE(H257:H263),0)</f>
        <v>70</v>
      </c>
      <c r="M260" s="8">
        <f t="shared" si="173"/>
        <v>9.5939796276849707E-3</v>
      </c>
    </row>
    <row r="261" spans="1:13" x14ac:dyDescent="0.3">
      <c r="A261" s="18">
        <v>71</v>
      </c>
      <c r="B261" s="65">
        <f t="shared" si="158"/>
        <v>9.3082080307608575E-3</v>
      </c>
      <c r="C261" s="18">
        <f t="shared" si="168"/>
        <v>71</v>
      </c>
      <c r="D261" s="8">
        <f t="shared" si="169"/>
        <v>9.2567456730558231E-3</v>
      </c>
      <c r="E261" s="18">
        <f t="shared" ref="E261:F261" si="174">IF(COUNTA(A258:A264)=7,AVERAGE(A258:A264),0)</f>
        <v>71</v>
      </c>
      <c r="F261" s="8">
        <f t="shared" si="174"/>
        <v>9.1836967046007301E-3</v>
      </c>
      <c r="H261" s="18">
        <v>71</v>
      </c>
      <c r="I261" s="65">
        <f t="shared" si="160"/>
        <v>9.6553651188383046E-3</v>
      </c>
      <c r="J261" s="18">
        <f t="shared" si="171"/>
        <v>71</v>
      </c>
      <c r="K261" s="8">
        <f t="shared" si="172"/>
        <v>9.6030830285950292E-3</v>
      </c>
      <c r="L261" s="18">
        <f t="shared" ref="L261:M261" si="175">IF(COUNTA(H258:H264)=7,AVERAGE(H258:H264),0)</f>
        <v>71</v>
      </c>
      <c r="M261" s="8">
        <f t="shared" si="175"/>
        <v>9.5800311563857769E-3</v>
      </c>
    </row>
    <row r="262" spans="1:13" ht="15" thickBot="1" x14ac:dyDescent="0.35">
      <c r="A262" s="47">
        <v>72</v>
      </c>
      <c r="B262" s="65">
        <f t="shared" si="158"/>
        <v>9.2876074665802378E-3</v>
      </c>
      <c r="C262" s="18">
        <f t="shared" si="168"/>
        <v>72</v>
      </c>
      <c r="D262" s="8">
        <f t="shared" si="169"/>
        <v>9.3067678609243549E-3</v>
      </c>
      <c r="E262" s="18">
        <f t="shared" ref="E262:F262" si="176">IF(COUNTA(A259:A265)=7,AVERAGE(A259:A265),0)</f>
        <v>72</v>
      </c>
      <c r="F262" s="8">
        <f t="shared" si="176"/>
        <v>9.1973191382681754E-3</v>
      </c>
      <c r="H262" s="47">
        <v>72</v>
      </c>
      <c r="I262" s="65">
        <f t="shared" si="160"/>
        <v>9.6227585381469406E-3</v>
      </c>
      <c r="J262" s="18">
        <f t="shared" si="171"/>
        <v>72</v>
      </c>
      <c r="K262" s="8">
        <f t="shared" si="172"/>
        <v>9.7027886803658873E-3</v>
      </c>
      <c r="L262" s="18">
        <f t="shared" ref="L262:M262" si="177">IF(COUNTA(H259:H265)=7,AVERAGE(H259:H265),0)</f>
        <v>72</v>
      </c>
      <c r="M262" s="8">
        <f t="shared" si="177"/>
        <v>9.6043555854473852E-3</v>
      </c>
    </row>
    <row r="263" spans="1:13" ht="15" thickTop="1" x14ac:dyDescent="0.3">
      <c r="A263" s="50">
        <v>73</v>
      </c>
      <c r="B263" s="65">
        <f t="shared" si="158"/>
        <v>9.3244880854319694E-3</v>
      </c>
      <c r="C263" s="18">
        <f t="shared" si="168"/>
        <v>73</v>
      </c>
      <c r="D263" s="8">
        <f t="shared" si="169"/>
        <v>9.230794600950689E-3</v>
      </c>
      <c r="E263" s="18">
        <f t="shared" ref="E263:F263" si="178">IF(COUNTA(A260:A266)=7,AVERAGE(A260:A266),0)</f>
        <v>73</v>
      </c>
      <c r="F263" s="8">
        <f t="shared" si="178"/>
        <v>9.2374534127545194E-3</v>
      </c>
      <c r="H263" s="50">
        <v>73</v>
      </c>
      <c r="I263" s="65">
        <f t="shared" si="160"/>
        <v>9.8302423841124167E-3</v>
      </c>
      <c r="J263" s="18">
        <f t="shared" si="171"/>
        <v>73</v>
      </c>
      <c r="K263" s="8">
        <f t="shared" si="172"/>
        <v>9.6734685234313948E-3</v>
      </c>
      <c r="L263" s="18">
        <f t="shared" ref="L263:M263" si="179">IF(COUNTA(H260:H266)=7,AVERAGE(H260:H266),0)</f>
        <v>73</v>
      </c>
      <c r="M263" s="8">
        <f t="shared" si="179"/>
        <v>9.6541383195752218E-3</v>
      </c>
    </row>
    <row r="264" spans="1:13" x14ac:dyDescent="0.3">
      <c r="A264" s="18">
        <v>74</v>
      </c>
      <c r="B264" s="65">
        <f t="shared" si="158"/>
        <v>9.0802882508398582E-3</v>
      </c>
      <c r="C264" s="18">
        <f t="shared" si="168"/>
        <v>74</v>
      </c>
      <c r="D264" s="8">
        <f t="shared" si="169"/>
        <v>9.1659035794437582E-3</v>
      </c>
      <c r="E264" s="18">
        <f t="shared" ref="E264:F264" si="180">IF(COUNTA(A261:A267)=7,AVERAGE(A261:A267),0)</f>
        <v>74</v>
      </c>
      <c r="F264" s="8">
        <f t="shared" si="180"/>
        <v>9.270365753741636E-3</v>
      </c>
      <c r="H264" s="18">
        <v>74</v>
      </c>
      <c r="I264" s="65">
        <f t="shared" si="160"/>
        <v>9.5674046480348305E-3</v>
      </c>
      <c r="J264" s="18">
        <f t="shared" si="171"/>
        <v>74</v>
      </c>
      <c r="K264" s="8">
        <f t="shared" si="172"/>
        <v>9.6462849348825982E-3</v>
      </c>
      <c r="L264" s="18">
        <f t="shared" ref="L264:M264" si="181">IF(COUNTA(H261:H267)=7,AVERAGE(H261:H267),0)</f>
        <v>74</v>
      </c>
      <c r="M264" s="8">
        <f t="shared" si="181"/>
        <v>9.6928688917653858E-3</v>
      </c>
    </row>
    <row r="265" spans="1:13" x14ac:dyDescent="0.3">
      <c r="A265" s="18">
        <v>75</v>
      </c>
      <c r="B265" s="65">
        <f t="shared" si="158"/>
        <v>9.0929344020594487E-3</v>
      </c>
      <c r="C265" s="18">
        <f t="shared" si="168"/>
        <v>75</v>
      </c>
      <c r="D265" s="8">
        <f t="shared" si="169"/>
        <v>9.1891495948940704E-3</v>
      </c>
      <c r="E265" s="18">
        <f t="shared" ref="E265:F265" si="182">IF(COUNTA(A262:A268)=7,AVERAGE(A262:A268),0)</f>
        <v>75</v>
      </c>
      <c r="F265" s="8">
        <f t="shared" si="182"/>
        <v>9.3186694931933992E-3</v>
      </c>
      <c r="H265" s="18">
        <v>75</v>
      </c>
      <c r="I265" s="65">
        <f t="shared" si="160"/>
        <v>9.5412077725005474E-3</v>
      </c>
      <c r="J265" s="18">
        <f t="shared" si="171"/>
        <v>75</v>
      </c>
      <c r="K265" s="8">
        <f t="shared" si="172"/>
        <v>9.6464922557096804E-3</v>
      </c>
      <c r="L265" s="18">
        <f t="shared" ref="L265:M265" si="183">IF(COUNTA(H262:H268)=7,AVERAGE(H262:H268),0)</f>
        <v>75</v>
      </c>
      <c r="M265" s="8">
        <f t="shared" si="183"/>
        <v>9.7462757242236225E-3</v>
      </c>
    </row>
    <row r="266" spans="1:13" x14ac:dyDescent="0.3">
      <c r="A266" s="18">
        <v>76</v>
      </c>
      <c r="B266" s="65">
        <f t="shared" si="158"/>
        <v>9.3942261317829009E-3</v>
      </c>
      <c r="C266" s="18">
        <f t="shared" si="168"/>
        <v>76</v>
      </c>
      <c r="D266" s="8">
        <f t="shared" si="169"/>
        <v>9.2973228141928418E-3</v>
      </c>
      <c r="E266" s="18">
        <f t="shared" ref="E266:F266" si="184">IF(COUNTA(A263:A269)=7,AVERAGE(A263:A269),0)</f>
        <v>76</v>
      </c>
      <c r="F266" s="8">
        <f t="shared" si="184"/>
        <v>9.4162985600286016E-3</v>
      </c>
      <c r="H266" s="18">
        <v>76</v>
      </c>
      <c r="I266" s="65">
        <f t="shared" si="160"/>
        <v>9.8308643465936651E-3</v>
      </c>
      <c r="J266" s="18">
        <f t="shared" si="171"/>
        <v>76</v>
      </c>
      <c r="K266" s="8">
        <f t="shared" si="172"/>
        <v>9.7247705177417355E-3</v>
      </c>
      <c r="L266" s="18">
        <f t="shared" ref="L266:M266" si="185">IF(COUNTA(H263:H269)=7,AVERAGE(H263:H269),0)</f>
        <v>76</v>
      </c>
      <c r="M266" s="8">
        <f t="shared" si="185"/>
        <v>9.8496216261074344E-3</v>
      </c>
    </row>
    <row r="267" spans="1:13" x14ac:dyDescent="0.3">
      <c r="A267" s="18">
        <v>77</v>
      </c>
      <c r="B267" s="65">
        <f t="shared" si="158"/>
        <v>9.4048079087361777E-3</v>
      </c>
      <c r="C267" s="18">
        <f t="shared" si="168"/>
        <v>77</v>
      </c>
      <c r="D267" s="8">
        <f t="shared" si="169"/>
        <v>9.4817894158140924E-3</v>
      </c>
      <c r="E267" s="18">
        <f t="shared" ref="E267:F267" si="186">IF(COUNTA(A264:A270)=7,AVERAGE(A264:A270),0)</f>
        <v>77</v>
      </c>
      <c r="F267" s="8">
        <f t="shared" si="186"/>
        <v>9.4446375620581922E-3</v>
      </c>
      <c r="H267" s="18">
        <v>77</v>
      </c>
      <c r="I267" s="65">
        <f t="shared" si="160"/>
        <v>9.8022394341309958E-3</v>
      </c>
      <c r="J267" s="18">
        <f t="shared" si="171"/>
        <v>77</v>
      </c>
      <c r="K267" s="8">
        <f t="shared" si="172"/>
        <v>9.8874389089235407E-3</v>
      </c>
      <c r="L267" s="18">
        <f t="shared" ref="L267:M267" si="187">IF(COUNTA(H264:H270)=7,AVERAGE(H264:H270),0)</f>
        <v>77</v>
      </c>
      <c r="M267" s="8">
        <f t="shared" si="187"/>
        <v>9.854175310494092E-3</v>
      </c>
    </row>
    <row r="268" spans="1:13" x14ac:dyDescent="0.3">
      <c r="A268" s="18">
        <v>78</v>
      </c>
      <c r="B268" s="65">
        <f t="shared" si="158"/>
        <v>9.6463342069231968E-3</v>
      </c>
      <c r="C268" s="18">
        <f t="shared" si="168"/>
        <v>78</v>
      </c>
      <c r="D268" s="8">
        <f t="shared" si="169"/>
        <v>9.6740510166953442E-3</v>
      </c>
      <c r="E268" s="18">
        <f t="shared" ref="E268:F268" si="188">IF(COUNTA(A265:A271)=7,AVERAGE(A265:A271),0)</f>
        <v>78</v>
      </c>
      <c r="F268" s="8">
        <f t="shared" si="188"/>
        <v>9.5504783652161761E-3</v>
      </c>
      <c r="H268" s="18">
        <v>78</v>
      </c>
      <c r="I268" s="65">
        <f t="shared" si="160"/>
        <v>1.0029212946045963E-2</v>
      </c>
      <c r="J268" s="18">
        <f t="shared" si="171"/>
        <v>78</v>
      </c>
      <c r="K268" s="8">
        <f t="shared" si="172"/>
        <v>1.0059210743836861E-2</v>
      </c>
      <c r="L268" s="18">
        <f t="shared" ref="L268:M268" si="189">IF(COUNTA(H265:H271)=7,AVERAGE(H265:H271),0)</f>
        <v>78</v>
      </c>
      <c r="M268" s="8">
        <f t="shared" si="189"/>
        <v>9.9383153796656128E-3</v>
      </c>
    </row>
    <row r="269" spans="1:13" x14ac:dyDescent="0.3">
      <c r="A269" s="18">
        <v>79</v>
      </c>
      <c r="B269" s="65">
        <f t="shared" si="158"/>
        <v>9.9710109344266582E-3</v>
      </c>
      <c r="C269" s="18">
        <f t="shared" si="168"/>
        <v>79</v>
      </c>
      <c r="D269" s="8">
        <f t="shared" si="169"/>
        <v>9.7134020803296521E-3</v>
      </c>
      <c r="E269" s="18">
        <f t="shared" ref="E269:F269" si="190">IF(COUNTA(A266:A272)=7,AVERAGE(A266:A272),0)</f>
        <v>79</v>
      </c>
      <c r="F269" s="8">
        <f t="shared" si="190"/>
        <v>9.6558349167012083E-3</v>
      </c>
      <c r="H269" s="18">
        <v>79</v>
      </c>
      <c r="I269" s="65">
        <f t="shared" si="160"/>
        <v>1.0346179851333622E-2</v>
      </c>
      <c r="J269" s="18">
        <f t="shared" si="171"/>
        <v>79</v>
      </c>
      <c r="K269" s="8">
        <f t="shared" si="172"/>
        <v>1.0079170324066198E-2</v>
      </c>
      <c r="L269" s="18">
        <f t="shared" ref="L269:M269" si="191">IF(COUNTA(H266:H272)=7,AVERAGE(H266:H272),0)</f>
        <v>79</v>
      </c>
      <c r="M269" s="8">
        <f t="shared" si="191"/>
        <v>1.0024615403637095E-2</v>
      </c>
    </row>
    <row r="270" spans="1:13" x14ac:dyDescent="0.3">
      <c r="A270" s="18">
        <v>80</v>
      </c>
      <c r="B270" s="65">
        <f t="shared" si="158"/>
        <v>9.5228610996390996E-3</v>
      </c>
      <c r="C270" s="18">
        <f t="shared" si="168"/>
        <v>80</v>
      </c>
      <c r="D270" s="8">
        <f t="shared" si="169"/>
        <v>9.7716819690038363E-3</v>
      </c>
      <c r="E270" s="18">
        <f t="shared" ref="E270:F270" si="192">IF(COUNTA(A267:A273)=7,AVERAGE(A267:A273),0)</f>
        <v>80</v>
      </c>
      <c r="F270" s="8">
        <f t="shared" si="192"/>
        <v>9.705472313205071E-3</v>
      </c>
      <c r="H270" s="18">
        <v>80</v>
      </c>
      <c r="I270" s="65">
        <f t="shared" si="160"/>
        <v>9.8621181748190095E-3</v>
      </c>
      <c r="J270" s="18">
        <f t="shared" si="171"/>
        <v>80</v>
      </c>
      <c r="K270" s="8">
        <f t="shared" si="172"/>
        <v>1.0121561052796041E-2</v>
      </c>
      <c r="L270" s="18">
        <f t="shared" ref="L270:M270" si="193">IF(COUNTA(H267:H273)=7,AVERAGE(H267:H273),0)</f>
        <v>80</v>
      </c>
      <c r="M270" s="8">
        <f t="shared" si="193"/>
        <v>1.0053601691438156E-2</v>
      </c>
    </row>
    <row r="271" spans="1:13" x14ac:dyDescent="0.3">
      <c r="A271" s="18">
        <v>81</v>
      </c>
      <c r="B271" s="65">
        <f t="shared" si="158"/>
        <v>9.8211738729457494E-3</v>
      </c>
      <c r="C271" s="18">
        <f t="shared" si="168"/>
        <v>81</v>
      </c>
      <c r="D271" s="8">
        <f t="shared" si="169"/>
        <v>9.7248217450131794E-3</v>
      </c>
      <c r="E271" s="18">
        <f t="shared" ref="E271:F271" si="194">IF(COUNTA(A268:A274)=7,AVERAGE(A268:A274),0)</f>
        <v>81</v>
      </c>
      <c r="F271" s="8">
        <f t="shared" si="194"/>
        <v>9.8072353307603333E-3</v>
      </c>
      <c r="H271" s="18">
        <v>81</v>
      </c>
      <c r="I271" s="65">
        <f t="shared" si="160"/>
        <v>1.0156385132235494E-2</v>
      </c>
      <c r="J271" s="18">
        <f t="shared" si="171"/>
        <v>81</v>
      </c>
      <c r="K271" s="8">
        <f t="shared" si="172"/>
        <v>1.0054603749118469E-2</v>
      </c>
      <c r="L271" s="18">
        <f t="shared" ref="L271:M271" si="195">IF(COUNTA(H268:H274)=7,AVERAGE(H268:H274),0)</f>
        <v>81</v>
      </c>
      <c r="M271" s="8">
        <f t="shared" si="195"/>
        <v>1.0139521633343047E-2</v>
      </c>
    </row>
    <row r="272" spans="1:13" x14ac:dyDescent="0.3">
      <c r="A272" s="18">
        <v>82</v>
      </c>
      <c r="B272" s="65">
        <f t="shared" si="158"/>
        <v>9.830430262454691E-3</v>
      </c>
      <c r="C272" s="18">
        <f t="shared" si="168"/>
        <v>82</v>
      </c>
      <c r="D272" s="8">
        <f t="shared" si="169"/>
        <v>9.797764014236791E-3</v>
      </c>
      <c r="E272" s="18">
        <f t="shared" ref="E272:F272" si="196">IF(COUNTA(A269:A275)=7,AVERAGE(A269:A275),0)</f>
        <v>82</v>
      </c>
      <c r="F272" s="8">
        <f t="shared" si="196"/>
        <v>9.8332822148557309E-3</v>
      </c>
      <c r="H272" s="18">
        <v>82</v>
      </c>
      <c r="I272" s="65">
        <f t="shared" si="160"/>
        <v>1.0145307940300906E-2</v>
      </c>
      <c r="J272" s="18">
        <f t="shared" si="171"/>
        <v>82</v>
      </c>
      <c r="K272" s="8">
        <f t="shared" si="172"/>
        <v>1.01118204779125E-2</v>
      </c>
      <c r="L272" s="18">
        <f t="shared" ref="L272:M272" si="197">IF(COUNTA(H269:H275)=7,AVERAGE(H269:H275),0)</f>
        <v>82</v>
      </c>
      <c r="M272" s="8">
        <f t="shared" si="197"/>
        <v>1.0175297722108756E-2</v>
      </c>
    </row>
    <row r="273" spans="1:13" x14ac:dyDescent="0.3">
      <c r="A273" s="18">
        <v>83</v>
      </c>
      <c r="B273" s="65">
        <f t="shared" si="158"/>
        <v>9.7416879073099309E-3</v>
      </c>
      <c r="C273" s="18">
        <f t="shared" si="168"/>
        <v>83</v>
      </c>
      <c r="D273" s="8">
        <f t="shared" si="169"/>
        <v>9.8964224004625401E-3</v>
      </c>
      <c r="E273" s="18">
        <f t="shared" ref="E273:F273" si="198">IF(COUNTA(A270:A276)=7,AVERAGE(A270:A276),0)</f>
        <v>83</v>
      </c>
      <c r="F273" s="8">
        <f t="shared" si="198"/>
        <v>9.7953073489029079E-3</v>
      </c>
      <c r="H273" s="18">
        <v>83</v>
      </c>
      <c r="I273" s="65">
        <f t="shared" si="160"/>
        <v>1.00337683612011E-2</v>
      </c>
      <c r="J273" s="18">
        <f t="shared" si="171"/>
        <v>83</v>
      </c>
      <c r="K273" s="8">
        <f t="shared" si="172"/>
        <v>1.0194251776322416E-2</v>
      </c>
      <c r="L273" s="18">
        <f t="shared" ref="L273:M273" si="199">IF(COUNTA(H270:H276)=7,AVERAGE(H270:H276),0)</f>
        <v>83</v>
      </c>
      <c r="M273" s="8">
        <f t="shared" si="199"/>
        <v>1.0145916222960891E-2</v>
      </c>
    </row>
    <row r="274" spans="1:13" ht="15" thickBot="1" x14ac:dyDescent="0.35">
      <c r="A274" s="47">
        <v>84</v>
      </c>
      <c r="B274" s="65">
        <f t="shared" si="158"/>
        <v>1.0117149031622997E-2</v>
      </c>
      <c r="C274" s="18">
        <f t="shared" si="168"/>
        <v>84</v>
      </c>
      <c r="D274" s="8">
        <f t="shared" si="169"/>
        <v>9.8958331115079692E-3</v>
      </c>
      <c r="E274" s="18">
        <f t="shared" ref="E274:F274" si="200">IF(COUNTA(A271:A277)=7,AVERAGE(A271:A277),0)</f>
        <v>84</v>
      </c>
      <c r="F274" s="8">
        <f t="shared" si="200"/>
        <v>9.8227441129199507E-3</v>
      </c>
      <c r="H274" s="47">
        <v>84</v>
      </c>
      <c r="I274" s="65">
        <f t="shared" si="160"/>
        <v>1.0403679027465239E-2</v>
      </c>
      <c r="J274" s="18">
        <f t="shared" si="171"/>
        <v>84</v>
      </c>
      <c r="K274" s="8">
        <f t="shared" si="172"/>
        <v>1.0239030985357422E-2</v>
      </c>
      <c r="L274" s="18">
        <f t="shared" ref="L274:M274" si="201">IF(COUNTA(H271:H277)=7,AVERAGE(H271:H277),0)</f>
        <v>84</v>
      </c>
      <c r="M274" s="8">
        <f t="shared" si="201"/>
        <v>1.0180565837166056E-2</v>
      </c>
    </row>
    <row r="275" spans="1:13" ht="15" thickTop="1" x14ac:dyDescent="0.3">
      <c r="A275" s="18">
        <v>85</v>
      </c>
      <c r="B275" s="65">
        <f t="shared" si="158"/>
        <v>9.8286623955909785E-3</v>
      </c>
      <c r="C275" s="18">
        <f t="shared" si="168"/>
        <v>85</v>
      </c>
      <c r="D275" s="8">
        <f t="shared" si="169"/>
        <v>9.8836660999902931E-3</v>
      </c>
      <c r="E275" s="18">
        <f t="shared" ref="E275:F275" si="202">IF(COUNTA(A272:A278)=7,AVERAGE(A272:A278),0)</f>
        <v>85</v>
      </c>
      <c r="F275" s="8">
        <f t="shared" si="202"/>
        <v>9.8262256612676232E-3</v>
      </c>
      <c r="H275" s="18">
        <v>85</v>
      </c>
      <c r="I275" s="65">
        <f t="shared" si="160"/>
        <v>1.0279645567405923E-2</v>
      </c>
      <c r="J275" s="18">
        <f t="shared" si="171"/>
        <v>85</v>
      </c>
      <c r="K275" s="8">
        <f t="shared" si="172"/>
        <v>1.0274611317389909E-2</v>
      </c>
      <c r="L275" s="18">
        <f t="shared" ref="L275:M275" si="203">IF(COUNTA(H272:H278)=7,AVERAGE(H272:H278),0)</f>
        <v>85</v>
      </c>
      <c r="M275" s="8">
        <f t="shared" si="203"/>
        <v>1.0188075339076199E-2</v>
      </c>
    </row>
    <row r="276" spans="1:13" x14ac:dyDescent="0.3">
      <c r="A276" s="18">
        <v>86</v>
      </c>
      <c r="B276" s="65">
        <f t="shared" si="158"/>
        <v>9.7051868727569043E-3</v>
      </c>
      <c r="C276" s="18">
        <f t="shared" si="168"/>
        <v>86</v>
      </c>
      <c r="D276" s="8">
        <f t="shared" si="169"/>
        <v>9.7495892387020975E-3</v>
      </c>
      <c r="E276" s="18">
        <f t="shared" ref="E276:F276" si="204">IF(COUNTA(A273:A279)=7,AVERAGE(A273:A279),0)</f>
        <v>86</v>
      </c>
      <c r="F276" s="8">
        <f t="shared" si="204"/>
        <v>9.8484534226375813E-3</v>
      </c>
      <c r="H276" s="18">
        <v>86</v>
      </c>
      <c r="I276" s="65">
        <f t="shared" si="160"/>
        <v>1.0140509357298565E-2</v>
      </c>
      <c r="J276" s="18">
        <f t="shared" si="171"/>
        <v>86</v>
      </c>
      <c r="K276" s="8">
        <f t="shared" si="172"/>
        <v>1.0174940132986553E-2</v>
      </c>
      <c r="L276" s="18">
        <f t="shared" ref="L276:M276" si="205">IF(COUNTA(H273:H279)=7,AVERAGE(H273:H279),0)</f>
        <v>86</v>
      </c>
      <c r="M276" s="8">
        <f t="shared" si="205"/>
        <v>1.0211440679365495E-2</v>
      </c>
    </row>
    <row r="277" spans="1:13" x14ac:dyDescent="0.3">
      <c r="A277" s="18">
        <v>87</v>
      </c>
      <c r="B277" s="65">
        <f t="shared" si="158"/>
        <v>9.7149184477584062E-3</v>
      </c>
      <c r="C277" s="18">
        <f t="shared" si="168"/>
        <v>87</v>
      </c>
      <c r="D277" s="8">
        <f t="shared" si="169"/>
        <v>9.7552166772982545E-3</v>
      </c>
      <c r="E277" s="18">
        <f t="shared" ref="E277:F277" si="206">IF(COUNTA(A274:A280)=7,AVERAGE(A274:A280),0)</f>
        <v>87</v>
      </c>
      <c r="F277" s="8">
        <f t="shared" si="206"/>
        <v>9.9331379940028174E-3</v>
      </c>
      <c r="H277" s="18">
        <v>87</v>
      </c>
      <c r="I277" s="65">
        <f t="shared" si="160"/>
        <v>1.0104665474255167E-2</v>
      </c>
      <c r="J277" s="18">
        <f t="shared" si="171"/>
        <v>87</v>
      </c>
      <c r="K277" s="8">
        <f t="shared" si="172"/>
        <v>1.0151375492386738E-2</v>
      </c>
      <c r="L277" s="18">
        <f t="shared" ref="L277:M277" si="207">IF(COUNTA(H274:H280)=7,AVERAGE(H274:H280),0)</f>
        <v>87</v>
      </c>
      <c r="M277" s="8">
        <f t="shared" si="207"/>
        <v>1.0297804902299923E-2</v>
      </c>
    </row>
    <row r="278" spans="1:13" x14ac:dyDescent="0.3">
      <c r="A278" s="18">
        <v>88</v>
      </c>
      <c r="B278" s="65">
        <f t="shared" si="158"/>
        <v>9.8455447113794513E-3</v>
      </c>
      <c r="C278" s="18">
        <f t="shared" si="168"/>
        <v>88</v>
      </c>
      <c r="D278" s="8">
        <f t="shared" si="169"/>
        <v>9.8488292503940821E-3</v>
      </c>
      <c r="E278" s="18">
        <f t="shared" ref="E278:F278" si="208">IF(COUNTA(A275:A281)=7,AVERAGE(A275:A281),0)</f>
        <v>88</v>
      </c>
      <c r="F278" s="8">
        <f t="shared" si="208"/>
        <v>9.9474330020920144E-3</v>
      </c>
      <c r="H278" s="18">
        <v>88</v>
      </c>
      <c r="I278" s="65">
        <f t="shared" si="160"/>
        <v>1.0208951645606481E-2</v>
      </c>
      <c r="J278" s="18">
        <f t="shared" si="171"/>
        <v>88</v>
      </c>
      <c r="K278" s="8">
        <f t="shared" si="172"/>
        <v>1.0207494147395876E-2</v>
      </c>
      <c r="L278" s="18">
        <f t="shared" ref="L278:M278" si="209">IF(COUNTA(H275:H281)=7,AVERAGE(H275:H281),0)</f>
        <v>88</v>
      </c>
      <c r="M278" s="8">
        <f t="shared" si="209"/>
        <v>1.0310547817814994E-2</v>
      </c>
    </row>
    <row r="279" spans="1:13" x14ac:dyDescent="0.3">
      <c r="A279" s="18">
        <v>89</v>
      </c>
      <c r="B279" s="65">
        <f t="shared" si="158"/>
        <v>9.9860245920443923E-3</v>
      </c>
      <c r="C279" s="18">
        <f t="shared" si="168"/>
        <v>89</v>
      </c>
      <c r="D279" s="8">
        <f t="shared" si="169"/>
        <v>1.0055349736763477E-2</v>
      </c>
      <c r="E279" s="18">
        <f t="shared" ref="E279:F279" si="210">IF(COUNTA(A276:A282)=7,AVERAGE(A276:A282),0)</f>
        <v>89</v>
      </c>
      <c r="F279" s="8">
        <f t="shared" si="210"/>
        <v>9.9785387921988624E-3</v>
      </c>
      <c r="H279" s="18">
        <v>89</v>
      </c>
      <c r="I279" s="65">
        <f t="shared" si="160"/>
        <v>1.0308865322325982E-2</v>
      </c>
      <c r="J279" s="18">
        <f t="shared" si="171"/>
        <v>89</v>
      </c>
      <c r="K279" s="8">
        <f t="shared" si="172"/>
        <v>1.0385378296558188E-2</v>
      </c>
      <c r="L279" s="18">
        <f t="shared" ref="L279:M279" si="211">IF(COUNTA(H276:H282)=7,AVERAGE(H276:H282),0)</f>
        <v>89</v>
      </c>
      <c r="M279" s="8">
        <f t="shared" si="211"/>
        <v>1.0312586924909424E-2</v>
      </c>
    </row>
    <row r="280" spans="1:13" x14ac:dyDescent="0.3">
      <c r="A280" s="18">
        <v>90</v>
      </c>
      <c r="B280" s="65">
        <f t="shared" si="158"/>
        <v>1.0334479906866588E-2</v>
      </c>
      <c r="C280" s="18">
        <f t="shared" si="168"/>
        <v>90</v>
      </c>
      <c r="D280" s="8">
        <f t="shared" si="169"/>
        <v>1.0179239529052789E-2</v>
      </c>
      <c r="E280" s="18">
        <f t="shared" ref="E280:F280" si="212">IF(COUNTA(A277:A283)=7,AVERAGE(A277:A283),0)</f>
        <v>90</v>
      </c>
      <c r="F280" s="8">
        <f t="shared" si="212"/>
        <v>1.003627053671197E-2</v>
      </c>
      <c r="H280" s="18">
        <v>90</v>
      </c>
      <c r="I280" s="65">
        <f t="shared" si="160"/>
        <v>1.0638317921742102E-2</v>
      </c>
      <c r="J280" s="18">
        <f t="shared" si="171"/>
        <v>90</v>
      </c>
      <c r="K280" s="8">
        <f t="shared" si="172"/>
        <v>1.0480020893379608E-2</v>
      </c>
      <c r="L280" s="18">
        <f t="shared" ref="L280:M280" si="213">IF(COUNTA(H277:H283)=7,AVERAGE(H277:H283),0)</f>
        <v>90</v>
      </c>
      <c r="M280" s="8">
        <f t="shared" si="213"/>
        <v>1.0341066959876379E-2</v>
      </c>
    </row>
    <row r="281" spans="1:13" x14ac:dyDescent="0.3">
      <c r="A281" s="18">
        <v>91</v>
      </c>
      <c r="B281" s="65">
        <f t="shared" si="158"/>
        <v>1.0217214088247387E-2</v>
      </c>
      <c r="C281" s="18">
        <f t="shared" si="168"/>
        <v>91</v>
      </c>
      <c r="D281" s="8">
        <f t="shared" si="169"/>
        <v>1.0199365640484294E-2</v>
      </c>
      <c r="E281" s="18">
        <f t="shared" ref="E281:F281" si="214">IF(COUNTA(A278:A284)=7,AVERAGE(A278:A284),0)</f>
        <v>91</v>
      </c>
      <c r="F281" s="8">
        <f t="shared" si="214"/>
        <v>1.0068431454583733E-2</v>
      </c>
      <c r="H281" s="18">
        <v>91</v>
      </c>
      <c r="I281" s="65">
        <f t="shared" si="160"/>
        <v>1.0492879436070742E-2</v>
      </c>
      <c r="J281" s="18">
        <f t="shared" si="171"/>
        <v>91</v>
      </c>
      <c r="K281" s="8">
        <f t="shared" si="172"/>
        <v>1.0475038891626591E-2</v>
      </c>
      <c r="L281" s="18">
        <f t="shared" ref="L281:M281" si="215">IF(COUNTA(H278:H284)=7,AVERAGE(H278:H284),0)</f>
        <v>91</v>
      </c>
      <c r="M281" s="8">
        <f t="shared" si="215"/>
        <v>1.0346500226320939E-2</v>
      </c>
    </row>
    <row r="282" spans="1:13" x14ac:dyDescent="0.3">
      <c r="A282" s="18">
        <v>92</v>
      </c>
      <c r="B282" s="65">
        <f t="shared" si="158"/>
        <v>1.0046402926338913E-2</v>
      </c>
      <c r="C282" s="18">
        <f t="shared" si="168"/>
        <v>92</v>
      </c>
      <c r="D282" s="8">
        <f t="shared" si="169"/>
        <v>1.0124308699644988E-2</v>
      </c>
      <c r="E282" s="18">
        <f t="shared" ref="E282:F282" si="216">IF(COUNTA(A279:A285)=7,AVERAGE(A279:A285),0)</f>
        <v>92</v>
      </c>
      <c r="F282" s="8">
        <f t="shared" si="216"/>
        <v>1.0103896899302229E-2</v>
      </c>
      <c r="H282" s="18">
        <v>92</v>
      </c>
      <c r="I282" s="65">
        <f t="shared" si="160"/>
        <v>1.0293919317066929E-2</v>
      </c>
      <c r="J282" s="18">
        <f t="shared" si="171"/>
        <v>92</v>
      </c>
      <c r="K282" s="8">
        <f t="shared" si="172"/>
        <v>1.037555611840164E-2</v>
      </c>
      <c r="L282" s="18">
        <f t="shared" ref="L282:M282" si="217">IF(COUNTA(H279:H285)=7,AVERAGE(H279:H285),0)</f>
        <v>92</v>
      </c>
      <c r="M282" s="8">
        <f t="shared" si="217"/>
        <v>1.0356050716537422E-2</v>
      </c>
    </row>
    <row r="283" spans="1:13" x14ac:dyDescent="0.3">
      <c r="A283" s="18">
        <v>93</v>
      </c>
      <c r="B283" s="65">
        <f t="shared" si="158"/>
        <v>1.010930908434866E-2</v>
      </c>
      <c r="C283" s="18">
        <f t="shared" si="168"/>
        <v>93</v>
      </c>
      <c r="D283" s="8">
        <f t="shared" si="169"/>
        <v>1.0031918961182771E-2</v>
      </c>
      <c r="E283" s="18">
        <f t="shared" ref="E283:F283" si="218">IF(COUNTA(A280:A286)=7,AVERAGE(A280:A286),0)</f>
        <v>93</v>
      </c>
      <c r="F283" s="8">
        <f t="shared" si="218"/>
        <v>1.0120052796974628E-2</v>
      </c>
      <c r="H283" s="18">
        <v>93</v>
      </c>
      <c r="I283" s="65">
        <f t="shared" si="160"/>
        <v>1.0339869602067248E-2</v>
      </c>
      <c r="J283" s="18">
        <f t="shared" si="171"/>
        <v>93</v>
      </c>
      <c r="K283" s="8">
        <f t="shared" si="172"/>
        <v>1.025882908616709E-2</v>
      </c>
      <c r="L283" s="18">
        <f t="shared" ref="L283:M283" si="219">IF(COUNTA(H280:H286)=7,AVERAGE(H280:H286),0)</f>
        <v>93</v>
      </c>
      <c r="M283" s="8">
        <f t="shared" si="219"/>
        <v>1.0349267975546557E-2</v>
      </c>
    </row>
    <row r="284" spans="1:13" x14ac:dyDescent="0.3">
      <c r="A284" s="18">
        <v>94</v>
      </c>
      <c r="B284" s="65">
        <f t="shared" si="158"/>
        <v>9.9400448728607354E-3</v>
      </c>
      <c r="C284" s="18">
        <f t="shared" si="168"/>
        <v>94</v>
      </c>
      <c r="D284" s="8">
        <f t="shared" si="169"/>
        <v>1.0047718927206106E-2</v>
      </c>
      <c r="E284" s="18">
        <f t="shared" ref="E284:F284" si="220">IF(COUNTA(A281:A287)=7,AVERAGE(A281:A287),0)</f>
        <v>94</v>
      </c>
      <c r="F284" s="8">
        <f t="shared" si="220"/>
        <v>1.0057148487310204E-2</v>
      </c>
      <c r="H284" s="18">
        <v>94</v>
      </c>
      <c r="I284" s="65">
        <f t="shared" si="160"/>
        <v>1.0142698339367092E-2</v>
      </c>
      <c r="J284" s="18">
        <f t="shared" si="171"/>
        <v>94</v>
      </c>
      <c r="K284" s="8">
        <f t="shared" si="172"/>
        <v>1.0252791006185402E-2</v>
      </c>
      <c r="L284" s="18">
        <f t="shared" ref="L284:M284" si="221">IF(COUNTA(H281:H287)=7,AVERAGE(H281:H287),0)</f>
        <v>94</v>
      </c>
      <c r="M284" s="8">
        <f t="shared" si="221"/>
        <v>1.0289749437436838E-2</v>
      </c>
    </row>
    <row r="285" spans="1:13" x14ac:dyDescent="0.3">
      <c r="A285" s="18">
        <v>95</v>
      </c>
      <c r="B285" s="65">
        <f t="shared" si="158"/>
        <v>1.0093802824408922E-2</v>
      </c>
      <c r="C285" s="18">
        <f t="shared" si="168"/>
        <v>95</v>
      </c>
      <c r="D285" s="8">
        <f t="shared" si="169"/>
        <v>1.0044321191006953E-2</v>
      </c>
      <c r="E285" s="18">
        <f t="shared" ref="E285:F285" si="222">IF(COUNTA(A282:A288)=7,AVERAGE(A282:A288),0)</f>
        <v>95</v>
      </c>
      <c r="F285" s="8">
        <f t="shared" si="222"/>
        <v>9.9659752396948579E-3</v>
      </c>
      <c r="H285" s="18">
        <v>95</v>
      </c>
      <c r="I285" s="65">
        <f t="shared" si="160"/>
        <v>1.0275805077121867E-2</v>
      </c>
      <c r="J285" s="18">
        <f t="shared" si="171"/>
        <v>95</v>
      </c>
      <c r="K285" s="8">
        <f t="shared" si="172"/>
        <v>1.0226629850626291E-2</v>
      </c>
      <c r="L285" s="18">
        <f t="shared" ref="L285:M285" si="223">IF(COUNTA(H282:H288)=7,AVERAGE(H282:H288),0)</f>
        <v>95</v>
      </c>
      <c r="M285" s="8">
        <f t="shared" si="223"/>
        <v>1.0202682381450131E-2</v>
      </c>
    </row>
    <row r="286" spans="1:13" ht="15" thickBot="1" x14ac:dyDescent="0.35">
      <c r="A286" s="47">
        <v>96</v>
      </c>
      <c r="B286" s="65">
        <f t="shared" si="158"/>
        <v>1.00991158757512E-2</v>
      </c>
      <c r="C286" s="18">
        <f t="shared" si="168"/>
        <v>96</v>
      </c>
      <c r="D286" s="8">
        <f t="shared" si="169"/>
        <v>1.0029022813125245E-2</v>
      </c>
      <c r="E286" s="18">
        <f t="shared" ref="E286:F286" si="224">IF(COUNTA(A283:A289)=7,AVERAGE(A283:A289),0)</f>
        <v>96</v>
      </c>
      <c r="F286" s="8">
        <f t="shared" si="224"/>
        <v>9.9475268412170977E-3</v>
      </c>
      <c r="H286" s="47">
        <v>96</v>
      </c>
      <c r="I286" s="65">
        <f t="shared" si="160"/>
        <v>1.0261386135389915E-2</v>
      </c>
      <c r="J286" s="18">
        <f t="shared" si="171"/>
        <v>96</v>
      </c>
      <c r="K286" s="8">
        <f t="shared" si="172"/>
        <v>1.025295978916195E-2</v>
      </c>
      <c r="L286" s="18">
        <f t="shared" ref="L286:M286" si="225">IF(COUNTA(H283:H289)=7,AVERAGE(H283:H289),0)</f>
        <v>96</v>
      </c>
      <c r="M286" s="8">
        <f t="shared" si="225"/>
        <v>1.0186848628830181E-2</v>
      </c>
    </row>
    <row r="287" spans="1:13" ht="15" thickTop="1" x14ac:dyDescent="0.3">
      <c r="A287" s="18">
        <v>97</v>
      </c>
      <c r="B287" s="65">
        <f t="shared" si="158"/>
        <v>9.8941497392156137E-3</v>
      </c>
      <c r="C287" s="18">
        <f t="shared" si="168"/>
        <v>97</v>
      </c>
      <c r="D287" s="8">
        <f t="shared" si="169"/>
        <v>9.8574223233022576E-3</v>
      </c>
      <c r="E287" s="18">
        <f t="shared" ref="E287:F287" si="226">IF(COUNTA(A284:A290)=7,AVERAGE(A284:A290),0)</f>
        <v>97</v>
      </c>
      <c r="F287" s="8">
        <f t="shared" si="226"/>
        <v>9.9258838942472023E-3</v>
      </c>
      <c r="H287" s="18">
        <v>97</v>
      </c>
      <c r="I287" s="65">
        <f t="shared" si="160"/>
        <v>1.0221688154974068E-2</v>
      </c>
      <c r="J287" s="18">
        <f t="shared" si="171"/>
        <v>97</v>
      </c>
      <c r="K287" s="8">
        <f t="shared" si="172"/>
        <v>1.0122161444842598E-2</v>
      </c>
      <c r="L287" s="18">
        <f t="shared" ref="L287:M287" si="227">IF(COUNTA(H284:H290)=7,AVERAGE(H284:H290),0)</f>
        <v>97</v>
      </c>
      <c r="M287" s="8">
        <f t="shared" si="227"/>
        <v>1.0165482396848311E-2</v>
      </c>
    </row>
    <row r="288" spans="1:13" x14ac:dyDescent="0.3">
      <c r="A288" s="18">
        <v>98</v>
      </c>
      <c r="B288" s="65">
        <f t="shared" si="158"/>
        <v>9.5790013549399596E-3</v>
      </c>
      <c r="C288" s="18">
        <f t="shared" si="168"/>
        <v>98</v>
      </c>
      <c r="D288" s="8">
        <f t="shared" si="169"/>
        <v>9.7968050770500595E-3</v>
      </c>
      <c r="E288" s="18">
        <f t="shared" ref="E288:F288" si="228">IF(COUNTA(A285:A291)=7,AVERAGE(A285:A291),0)</f>
        <v>98</v>
      </c>
      <c r="F288" s="8">
        <f t="shared" si="228"/>
        <v>9.9556736150280163E-3</v>
      </c>
      <c r="H288" s="18">
        <v>98</v>
      </c>
      <c r="I288" s="65">
        <f t="shared" si="160"/>
        <v>9.883410044163812E-3</v>
      </c>
      <c r="J288" s="18">
        <f t="shared" si="171"/>
        <v>98</v>
      </c>
      <c r="K288" s="8">
        <f t="shared" si="172"/>
        <v>1.0096060415955047E-2</v>
      </c>
      <c r="L288" s="18">
        <f t="shared" ref="L288:M288" si="229">IF(COUNTA(H285:H291)=7,AVERAGE(H285:H291),0)</f>
        <v>98</v>
      </c>
      <c r="M288" s="8">
        <f t="shared" si="229"/>
        <v>1.0193211234287954E-2</v>
      </c>
    </row>
    <row r="289" spans="1:13" x14ac:dyDescent="0.3">
      <c r="A289" s="18">
        <v>99</v>
      </c>
      <c r="B289" s="65">
        <f t="shared" si="158"/>
        <v>9.9172641369946052E-3</v>
      </c>
      <c r="C289" s="18">
        <f t="shared" si="168"/>
        <v>99</v>
      </c>
      <c r="D289" s="8">
        <f t="shared" si="169"/>
        <v>9.8180246491646472E-3</v>
      </c>
      <c r="E289" s="18">
        <f t="shared" ref="E289:F289" si="230">IF(COUNTA(A286:A292)=7,AVERAGE(A286:A292),0)</f>
        <v>99</v>
      </c>
      <c r="F289" s="8">
        <f t="shared" si="230"/>
        <v>1.0031309537195176E-2</v>
      </c>
      <c r="H289" s="18">
        <v>99</v>
      </c>
      <c r="I289" s="65">
        <f t="shared" si="160"/>
        <v>1.0183083048727261E-2</v>
      </c>
      <c r="J289" s="18">
        <f t="shared" si="171"/>
        <v>99</v>
      </c>
      <c r="K289" s="8">
        <f t="shared" si="172"/>
        <v>1.0085599690361748E-2</v>
      </c>
      <c r="L289" s="18">
        <f t="shared" ref="L289:M289" si="231">IF(COUNTA(H286:H292)=7,AVERAGE(H286:H292),0)</f>
        <v>99</v>
      </c>
      <c r="M289" s="8">
        <f t="shared" si="231"/>
        <v>1.0266197636815693E-2</v>
      </c>
    </row>
    <row r="290" spans="1:13" x14ac:dyDescent="0.3">
      <c r="A290" s="18">
        <v>100</v>
      </c>
      <c r="B290" s="65">
        <f t="shared" si="158"/>
        <v>9.957808455559377E-3</v>
      </c>
      <c r="C290" s="18">
        <f t="shared" si="168"/>
        <v>100</v>
      </c>
      <c r="D290" s="8">
        <f t="shared" si="169"/>
        <v>1.0007881836960138E-2</v>
      </c>
      <c r="E290" s="18">
        <f t="shared" ref="E290:F290" si="232">IF(COUNTA(A287:A293)=7,AVERAGE(A287:A293),0)</f>
        <v>100</v>
      </c>
      <c r="F290" s="8">
        <f t="shared" si="232"/>
        <v>1.0086805479282578E-2</v>
      </c>
      <c r="H290" s="18">
        <v>100</v>
      </c>
      <c r="I290" s="65">
        <f t="shared" si="160"/>
        <v>1.0190305978194168E-2</v>
      </c>
      <c r="J290" s="18">
        <f t="shared" si="171"/>
        <v>100</v>
      </c>
      <c r="K290" s="8">
        <f t="shared" si="172"/>
        <v>1.0236729742788671E-2</v>
      </c>
      <c r="L290" s="18">
        <f t="shared" ref="L290:M290" si="233">IF(COUNTA(H287:H293)=7,AVERAGE(H287:H293),0)</f>
        <v>100</v>
      </c>
      <c r="M290" s="8">
        <f t="shared" si="233"/>
        <v>1.0317594988203841E-2</v>
      </c>
    </row>
    <row r="291" spans="1:13" x14ac:dyDescent="0.3">
      <c r="A291" s="18">
        <v>101</v>
      </c>
      <c r="B291" s="65">
        <f t="shared" si="158"/>
        <v>1.0148572918326434E-2</v>
      </c>
      <c r="C291" s="18">
        <f t="shared" si="168"/>
        <v>101</v>
      </c>
      <c r="D291" s="8">
        <f t="shared" si="169"/>
        <v>1.0243211884488283E-2</v>
      </c>
      <c r="E291" s="18">
        <f t="shared" ref="E291:F291" si="234">IF(COUNTA(A288:A294)=7,AVERAGE(A288:A294),0)</f>
        <v>101</v>
      </c>
      <c r="F291" s="8">
        <f t="shared" si="234"/>
        <v>1.0183164235684694E-2</v>
      </c>
      <c r="H291" s="18">
        <v>101</v>
      </c>
      <c r="I291" s="65">
        <f t="shared" si="160"/>
        <v>1.0336800201444585E-2</v>
      </c>
      <c r="J291" s="18">
        <f t="shared" si="171"/>
        <v>101</v>
      </c>
      <c r="K291" s="8">
        <f t="shared" si="172"/>
        <v>1.0437938691484933E-2</v>
      </c>
      <c r="L291" s="18">
        <f t="shared" ref="L291:M291" si="235">IF(COUNTA(H288:H294)=7,AVERAGE(H288:H294),0)</f>
        <v>101</v>
      </c>
      <c r="M291" s="8">
        <f t="shared" si="235"/>
        <v>1.0382519763795657E-2</v>
      </c>
    </row>
    <row r="292" spans="1:13" x14ac:dyDescent="0.3">
      <c r="A292" s="18">
        <v>102</v>
      </c>
      <c r="B292" s="65">
        <f t="shared" si="158"/>
        <v>1.0623254279579041E-2</v>
      </c>
      <c r="C292" s="18">
        <f t="shared" si="168"/>
        <v>102</v>
      </c>
      <c r="D292" s="8">
        <f t="shared" si="169"/>
        <v>1.0419804889422834E-2</v>
      </c>
      <c r="E292" s="18">
        <f t="shared" ref="E292:F292" si="236">IF(COUNTA(A289:A295)=7,AVERAGE(A289:A295),0)</f>
        <v>102</v>
      </c>
      <c r="F292" s="8">
        <f t="shared" si="236"/>
        <v>1.0315203042606431E-2</v>
      </c>
      <c r="H292" s="18">
        <v>102</v>
      </c>
      <c r="I292" s="65">
        <f t="shared" si="160"/>
        <v>1.078670989481605E-2</v>
      </c>
      <c r="J292" s="18">
        <f t="shared" si="171"/>
        <v>102</v>
      </c>
      <c r="K292" s="8">
        <f t="shared" si="172"/>
        <v>1.0581559230455862E-2</v>
      </c>
      <c r="L292" s="18">
        <f t="shared" ref="L292:M292" si="237">IF(COUNTA(H289:H295)=7,AVERAGE(H289:H295),0)</f>
        <v>102</v>
      </c>
      <c r="M292" s="8">
        <f t="shared" si="237"/>
        <v>1.0483255144926384E-2</v>
      </c>
    </row>
    <row r="293" spans="1:13" x14ac:dyDescent="0.3">
      <c r="A293" s="18">
        <v>103</v>
      </c>
      <c r="B293" s="65">
        <f t="shared" si="158"/>
        <v>1.0487587470363026E-2</v>
      </c>
      <c r="C293" s="18">
        <f t="shared" si="168"/>
        <v>103</v>
      </c>
      <c r="D293" s="8">
        <f t="shared" si="169"/>
        <v>1.0559834261324161E-2</v>
      </c>
      <c r="E293" s="18">
        <f t="shared" ref="E293:F293" si="238">IF(COUNTA(A290:A296)=7,AVERAGE(A290:A296),0)</f>
        <v>103</v>
      </c>
      <c r="F293" s="8">
        <f t="shared" si="238"/>
        <v>1.0369565950489313E-2</v>
      </c>
      <c r="H293" s="18">
        <v>103</v>
      </c>
      <c r="I293" s="65">
        <f t="shared" si="160"/>
        <v>1.0621167595106954E-2</v>
      </c>
      <c r="J293" s="18">
        <f t="shared" si="171"/>
        <v>103</v>
      </c>
      <c r="K293" s="8">
        <f t="shared" si="172"/>
        <v>1.069467969134659E-2</v>
      </c>
      <c r="L293" s="18">
        <f t="shared" ref="L293:M293" si="239">IF(COUNTA(H290:H296)=7,AVERAGE(H290:H296),0)</f>
        <v>103</v>
      </c>
      <c r="M293" s="8">
        <f t="shared" si="239"/>
        <v>1.0507728844992141E-2</v>
      </c>
    </row>
    <row r="294" spans="1:13" x14ac:dyDescent="0.3">
      <c r="A294" s="18">
        <v>104</v>
      </c>
      <c r="B294" s="65">
        <f t="shared" si="158"/>
        <v>1.0568661034030421E-2</v>
      </c>
      <c r="C294" s="18">
        <f t="shared" si="168"/>
        <v>104</v>
      </c>
      <c r="D294" s="8">
        <f t="shared" si="169"/>
        <v>1.0519840502595185E-2</v>
      </c>
      <c r="E294" s="18">
        <f t="shared" ref="E294:F294" si="240">IF(COUNTA(A291:A297)=7,AVERAGE(A291:A297),0)</f>
        <v>104</v>
      </c>
      <c r="F294" s="8">
        <f t="shared" si="240"/>
        <v>1.0430664140806178E-2</v>
      </c>
      <c r="H294" s="18">
        <v>104</v>
      </c>
      <c r="I294" s="65">
        <f t="shared" si="160"/>
        <v>1.0676161584116767E-2</v>
      </c>
      <c r="J294" s="18">
        <f t="shared" si="171"/>
        <v>104</v>
      </c>
      <c r="K294" s="8">
        <f t="shared" si="172"/>
        <v>1.0628628963767539E-2</v>
      </c>
      <c r="L294" s="18">
        <f t="shared" ref="L294:M294" si="241">IF(COUNTA(H291:H297)=7,AVERAGE(H291:H297),0)</f>
        <v>104</v>
      </c>
      <c r="M294" s="8">
        <f t="shared" si="241"/>
        <v>1.053997695500598E-2</v>
      </c>
    </row>
    <row r="295" spans="1:13" x14ac:dyDescent="0.3">
      <c r="A295" s="18">
        <v>105</v>
      </c>
      <c r="B295" s="65">
        <f t="shared" si="158"/>
        <v>1.0503273003392108E-2</v>
      </c>
      <c r="C295" s="18">
        <f t="shared" si="168"/>
        <v>105</v>
      </c>
      <c r="D295" s="8">
        <f t="shared" si="169"/>
        <v>1.0456579509865773E-2</v>
      </c>
      <c r="E295" s="18">
        <f t="shared" ref="E295:F295" si="242">IF(COUNTA(A292:A298)=7,AVERAGE(A292:A298),0)</f>
        <v>105</v>
      </c>
      <c r="F295" s="8">
        <f t="shared" si="242"/>
        <v>1.0430087917467254E-2</v>
      </c>
      <c r="H295" s="18">
        <v>105</v>
      </c>
      <c r="I295" s="65">
        <f t="shared" si="160"/>
        <v>1.0588557712078891E-2</v>
      </c>
      <c r="J295" s="18">
        <f t="shared" si="171"/>
        <v>105</v>
      </c>
      <c r="K295" s="8">
        <f t="shared" si="172"/>
        <v>1.0539706081794416E-2</v>
      </c>
      <c r="L295" s="18">
        <f t="shared" ref="L295:M295" si="243">IF(COUNTA(H292:H298)=7,AVERAGE(H292:H298),0)</f>
        <v>105</v>
      </c>
      <c r="M295" s="8">
        <f t="shared" si="243"/>
        <v>1.0513643908885184E-2</v>
      </c>
    </row>
    <row r="296" spans="1:13" x14ac:dyDescent="0.3">
      <c r="A296" s="18">
        <v>106</v>
      </c>
      <c r="B296" s="65">
        <f t="shared" si="158"/>
        <v>1.0297804492174784E-2</v>
      </c>
      <c r="C296" s="18">
        <f t="shared" si="168"/>
        <v>106</v>
      </c>
      <c r="D296" s="8">
        <f t="shared" si="169"/>
        <v>1.0395524427781444E-2</v>
      </c>
      <c r="E296" s="18">
        <f t="shared" ref="E296:F296" si="244">IF(COUNTA(A293:A299)=7,AVERAGE(A293:A299),0)</f>
        <v>106</v>
      </c>
      <c r="F296" s="8">
        <f t="shared" si="244"/>
        <v>1.030905726522981E-2</v>
      </c>
      <c r="H296" s="18">
        <v>106</v>
      </c>
      <c r="I296" s="65">
        <f t="shared" si="160"/>
        <v>1.035439894918759E-2</v>
      </c>
      <c r="J296" s="18">
        <f t="shared" si="171"/>
        <v>106</v>
      </c>
      <c r="K296" s="8">
        <f t="shared" si="172"/>
        <v>1.0452999803185837E-2</v>
      </c>
      <c r="L296" s="18">
        <f t="shared" ref="L296:M296" si="245">IF(COUNTA(H293:H299)=7,AVERAGE(H293:H299),0)</f>
        <v>106</v>
      </c>
      <c r="M296" s="8">
        <f t="shared" si="245"/>
        <v>1.039347773333458E-2</v>
      </c>
    </row>
    <row r="297" spans="1:13" x14ac:dyDescent="0.3">
      <c r="A297" s="18">
        <v>107</v>
      </c>
      <c r="B297" s="65">
        <f t="shared" si="158"/>
        <v>1.0385495787777433E-2</v>
      </c>
      <c r="C297" s="18">
        <f t="shared" si="168"/>
        <v>107</v>
      </c>
      <c r="D297" s="8">
        <f t="shared" si="169"/>
        <v>1.0275946544968726E-2</v>
      </c>
      <c r="E297" s="18">
        <f t="shared" ref="E297:F297" si="246">IF(COUNTA(A294:A300)=7,AVERAGE(A294:A300),0)</f>
        <v>107</v>
      </c>
      <c r="F297" s="8">
        <f t="shared" si="246"/>
        <v>1.0135110274681317E-2</v>
      </c>
      <c r="H297" s="18">
        <v>107</v>
      </c>
      <c r="I297" s="65">
        <f t="shared" si="160"/>
        <v>1.0416042748291032E-2</v>
      </c>
      <c r="J297" s="18">
        <f t="shared" si="171"/>
        <v>107</v>
      </c>
      <c r="K297" s="8">
        <f t="shared" si="172"/>
        <v>1.0307636858692544E-2</v>
      </c>
      <c r="L297" s="18">
        <f t="shared" ref="L297:M297" si="247">IF(COUNTA(H294:H300)=7,AVERAGE(H294:H300),0)</f>
        <v>107</v>
      </c>
      <c r="M297" s="8">
        <f t="shared" si="247"/>
        <v>1.0221394577278014E-2</v>
      </c>
    </row>
    <row r="298" spans="1:13" ht="15" thickBot="1" x14ac:dyDescent="0.35">
      <c r="A298" s="47">
        <v>108</v>
      </c>
      <c r="B298" s="65">
        <f t="shared" si="158"/>
        <v>1.0144539354953965E-2</v>
      </c>
      <c r="C298" s="18">
        <f t="shared" si="168"/>
        <v>108</v>
      </c>
      <c r="D298" s="8">
        <f t="shared" si="169"/>
        <v>1.0102024952216114E-2</v>
      </c>
      <c r="E298" s="18">
        <f t="shared" ref="E298:F298" si="248">IF(COUNTA(A295:A301)=7,AVERAGE(A295:A301),0)</f>
        <v>108</v>
      </c>
      <c r="F298" s="8">
        <f t="shared" si="248"/>
        <v>9.9457640829760333E-3</v>
      </c>
      <c r="H298" s="47">
        <v>108</v>
      </c>
      <c r="I298" s="65">
        <f t="shared" si="160"/>
        <v>1.0152468878599007E-2</v>
      </c>
      <c r="J298" s="18">
        <f t="shared" si="171"/>
        <v>108</v>
      </c>
      <c r="K298" s="8">
        <f t="shared" si="172"/>
        <v>1.017135276428395E-2</v>
      </c>
      <c r="L298" s="18">
        <f t="shared" ref="L298:M298" si="249">IF(COUNTA(H295:H301)=7,AVERAGE(H295:H301),0)</f>
        <v>108</v>
      </c>
      <c r="M298" s="8">
        <f t="shared" si="249"/>
        <v>1.0030833375897162E-2</v>
      </c>
    </row>
    <row r="299" spans="1:13" ht="15" thickTop="1" x14ac:dyDescent="0.3">
      <c r="A299" s="18">
        <v>109</v>
      </c>
      <c r="B299" s="65">
        <f t="shared" si="158"/>
        <v>9.7760397139169449E-3</v>
      </c>
      <c r="C299" s="18">
        <f t="shared" si="168"/>
        <v>109</v>
      </c>
      <c r="D299" s="8">
        <f t="shared" si="169"/>
        <v>9.7301792017981548E-3</v>
      </c>
      <c r="E299" s="18">
        <f t="shared" ref="E299:F299" si="250">IF(COUNTA(A296:A302)=7,AVERAGE(A296:A302),0)</f>
        <v>109</v>
      </c>
      <c r="F299" s="8">
        <f t="shared" si="250"/>
        <v>9.7500009461841102E-3</v>
      </c>
      <c r="H299" s="18">
        <v>109</v>
      </c>
      <c r="I299" s="65">
        <f t="shared" si="160"/>
        <v>9.945546665961813E-3</v>
      </c>
      <c r="J299" s="18">
        <f t="shared" si="171"/>
        <v>109</v>
      </c>
      <c r="K299" s="8">
        <f t="shared" si="172"/>
        <v>9.838200349090602E-3</v>
      </c>
      <c r="L299" s="18">
        <f t="shared" ref="L299:M299" si="251">IF(COUNTA(H296:H302)=7,AVERAGE(H296:H302),0)</f>
        <v>109</v>
      </c>
      <c r="M299" s="8">
        <f t="shared" si="251"/>
        <v>9.8321580434482213E-3</v>
      </c>
    </row>
    <row r="300" spans="1:13" x14ac:dyDescent="0.3">
      <c r="A300" s="18">
        <v>110</v>
      </c>
      <c r="B300" s="65">
        <f t="shared" si="158"/>
        <v>9.2699585365235548E-3</v>
      </c>
      <c r="C300" s="18">
        <f t="shared" si="168"/>
        <v>110</v>
      </c>
      <c r="D300" s="8">
        <f t="shared" si="169"/>
        <v>9.4297453141779786E-3</v>
      </c>
      <c r="E300" s="18">
        <f t="shared" ref="E300:F300" si="252">IF(COUNTA(A297:A303)=7,AVERAGE(A297:A303),0)</f>
        <v>110</v>
      </c>
      <c r="F300" s="8">
        <f t="shared" si="252"/>
        <v>9.6393919958193304E-3</v>
      </c>
      <c r="H300" s="18">
        <v>110</v>
      </c>
      <c r="I300" s="65">
        <f t="shared" si="160"/>
        <v>9.4165855027109838E-3</v>
      </c>
      <c r="J300" s="18">
        <f t="shared" si="171"/>
        <v>110</v>
      </c>
      <c r="K300" s="8">
        <f t="shared" si="172"/>
        <v>9.5681217810412028E-3</v>
      </c>
      <c r="L300" s="18">
        <f t="shared" ref="L300:M300" si="253">IF(COUNTA(H297:H303)=7,AVERAGE(H297:H303),0)</f>
        <v>110</v>
      </c>
      <c r="M300" s="8">
        <f t="shared" si="253"/>
        <v>9.7164369319685372E-3</v>
      </c>
    </row>
    <row r="301" spans="1:13" x14ac:dyDescent="0.3">
      <c r="A301" s="18">
        <v>111</v>
      </c>
      <c r="B301" s="65">
        <f t="shared" si="158"/>
        <v>9.2432376920934343E-3</v>
      </c>
      <c r="C301" s="18">
        <f t="shared" si="168"/>
        <v>111</v>
      </c>
      <c r="D301" s="8">
        <f t="shared" si="169"/>
        <v>9.2153757581552136E-3</v>
      </c>
      <c r="E301" s="18">
        <f t="shared" ref="E301:F301" si="254">IF(COUNTA(A298:A304)=7,AVERAGE(A298:A304),0)</f>
        <v>111</v>
      </c>
      <c r="F301" s="8">
        <f t="shared" si="254"/>
        <v>9.5922860234511752E-3</v>
      </c>
      <c r="H301" s="18">
        <v>111</v>
      </c>
      <c r="I301" s="65">
        <f t="shared" si="160"/>
        <v>9.342233174450815E-3</v>
      </c>
      <c r="J301" s="18">
        <f t="shared" si="171"/>
        <v>111</v>
      </c>
      <c r="K301" s="8">
        <f t="shared" si="172"/>
        <v>9.3188830206993676E-3</v>
      </c>
      <c r="L301" s="18">
        <f t="shared" ref="L301:M301" si="255">IF(COUNTA(H298:H304)=7,AVERAGE(H298:H304),0)</f>
        <v>111</v>
      </c>
      <c r="M301" s="8">
        <f t="shared" si="255"/>
        <v>9.6633655931335511E-3</v>
      </c>
    </row>
    <row r="302" spans="1:13" x14ac:dyDescent="0.3">
      <c r="A302" s="18">
        <v>112</v>
      </c>
      <c r="B302" s="65">
        <f t="shared" si="158"/>
        <v>9.1329310458486516E-3</v>
      </c>
      <c r="C302" s="18">
        <f t="shared" si="168"/>
        <v>112</v>
      </c>
      <c r="D302" s="8">
        <f t="shared" si="169"/>
        <v>9.2999035258544693E-3</v>
      </c>
      <c r="E302" s="18">
        <f t="shared" ref="E302:F302" si="256">IF(COUNTA(A299:A305)=7,AVERAGE(A299:A305),0)</f>
        <v>112</v>
      </c>
      <c r="F302" s="8">
        <f t="shared" si="256"/>
        <v>9.5966751718302556E-3</v>
      </c>
      <c r="H302" s="18">
        <v>112</v>
      </c>
      <c r="I302" s="65">
        <f t="shared" si="160"/>
        <v>9.1978303849363022E-3</v>
      </c>
      <c r="J302" s="18">
        <f t="shared" si="171"/>
        <v>112</v>
      </c>
      <c r="K302" s="8">
        <f t="shared" si="172"/>
        <v>9.3614715760723093E-3</v>
      </c>
      <c r="L302" s="18">
        <f t="shared" ref="L302:M302" si="257">IF(COUNTA(H299:H305)=7,AVERAGE(H299:H305),0)</f>
        <v>112</v>
      </c>
      <c r="M302" s="8">
        <f t="shared" si="257"/>
        <v>9.660944618508447E-3</v>
      </c>
    </row>
    <row r="303" spans="1:13" x14ac:dyDescent="0.3">
      <c r="A303" s="18">
        <v>113</v>
      </c>
      <c r="B303" s="65">
        <f t="shared" si="158"/>
        <v>9.5235418396213221E-3</v>
      </c>
      <c r="C303" s="18">
        <f t="shared" si="168"/>
        <v>113</v>
      </c>
      <c r="D303" s="8">
        <f t="shared" si="169"/>
        <v>9.5707422888901064E-3</v>
      </c>
      <c r="E303" s="18">
        <f t="shared" ref="E303:F303" si="258">IF(COUNTA(A300:A306)=7,AVERAGE(A300:A306),0)</f>
        <v>113</v>
      </c>
      <c r="F303" s="8">
        <f t="shared" si="258"/>
        <v>9.7011494405809633E-3</v>
      </c>
      <c r="H303" s="18">
        <v>113</v>
      </c>
      <c r="I303" s="65">
        <f t="shared" si="160"/>
        <v>9.544351168829809E-3</v>
      </c>
      <c r="J303" s="18">
        <f t="shared" si="171"/>
        <v>113</v>
      </c>
      <c r="K303" s="8">
        <f t="shared" si="172"/>
        <v>9.5955749767374157E-3</v>
      </c>
      <c r="L303" s="18">
        <f t="shared" ref="L303:M303" si="259">IF(COUNTA(H300:H306)=7,AVERAGE(H300:H306),0)</f>
        <v>113</v>
      </c>
      <c r="M303" s="8">
        <f t="shared" si="259"/>
        <v>9.7312853455782007E-3</v>
      </c>
    </row>
    <row r="304" spans="1:13" x14ac:dyDescent="0.3">
      <c r="A304" s="18">
        <v>114</v>
      </c>
      <c r="B304" s="65">
        <f t="shared" si="158"/>
        <v>1.0055753981200346E-2</v>
      </c>
      <c r="C304" s="18">
        <f t="shared" si="168"/>
        <v>114</v>
      </c>
      <c r="D304" s="8">
        <f t="shared" si="169"/>
        <v>9.9181864048097351E-3</v>
      </c>
      <c r="E304" s="18">
        <f t="shared" ref="E304:F304" si="260">IF(COUNTA(A301:A307)=7,AVERAGE(A301:A307),0)</f>
        <v>114</v>
      </c>
      <c r="F304" s="8">
        <f t="shared" si="260"/>
        <v>9.7571895811376878E-3</v>
      </c>
      <c r="H304" s="18">
        <v>114</v>
      </c>
      <c r="I304" s="65">
        <f t="shared" si="160"/>
        <v>1.0044543376446132E-2</v>
      </c>
      <c r="J304" s="18">
        <f t="shared" si="171"/>
        <v>114</v>
      </c>
      <c r="K304" s="8">
        <f t="shared" si="172"/>
        <v>9.9081388671664068E-3</v>
      </c>
      <c r="L304" s="18">
        <f t="shared" ref="L304:M304" si="261">IF(COUNTA(H301:H307)=7,AVERAGE(H301:H307),0)</f>
        <v>114</v>
      </c>
      <c r="M304" s="8">
        <f t="shared" si="261"/>
        <v>9.7542338875696195E-3</v>
      </c>
    </row>
    <row r="305" spans="1:13" x14ac:dyDescent="0.3">
      <c r="A305" s="18">
        <v>115</v>
      </c>
      <c r="B305" s="65">
        <f t="shared" si="158"/>
        <v>1.0175263393607534E-2</v>
      </c>
      <c r="C305" s="18">
        <f t="shared" si="168"/>
        <v>115</v>
      </c>
      <c r="D305" s="8">
        <f t="shared" si="169"/>
        <v>1.0246125656659926E-2</v>
      </c>
      <c r="E305" s="18">
        <f t="shared" ref="E305:F305" si="262">IF(COUNTA(A302:A308)=7,AVERAGE(A302:A308),0)</f>
        <v>115</v>
      </c>
      <c r="F305" s="8">
        <f t="shared" si="262"/>
        <v>9.8376531479525686E-3</v>
      </c>
      <c r="H305" s="18">
        <v>115</v>
      </c>
      <c r="I305" s="65">
        <f t="shared" si="160"/>
        <v>1.013552205622328E-2</v>
      </c>
      <c r="J305" s="18">
        <f t="shared" si="171"/>
        <v>115</v>
      </c>
      <c r="K305" s="8">
        <f t="shared" si="172"/>
        <v>1.0205999062706502E-2</v>
      </c>
      <c r="L305" s="18">
        <f t="shared" ref="L305:M305" si="263">IF(COUNTA(H302:H308)=7,AVERAGE(H302:H308),0)</f>
        <v>115</v>
      </c>
      <c r="M305" s="8">
        <f t="shared" si="263"/>
        <v>9.8043792382737759E-3</v>
      </c>
    </row>
    <row r="306" spans="1:13" x14ac:dyDescent="0.3">
      <c r="A306" s="18">
        <v>116</v>
      </c>
      <c r="B306" s="65">
        <f t="shared" si="158"/>
        <v>1.0507359595171899E-2</v>
      </c>
      <c r="C306" s="18">
        <f t="shared" si="168"/>
        <v>116</v>
      </c>
      <c r="D306" s="8">
        <f t="shared" si="169"/>
        <v>1.011495416973335E-2</v>
      </c>
      <c r="E306" s="18">
        <f t="shared" ref="E306:F306" si="264">IF(COUNTA(A303:A309)=7,AVERAGE(A303:A309),0)</f>
        <v>116</v>
      </c>
      <c r="F306" s="8">
        <f t="shared" si="264"/>
        <v>9.9217552745475036E-3</v>
      </c>
      <c r="H306" s="18">
        <v>116</v>
      </c>
      <c r="I306" s="65">
        <f t="shared" si="160"/>
        <v>1.0437931755450092E-2</v>
      </c>
      <c r="J306" s="18">
        <f t="shared" si="171"/>
        <v>116</v>
      </c>
      <c r="K306" s="8">
        <f t="shared" si="172"/>
        <v>1.0050226369441424E-2</v>
      </c>
      <c r="L306" s="18">
        <f t="shared" ref="L306:M306" si="265">IF(COUNTA(H303:H309)=7,AVERAGE(H303:H309),0)</f>
        <v>116</v>
      </c>
      <c r="M306" s="8">
        <f t="shared" si="265"/>
        <v>9.8594601719831695E-3</v>
      </c>
    </row>
    <row r="307" spans="1:13" x14ac:dyDescent="0.3">
      <c r="A307" s="18">
        <v>117</v>
      </c>
      <c r="B307" s="65">
        <f t="shared" si="158"/>
        <v>9.6622395204206211E-3</v>
      </c>
      <c r="C307" s="18">
        <f t="shared" si="168"/>
        <v>117</v>
      </c>
      <c r="D307" s="8">
        <f t="shared" si="169"/>
        <v>9.9920272584633745E-3</v>
      </c>
      <c r="E307" s="18">
        <f t="shared" ref="E307:F307" si="266">IF(COUNTA(A304:A310)=7,AVERAGE(A304:A310),0)</f>
        <v>117</v>
      </c>
      <c r="F307" s="8">
        <f t="shared" si="266"/>
        <v>9.9006771286325786E-3</v>
      </c>
      <c r="H307" s="18">
        <v>117</v>
      </c>
      <c r="I307" s="65">
        <f t="shared" si="160"/>
        <v>9.5772252966509017E-3</v>
      </c>
      <c r="J307" s="18">
        <f t="shared" si="171"/>
        <v>117</v>
      </c>
      <c r="K307" s="8">
        <f t="shared" si="172"/>
        <v>9.9028025604936364E-3</v>
      </c>
      <c r="L307" s="18">
        <f t="shared" ref="L307:M307" si="267">IF(COUNTA(H304:H310)=7,AVERAGE(H304:H310),0)</f>
        <v>117</v>
      </c>
      <c r="M307" s="8">
        <f t="shared" si="267"/>
        <v>9.8133067646038984E-3</v>
      </c>
    </row>
    <row r="308" spans="1:13" x14ac:dyDescent="0.3">
      <c r="A308" s="18">
        <v>118</v>
      </c>
      <c r="B308" s="65">
        <f t="shared" si="158"/>
        <v>9.8064826597976038E-3</v>
      </c>
      <c r="C308" s="18">
        <f t="shared" si="168"/>
        <v>118</v>
      </c>
      <c r="D308" s="8">
        <f t="shared" si="169"/>
        <v>9.7301227040771428E-3</v>
      </c>
      <c r="E308" s="18">
        <f t="shared" ref="E308:F308" si="268">IF(COUNTA(A305:A311)=7,AVERAGE(A305:A311),0)</f>
        <v>118</v>
      </c>
      <c r="F308" s="8">
        <f t="shared" si="268"/>
        <v>9.827540864226849E-3</v>
      </c>
      <c r="H308" s="18">
        <v>118</v>
      </c>
      <c r="I308" s="65">
        <f t="shared" si="160"/>
        <v>9.6932506293799132E-3</v>
      </c>
      <c r="J308" s="18">
        <f t="shared" si="171"/>
        <v>118</v>
      </c>
      <c r="K308" s="8">
        <f t="shared" si="172"/>
        <v>9.6179576156442941E-3</v>
      </c>
      <c r="L308" s="18">
        <f t="shared" ref="L308:M308" si="269">IF(COUNTA(H305:H311)=7,AVERAGE(H305:H311),0)</f>
        <v>118</v>
      </c>
      <c r="M308" s="8">
        <f t="shared" si="269"/>
        <v>9.7412455598753587E-3</v>
      </c>
    </row>
    <row r="309" spans="1:13" x14ac:dyDescent="0.3">
      <c r="A309" s="18">
        <v>119</v>
      </c>
      <c r="B309" s="65">
        <f t="shared" si="158"/>
        <v>9.721645932013202E-3</v>
      </c>
      <c r="C309" s="18">
        <f t="shared" si="168"/>
        <v>119</v>
      </c>
      <c r="D309" s="8">
        <f t="shared" si="169"/>
        <v>9.6347078033425515E-3</v>
      </c>
      <c r="E309" s="18">
        <f t="shared" ref="E309:F309" si="270">IF(COUNTA(A306:A312)=7,AVERAGE(A306:A312),0)</f>
        <v>119</v>
      </c>
      <c r="F309" s="8">
        <f t="shared" si="270"/>
        <v>9.6877966403295691E-3</v>
      </c>
      <c r="H309" s="18">
        <v>119</v>
      </c>
      <c r="I309" s="65">
        <f t="shared" si="160"/>
        <v>9.5833969209020622E-3</v>
      </c>
      <c r="J309" s="18">
        <f t="shared" si="171"/>
        <v>119</v>
      </c>
      <c r="K309" s="8">
        <f t="shared" si="172"/>
        <v>9.4993082891522904E-3</v>
      </c>
      <c r="L309" s="18">
        <f t="shared" ref="L309:M309" si="271">IF(COUNTA(H306:H312)=7,AVERAGE(H306:H312),0)</f>
        <v>119</v>
      </c>
      <c r="M309" s="8">
        <f t="shared" si="271"/>
        <v>9.6045079711278326E-3</v>
      </c>
    </row>
    <row r="310" spans="1:13" ht="15" thickBot="1" x14ac:dyDescent="0.35">
      <c r="A310" s="47">
        <v>120</v>
      </c>
      <c r="B310" s="65">
        <f t="shared" si="158"/>
        <v>9.3759948182168488E-3</v>
      </c>
      <c r="C310" s="18">
        <f t="shared" si="168"/>
        <v>120</v>
      </c>
      <c r="D310" s="8">
        <f t="shared" si="169"/>
        <v>9.5471469601967601E-3</v>
      </c>
      <c r="E310" s="18">
        <f t="shared" ref="E310:F310" si="272">IF(COUNTA(A307:A313)=7,AVERAGE(A307:A313),0)</f>
        <v>120</v>
      </c>
      <c r="F310" s="8">
        <f t="shared" si="272"/>
        <v>9.55368535862435E-3</v>
      </c>
      <c r="H310" s="47">
        <v>120</v>
      </c>
      <c r="I310" s="65">
        <f t="shared" si="160"/>
        <v>9.2212773171748991E-3</v>
      </c>
      <c r="J310" s="18">
        <f t="shared" si="171"/>
        <v>120</v>
      </c>
      <c r="K310" s="8">
        <f t="shared" si="172"/>
        <v>9.4482630604744398E-3</v>
      </c>
      <c r="L310" s="18">
        <f t="shared" ref="L310:M310" si="273">IF(COUNTA(H307:H313)=7,AVERAGE(H307:H313),0)</f>
        <v>120</v>
      </c>
      <c r="M310" s="8">
        <f t="shared" si="273"/>
        <v>9.4704773084775453E-3</v>
      </c>
    </row>
    <row r="311" spans="1:13" ht="15" thickTop="1" x14ac:dyDescent="0.3">
      <c r="A311" s="18">
        <v>121</v>
      </c>
      <c r="B311" s="65">
        <f t="shared" si="158"/>
        <v>9.5438001303602277E-3</v>
      </c>
      <c r="C311" s="18">
        <f t="shared" si="168"/>
        <v>121</v>
      </c>
      <c r="D311" s="8">
        <f t="shared" si="169"/>
        <v>9.3722829249678844E-3</v>
      </c>
      <c r="E311" s="18">
        <f t="shared" ref="E311:F311" si="274">IF(COUNTA(A308:A314)=7,AVERAGE(A308:A314),0)</f>
        <v>121</v>
      </c>
      <c r="F311" s="8">
        <f t="shared" si="274"/>
        <v>9.5444520568618105E-3</v>
      </c>
      <c r="H311" s="18">
        <v>121</v>
      </c>
      <c r="I311" s="65">
        <f t="shared" si="160"/>
        <v>9.5401149433463582E-3</v>
      </c>
      <c r="J311" s="18">
        <f t="shared" si="171"/>
        <v>121</v>
      </c>
      <c r="K311" s="8">
        <f t="shared" si="172"/>
        <v>9.3132503985039593E-3</v>
      </c>
      <c r="L311" s="18">
        <f t="shared" ref="L311:M311" si="275">IF(COUNTA(H308:H314)=7,AVERAGE(H308:H314),0)</f>
        <v>121</v>
      </c>
      <c r="M311" s="8">
        <f t="shared" si="275"/>
        <v>9.4584731228098146E-3</v>
      </c>
    </row>
    <row r="312" spans="1:13" x14ac:dyDescent="0.3">
      <c r="A312" s="18">
        <v>122</v>
      </c>
      <c r="B312" s="65">
        <f t="shared" si="158"/>
        <v>9.197053826326582E-3</v>
      </c>
      <c r="C312" s="18">
        <f t="shared" si="168"/>
        <v>122</v>
      </c>
      <c r="D312" s="8">
        <f t="shared" si="169"/>
        <v>9.4364781933073943E-3</v>
      </c>
      <c r="E312" s="18">
        <f t="shared" ref="E312:F312" si="276">IF(COUNTA(A309:A315)=7,AVERAGE(A309:A315),0)</f>
        <v>122</v>
      </c>
      <c r="F312" s="8">
        <f t="shared" si="276"/>
        <v>9.5980060100909984E-3</v>
      </c>
      <c r="H312" s="18">
        <v>122</v>
      </c>
      <c r="I312" s="65">
        <f t="shared" si="160"/>
        <v>9.1783589349906172E-3</v>
      </c>
      <c r="J312" s="18">
        <f t="shared" si="171"/>
        <v>122</v>
      </c>
      <c r="K312" s="8">
        <f t="shared" si="172"/>
        <v>9.4060636650783493E-3</v>
      </c>
      <c r="L312" s="18">
        <f t="shared" ref="L312:M312" si="277">IF(COUNTA(H309:H315)=7,AVERAGE(H309:H315),0)</f>
        <v>122</v>
      </c>
      <c r="M312" s="8">
        <f t="shared" si="277"/>
        <v>9.5051508481140707E-3</v>
      </c>
    </row>
    <row r="313" spans="1:13" x14ac:dyDescent="0.3">
      <c r="A313" s="18">
        <v>123</v>
      </c>
      <c r="B313" s="65">
        <f t="shared" si="158"/>
        <v>9.5685806232353766E-3</v>
      </c>
      <c r="C313" s="18">
        <f t="shared" si="168"/>
        <v>123</v>
      </c>
      <c r="D313" s="8">
        <f t="shared" si="169"/>
        <v>9.4544136192149259E-3</v>
      </c>
      <c r="E313" s="18">
        <f t="shared" ref="E313:F313" si="278">IF(COUNTA(A310:A316)=7,AVERAGE(A310:A316),0)</f>
        <v>123</v>
      </c>
      <c r="F313" s="8">
        <f t="shared" si="278"/>
        <v>9.650182383340802E-3</v>
      </c>
      <c r="H313" s="18">
        <v>123</v>
      </c>
      <c r="I313" s="65">
        <f t="shared" si="160"/>
        <v>9.4997171168980724E-3</v>
      </c>
      <c r="J313" s="18">
        <f t="shared" si="171"/>
        <v>123</v>
      </c>
      <c r="K313" s="8">
        <f t="shared" si="172"/>
        <v>9.390424016288491E-3</v>
      </c>
      <c r="L313" s="18">
        <f t="shared" ref="L313:M313" si="279">IF(COUNTA(H310:H316)=7,AVERAGE(H310:H316),0)</f>
        <v>123</v>
      </c>
      <c r="M313" s="8">
        <f t="shared" si="279"/>
        <v>9.549377829059064E-3</v>
      </c>
    </row>
    <row r="314" spans="1:13" x14ac:dyDescent="0.3">
      <c r="A314" s="18">
        <v>124</v>
      </c>
      <c r="B314" s="65">
        <f t="shared" si="158"/>
        <v>9.5976064080828191E-3</v>
      </c>
      <c r="C314" s="18">
        <f t="shared" si="168"/>
        <v>124</v>
      </c>
      <c r="D314" s="8">
        <f t="shared" si="169"/>
        <v>9.7825157879067089E-3</v>
      </c>
      <c r="E314" s="18">
        <f t="shared" ref="E314:F314" si="280">IF(COUNTA(A311:A317)=7,AVERAGE(A311:A317),0)</f>
        <v>124</v>
      </c>
      <c r="F314" s="8">
        <f t="shared" si="280"/>
        <v>9.8113309231042545E-3</v>
      </c>
      <c r="H314" s="18">
        <v>124</v>
      </c>
      <c r="I314" s="65">
        <f t="shared" si="160"/>
        <v>9.4931959969767835E-3</v>
      </c>
      <c r="J314" s="18">
        <f t="shared" si="171"/>
        <v>124</v>
      </c>
      <c r="K314" s="8">
        <f t="shared" si="172"/>
        <v>9.6709692734615188E-3</v>
      </c>
      <c r="L314" s="18">
        <f t="shared" ref="L314:M314" si="281">IF(COUNTA(H311:H317)=7,AVERAGE(H311:H317),0)</f>
        <v>124</v>
      </c>
      <c r="M314" s="8">
        <f t="shared" si="281"/>
        <v>9.6994789968959504E-3</v>
      </c>
    </row>
    <row r="315" spans="1:13" x14ac:dyDescent="0.3">
      <c r="A315" s="18">
        <v>125</v>
      </c>
      <c r="B315" s="65">
        <f t="shared" si="158"/>
        <v>1.0181360332401931E-2</v>
      </c>
      <c r="C315" s="18">
        <f t="shared" si="168"/>
        <v>125</v>
      </c>
      <c r="D315" s="8">
        <f t="shared" si="169"/>
        <v>9.9552824284155298E-3</v>
      </c>
      <c r="E315" s="18">
        <f t="shared" ref="E315:F315" si="282">IF(COUNTA(A312:A318)=7,AVERAGE(A312:A318),0)</f>
        <v>125</v>
      </c>
      <c r="F315" s="8">
        <f t="shared" si="282"/>
        <v>9.9855418171475984E-3</v>
      </c>
      <c r="H315" s="18">
        <v>125</v>
      </c>
      <c r="I315" s="65">
        <f t="shared" si="160"/>
        <v>1.0019994706509704E-2</v>
      </c>
      <c r="J315" s="18">
        <f t="shared" si="171"/>
        <v>125</v>
      </c>
      <c r="K315" s="8">
        <f t="shared" si="172"/>
        <v>9.8020588303344997E-3</v>
      </c>
      <c r="L315" s="18">
        <f t="shared" ref="L315:M315" si="283">IF(COUNTA(H312:H318)=7,AVERAGE(H312:H318),0)</f>
        <v>125</v>
      </c>
      <c r="M315" s="8">
        <f t="shared" si="283"/>
        <v>9.8359780067389362E-3</v>
      </c>
    </row>
    <row r="316" spans="1:13" x14ac:dyDescent="0.3">
      <c r="A316" s="18">
        <v>126</v>
      </c>
      <c r="B316" s="65">
        <f t="shared" si="158"/>
        <v>1.0086880544761836E-2</v>
      </c>
      <c r="C316" s="18">
        <f t="shared" si="168"/>
        <v>126</v>
      </c>
      <c r="D316" s="8">
        <f t="shared" si="169"/>
        <v>1.0257425157908258E-2</v>
      </c>
      <c r="E316" s="18">
        <f t="shared" ref="E316:F316" si="284">IF(COUNTA(A313:A319)=7,AVERAGE(A313:A319),0)</f>
        <v>126</v>
      </c>
      <c r="F316" s="8">
        <f t="shared" si="284"/>
        <v>1.0136300786926714E-2</v>
      </c>
      <c r="H316" s="18">
        <v>126</v>
      </c>
      <c r="I316" s="65">
        <f t="shared" si="160"/>
        <v>9.8929857875170116E-3</v>
      </c>
      <c r="J316" s="18">
        <f t="shared" si="171"/>
        <v>126</v>
      </c>
      <c r="K316" s="8">
        <f t="shared" si="172"/>
        <v>1.0061655328686607E-2</v>
      </c>
      <c r="L316" s="18">
        <f t="shared" ref="L316:M316" si="285">IF(COUNTA(H313:H319)=7,AVERAGE(H313:H319),0)</f>
        <v>126</v>
      </c>
      <c r="M316" s="8">
        <f t="shared" si="285"/>
        <v>9.9496572880738866E-3</v>
      </c>
    </row>
    <row r="317" spans="1:13" x14ac:dyDescent="0.3">
      <c r="A317" s="18">
        <v>127</v>
      </c>
      <c r="B317" s="65">
        <f t="shared" si="158"/>
        <v>1.0504034596561011E-2</v>
      </c>
      <c r="C317" s="18">
        <f t="shared" si="168"/>
        <v>127</v>
      </c>
      <c r="D317" s="8">
        <f t="shared" si="169"/>
        <v>1.0451397176662157E-2</v>
      </c>
      <c r="E317" s="18">
        <f t="shared" ref="E317:F317" si="286">IF(COUNTA(A314:A320)=7,AVERAGE(A314:A320),0)</f>
        <v>127</v>
      </c>
      <c r="F317" s="8">
        <f t="shared" si="286"/>
        <v>1.0240573049137723E-2</v>
      </c>
      <c r="H317" s="18">
        <v>127</v>
      </c>
      <c r="I317" s="65">
        <f t="shared" si="160"/>
        <v>1.0271985492033106E-2</v>
      </c>
      <c r="J317" s="18">
        <f t="shared" si="171"/>
        <v>127</v>
      </c>
      <c r="K317" s="8">
        <f t="shared" si="172"/>
        <v>1.0220193097265793E-2</v>
      </c>
      <c r="L317" s="18">
        <f t="shared" ref="L317:M317" si="287">IF(COUNTA(H314:H320)=7,AVERAGE(H314:H320),0)</f>
        <v>127</v>
      </c>
      <c r="M317" s="8">
        <f t="shared" si="287"/>
        <v>1.0019697562679621E-2</v>
      </c>
    </row>
    <row r="318" spans="1:13" x14ac:dyDescent="0.3">
      <c r="A318" s="18">
        <v>128</v>
      </c>
      <c r="B318" s="65">
        <f t="shared" si="158"/>
        <v>1.0763276388663621E-2</v>
      </c>
      <c r="C318" s="18">
        <f t="shared" si="168"/>
        <v>128</v>
      </c>
      <c r="D318" s="8">
        <f t="shared" si="169"/>
        <v>1.0506559200001675E-2</v>
      </c>
      <c r="E318" s="18">
        <f t="shared" ref="E318:F318" si="288">IF(COUNTA(A315:A321)=7,AVERAGE(A315:A321),0)</f>
        <v>128</v>
      </c>
      <c r="F318" s="8">
        <f t="shared" si="288"/>
        <v>1.037248849066715E-2</v>
      </c>
      <c r="H318" s="18">
        <v>128</v>
      </c>
      <c r="I318" s="65">
        <f t="shared" si="160"/>
        <v>1.0495608012247266E-2</v>
      </c>
      <c r="J318" s="18">
        <f t="shared" si="171"/>
        <v>128</v>
      </c>
      <c r="K318" s="8">
        <f t="shared" si="172"/>
        <v>1.024723580287188E-2</v>
      </c>
      <c r="L318" s="18">
        <f t="shared" ref="L318:M318" si="289">IF(COUNTA(H315:H321)=7,AVERAGE(H315:H321),0)</f>
        <v>128</v>
      </c>
      <c r="M318" s="8">
        <f t="shared" si="289"/>
        <v>1.0117392088685494E-2</v>
      </c>
    </row>
    <row r="319" spans="1:13" x14ac:dyDescent="0.3">
      <c r="A319" s="18">
        <v>129</v>
      </c>
      <c r="B319" s="65">
        <f t="shared" si="158"/>
        <v>1.0252366614780394E-2</v>
      </c>
      <c r="C319" s="18">
        <f t="shared" si="168"/>
        <v>129</v>
      </c>
      <c r="D319" s="8">
        <f t="shared" si="169"/>
        <v>1.0438043154052154E-2</v>
      </c>
      <c r="E319" s="18">
        <f t="shared" ref="E319:F319" si="290">IF(COUNTA(A316:A322)=7,AVERAGE(A316:A322),0)</f>
        <v>129</v>
      </c>
      <c r="F319" s="8">
        <f t="shared" si="290"/>
        <v>1.0410539896301878E-2</v>
      </c>
      <c r="H319" s="18">
        <v>129</v>
      </c>
      <c r="I319" s="65">
        <f t="shared" si="160"/>
        <v>9.9741139043352679E-3</v>
      </c>
      <c r="J319" s="18">
        <f t="shared" si="171"/>
        <v>129</v>
      </c>
      <c r="K319" s="8">
        <f t="shared" si="172"/>
        <v>1.015324031857358E-2</v>
      </c>
      <c r="L319" s="18">
        <f t="shared" ref="L319:M319" si="291">IF(COUNTA(H316:H322)=7,AVERAGE(H316:H322),0)</f>
        <v>129</v>
      </c>
      <c r="M319" s="8">
        <f t="shared" si="291"/>
        <v>1.0126197051433758E-2</v>
      </c>
    </row>
    <row r="320" spans="1:13" x14ac:dyDescent="0.3">
      <c r="A320" s="18">
        <v>130</v>
      </c>
      <c r="B320" s="65">
        <f t="shared" ref="B320:B334" si="292">R135</f>
        <v>1.0298486458712447E-2</v>
      </c>
      <c r="C320" s="18">
        <f t="shared" si="168"/>
        <v>130</v>
      </c>
      <c r="D320" s="8">
        <f t="shared" si="169"/>
        <v>1.0357289190760552E-2</v>
      </c>
      <c r="E320" s="18">
        <f t="shared" ref="E320:F320" si="293">IF(COUNTA(A317:A323)=7,AVERAGE(A317:A323),0)</f>
        <v>130</v>
      </c>
      <c r="F320" s="8">
        <f t="shared" si="293"/>
        <v>1.0434569703587332E-2</v>
      </c>
      <c r="H320" s="18">
        <v>130</v>
      </c>
      <c r="I320" s="65">
        <f t="shared" ref="I320:I334" si="294">T135</f>
        <v>9.9899990391382077E-3</v>
      </c>
      <c r="J320" s="18">
        <f t="shared" si="171"/>
        <v>130</v>
      </c>
      <c r="K320" s="8">
        <f t="shared" si="172"/>
        <v>1.0047056874163794E-2</v>
      </c>
      <c r="L320" s="18">
        <f t="shared" ref="L320:M320" si="295">IF(COUNTA(H317:H323)=7,AVERAGE(H317:H323),0)</f>
        <v>130</v>
      </c>
      <c r="M320" s="8">
        <f t="shared" si="295"/>
        <v>1.014959686925675E-2</v>
      </c>
    </row>
    <row r="321" spans="1:13" x14ac:dyDescent="0.3">
      <c r="A321" s="18">
        <v>131</v>
      </c>
      <c r="B321" s="65">
        <f t="shared" si="292"/>
        <v>1.0521014498788816E-2</v>
      </c>
      <c r="C321" s="18">
        <f t="shared" si="168"/>
        <v>131</v>
      </c>
      <c r="D321" s="8">
        <f t="shared" si="169"/>
        <v>1.0422407043115431E-2</v>
      </c>
      <c r="E321" s="18">
        <f t="shared" ref="E321:F321" si="296">IF(COUNTA(A318:A324)=7,AVERAGE(A318:A324),0)</f>
        <v>131</v>
      </c>
      <c r="F321" s="8">
        <f t="shared" si="296"/>
        <v>1.0328076984775685E-2</v>
      </c>
      <c r="H321" s="18">
        <v>131</v>
      </c>
      <c r="I321" s="65">
        <f t="shared" si="294"/>
        <v>1.0177057679017908E-2</v>
      </c>
      <c r="J321" s="18">
        <f t="shared" si="171"/>
        <v>131</v>
      </c>
      <c r="K321" s="8">
        <f t="shared" si="172"/>
        <v>1.0082895387967887E-2</v>
      </c>
      <c r="L321" s="18">
        <f t="shared" ref="L321:M321" si="297">IF(COUNTA(H318:H324)=7,AVERAGE(H318:H324),0)</f>
        <v>131</v>
      </c>
      <c r="M321" s="8">
        <f t="shared" si="297"/>
        <v>1.0046897792110444E-2</v>
      </c>
    </row>
    <row r="322" spans="1:13" ht="15" thickBot="1" x14ac:dyDescent="0.35">
      <c r="A322" s="47">
        <v>132</v>
      </c>
      <c r="B322" s="65">
        <f t="shared" si="292"/>
        <v>1.0447720171845032E-2</v>
      </c>
      <c r="C322" s="18">
        <f t="shared" si="168"/>
        <v>132</v>
      </c>
      <c r="D322" s="8">
        <f t="shared" si="169"/>
        <v>1.0407941288797948E-2</v>
      </c>
      <c r="E322" s="18">
        <f t="shared" ref="E322:F322" si="298">IF(COUNTA(A319:A325)=7,AVERAGE(A319:A325),0)</f>
        <v>132</v>
      </c>
      <c r="F322" s="8">
        <f t="shared" si="298"/>
        <v>1.0100327629220649E-2</v>
      </c>
      <c r="H322" s="47">
        <v>132</v>
      </c>
      <c r="I322" s="65">
        <f t="shared" si="294"/>
        <v>1.0081629445747543E-2</v>
      </c>
      <c r="J322" s="18">
        <f t="shared" si="171"/>
        <v>132</v>
      </c>
      <c r="K322" s="8">
        <f t="shared" si="172"/>
        <v>1.0105157212347801E-2</v>
      </c>
      <c r="L322" s="18">
        <f t="shared" ref="L322:M322" si="299">IF(COUNTA(H319:H325)=7,AVERAGE(H319:H325),0)</f>
        <v>132</v>
      </c>
      <c r="M322" s="8">
        <f t="shared" si="299"/>
        <v>9.8230356622893179E-3</v>
      </c>
    </row>
    <row r="323" spans="1:13" ht="15" thickTop="1" x14ac:dyDescent="0.3">
      <c r="A323" s="18">
        <v>133</v>
      </c>
      <c r="B323" s="65">
        <f t="shared" si="292"/>
        <v>1.0255089195759994E-2</v>
      </c>
      <c r="C323" s="18">
        <f t="shared" si="168"/>
        <v>133</v>
      </c>
      <c r="D323" s="8">
        <f t="shared" si="169"/>
        <v>1.0153798310828174E-2</v>
      </c>
      <c r="E323" s="18">
        <f t="shared" ref="E323:F323" si="300">IF(COUNTA(A320:A326)=7,AVERAGE(A320:A326),0)</f>
        <v>133</v>
      </c>
      <c r="F323" s="8">
        <f t="shared" si="300"/>
        <v>1.0118414891794084E-2</v>
      </c>
      <c r="H323" s="18">
        <v>133</v>
      </c>
      <c r="I323" s="65">
        <f t="shared" si="294"/>
        <v>1.005678451227795E-2</v>
      </c>
      <c r="J323" s="18">
        <f t="shared" si="171"/>
        <v>133</v>
      </c>
      <c r="K323" s="8">
        <f t="shared" si="172"/>
        <v>9.8971686366781525E-3</v>
      </c>
      <c r="L323" s="18">
        <f t="shared" ref="L323:M323" si="301">IF(COUNTA(H320:H326)=7,AVERAGE(H320:H326),0)</f>
        <v>133</v>
      </c>
      <c r="M323" s="8">
        <f t="shared" si="301"/>
        <v>9.8364888863806451E-3</v>
      </c>
    </row>
    <row r="324" spans="1:13" x14ac:dyDescent="0.3">
      <c r="A324" s="18">
        <v>134</v>
      </c>
      <c r="B324" s="65">
        <f t="shared" si="292"/>
        <v>9.7585855648794975E-3</v>
      </c>
      <c r="C324" s="18">
        <f t="shared" ref="C324:C333" si="302">IF(COUNTA(A323:A325)=3,AVERAGE(A323:A325),0)</f>
        <v>134</v>
      </c>
      <c r="D324" s="8">
        <f t="shared" ref="D324:D333" si="303">IF(COUNTA(B323:B325)=3,AVERAGE(B323:B325),0)</f>
        <v>9.7275685534726156E-3</v>
      </c>
      <c r="E324" s="18">
        <f t="shared" ref="E324:F324" si="304">IF(COUNTA(A321:A327)=7,AVERAGE(A321:A327),0)</f>
        <v>134</v>
      </c>
      <c r="F324" s="8">
        <f t="shared" si="304"/>
        <v>1.0166286985623661E-2</v>
      </c>
      <c r="H324" s="18">
        <v>134</v>
      </c>
      <c r="I324" s="65">
        <f t="shared" si="294"/>
        <v>9.5530919520089661E-3</v>
      </c>
      <c r="J324" s="18">
        <f t="shared" ref="J324:J333" si="305">IF(COUNTA(H323:H325)=3,AVERAGE(H323:H325),0)</f>
        <v>134</v>
      </c>
      <c r="K324" s="8">
        <f t="shared" ref="K324:K333" si="306">IF(COUNTA(I323:I325)=3,AVERAGE(I323:I325),0)</f>
        <v>9.5128165225954377E-3</v>
      </c>
      <c r="L324" s="18">
        <f t="shared" ref="L324:M324" si="307">IF(COUNTA(H321:H327)=7,AVERAGE(H321:H327),0)</f>
        <v>134</v>
      </c>
      <c r="M324" s="8">
        <f t="shared" si="307"/>
        <v>9.8754083251980703E-3</v>
      </c>
    </row>
    <row r="325" spans="1:13" x14ac:dyDescent="0.3">
      <c r="A325" s="18">
        <v>135</v>
      </c>
      <c r="B325" s="65">
        <f t="shared" si="292"/>
        <v>9.1690308997783593E-3</v>
      </c>
      <c r="C325" s="18">
        <f t="shared" si="302"/>
        <v>135</v>
      </c>
      <c r="D325" s="8">
        <f t="shared" si="303"/>
        <v>9.7688646391507622E-3</v>
      </c>
      <c r="E325" s="18">
        <f t="shared" ref="E325:F325" si="308">IF(COUNTA(A322:A328)=7,AVERAGE(A322:A328),0)</f>
        <v>135</v>
      </c>
      <c r="F325" s="8">
        <f t="shared" si="308"/>
        <v>1.0181891340899042E-2</v>
      </c>
      <c r="H325" s="18">
        <v>135</v>
      </c>
      <c r="I325" s="65">
        <f t="shared" si="294"/>
        <v>8.928573103499397E-3</v>
      </c>
      <c r="J325" s="18">
        <f t="shared" si="305"/>
        <v>135</v>
      </c>
      <c r="K325" s="8">
        <f t="shared" si="306"/>
        <v>9.5166505094943059E-3</v>
      </c>
      <c r="L325" s="18">
        <f t="shared" ref="L325:M325" si="309">IF(COUNTA(H322:H328)=7,AVERAGE(H322:H328),0)</f>
        <v>135</v>
      </c>
      <c r="M325" s="8">
        <f t="shared" si="309"/>
        <v>9.8819807822252605E-3</v>
      </c>
    </row>
    <row r="326" spans="1:13" x14ac:dyDescent="0.3">
      <c r="A326" s="18">
        <v>136</v>
      </c>
      <c r="B326" s="65">
        <f t="shared" si="292"/>
        <v>1.0378977452794431E-2</v>
      </c>
      <c r="C326" s="18">
        <f t="shared" si="302"/>
        <v>136</v>
      </c>
      <c r="D326" s="8">
        <f t="shared" si="303"/>
        <v>1.0060533156030761E-2</v>
      </c>
      <c r="E326" s="18">
        <f t="shared" ref="E326:F326" si="310">IF(COUNTA(A323:A329)=7,AVERAGE(A323:A329),0)</f>
        <v>136</v>
      </c>
      <c r="F326" s="8">
        <f t="shared" si="310"/>
        <v>1.0273645147642721E-2</v>
      </c>
      <c r="H326" s="18">
        <v>136</v>
      </c>
      <c r="I326" s="65">
        <f t="shared" si="294"/>
        <v>1.0068286472974555E-2</v>
      </c>
      <c r="J326" s="18">
        <f t="shared" si="305"/>
        <v>136</v>
      </c>
      <c r="K326" s="8">
        <f t="shared" si="306"/>
        <v>9.7530982291113774E-3</v>
      </c>
      <c r="L326" s="18">
        <f t="shared" ref="L326:M326" si="311">IF(COUNTA(H323:H329)=7,AVERAGE(H323:H329),0)</f>
        <v>136</v>
      </c>
      <c r="M326" s="8">
        <f t="shared" si="311"/>
        <v>9.9607514062847232E-3</v>
      </c>
    </row>
    <row r="327" spans="1:13" x14ac:dyDescent="0.3">
      <c r="A327" s="18">
        <v>137</v>
      </c>
      <c r="B327" s="65">
        <f t="shared" si="292"/>
        <v>1.0633591115519496E-2</v>
      </c>
      <c r="C327" s="18">
        <f t="shared" si="302"/>
        <v>137</v>
      </c>
      <c r="D327" s="8">
        <f t="shared" si="303"/>
        <v>1.0547604518010137E-2</v>
      </c>
      <c r="E327" s="18">
        <f t="shared" ref="E327:F327" si="312">IF(COUNTA(A324:A330)=7,AVERAGE(A324:A330),0)</f>
        <v>137</v>
      </c>
      <c r="F327" s="8">
        <f t="shared" si="312"/>
        <v>1.0359809095520995E-2</v>
      </c>
      <c r="H327" s="18">
        <v>137</v>
      </c>
      <c r="I327" s="65">
        <f t="shared" si="294"/>
        <v>1.0262435110860181E-2</v>
      </c>
      <c r="J327" s="18">
        <f t="shared" si="305"/>
        <v>137</v>
      </c>
      <c r="K327" s="8">
        <f t="shared" si="306"/>
        <v>1.0184595487347655E-2</v>
      </c>
      <c r="L327" s="18">
        <f t="shared" ref="L327:M327" si="313">IF(COUNTA(H324:H330)=7,AVERAGE(H324:H330),0)</f>
        <v>137</v>
      </c>
      <c r="M327" s="8">
        <f t="shared" si="313"/>
        <v>1.0006969928835773E-2</v>
      </c>
    </row>
    <row r="328" spans="1:13" x14ac:dyDescent="0.3">
      <c r="A328" s="18">
        <v>138</v>
      </c>
      <c r="B328" s="65">
        <f t="shared" si="292"/>
        <v>1.0630244985716481E-2</v>
      </c>
      <c r="C328" s="18">
        <f t="shared" si="302"/>
        <v>138</v>
      </c>
      <c r="D328" s="8">
        <f t="shared" si="303"/>
        <v>1.0784610973428926E-2</v>
      </c>
      <c r="E328" s="18">
        <f t="shared" ref="E328:F328" si="314">IF(COUNTA(A325:A331)=7,AVERAGE(A325:A331),0)</f>
        <v>138</v>
      </c>
      <c r="F328" s="8">
        <f t="shared" si="314"/>
        <v>1.0461785782249331E-2</v>
      </c>
      <c r="H328" s="18">
        <v>138</v>
      </c>
      <c r="I328" s="65">
        <f t="shared" si="294"/>
        <v>1.0223064878208231E-2</v>
      </c>
      <c r="J328" s="18">
        <f t="shared" si="305"/>
        <v>138</v>
      </c>
      <c r="K328" s="8">
        <f t="shared" si="306"/>
        <v>1.0372841267744064E-2</v>
      </c>
      <c r="L328" s="18">
        <f t="shared" ref="L328:M328" si="315">IF(COUNTA(H325:H331)=7,AVERAGE(H325:H331),0)</f>
        <v>138</v>
      </c>
      <c r="M328" s="8">
        <f t="shared" si="315"/>
        <v>1.0068997871047276E-2</v>
      </c>
    </row>
    <row r="329" spans="1:13" x14ac:dyDescent="0.3">
      <c r="A329" s="18">
        <v>139</v>
      </c>
      <c r="B329" s="65">
        <f t="shared" si="292"/>
        <v>1.1089996819050794E-2</v>
      </c>
      <c r="C329" s="18">
        <f t="shared" si="302"/>
        <v>139</v>
      </c>
      <c r="D329" s="8">
        <f t="shared" si="303"/>
        <v>1.0859492878558398E-2</v>
      </c>
      <c r="E329" s="18">
        <f t="shared" ref="E329:F329" si="316">IF(COUNTA(A326:A332)=7,AVERAGE(A326:A332),0)</f>
        <v>139</v>
      </c>
      <c r="F329" s="8">
        <f t="shared" si="316"/>
        <v>1.0703976231806371E-2</v>
      </c>
      <c r="H329" s="18">
        <v>139</v>
      </c>
      <c r="I329" s="65">
        <f t="shared" si="294"/>
        <v>1.0633023814163782E-2</v>
      </c>
      <c r="J329" s="18">
        <f t="shared" si="305"/>
        <v>139</v>
      </c>
      <c r="K329" s="8">
        <f t="shared" si="306"/>
        <v>1.0412134287502437E-2</v>
      </c>
      <c r="L329" s="18">
        <f t="shared" ref="L329:M329" si="317">IF(COUNTA(H326:H332)=7,AVERAGE(H326:H332),0)</f>
        <v>139</v>
      </c>
      <c r="M329" s="8">
        <f t="shared" si="317"/>
        <v>1.0269234011184358E-2</v>
      </c>
    </row>
    <row r="330" spans="1:13" x14ac:dyDescent="0.3">
      <c r="A330" s="18">
        <v>140</v>
      </c>
      <c r="B330" s="65">
        <f t="shared" si="292"/>
        <v>1.0858236830907921E-2</v>
      </c>
      <c r="C330" s="18">
        <f t="shared" si="302"/>
        <v>140</v>
      </c>
      <c r="D330" s="8">
        <f t="shared" si="303"/>
        <v>1.0806885340645516E-2</v>
      </c>
      <c r="E330" s="18">
        <f t="shared" ref="E330:F330" si="318">IF(COUNTA(A327:A333)=7,AVERAGE(A327:A333),0)</f>
        <v>140</v>
      </c>
      <c r="F330" s="8">
        <f t="shared" si="318"/>
        <v>1.0730031300116826E-2</v>
      </c>
      <c r="H330" s="18">
        <v>140</v>
      </c>
      <c r="I330" s="65">
        <f t="shared" si="294"/>
        <v>1.0380314170135296E-2</v>
      </c>
      <c r="J330" s="18">
        <f t="shared" si="305"/>
        <v>140</v>
      </c>
      <c r="K330" s="8">
        <f t="shared" si="306"/>
        <v>1.0333541843929523E-2</v>
      </c>
      <c r="L330" s="18">
        <f t="shared" ref="L330:M330" si="319">IF(COUNTA(H327:H333)=7,AVERAGE(H327:H333),0)</f>
        <v>140</v>
      </c>
      <c r="M330" s="8">
        <f t="shared" si="319"/>
        <v>1.0261330051265808E-2</v>
      </c>
    </row>
    <row r="331" spans="1:13" x14ac:dyDescent="0.3">
      <c r="A331" s="18">
        <v>141</v>
      </c>
      <c r="B331" s="65">
        <f t="shared" si="292"/>
        <v>1.0472422371977833E-2</v>
      </c>
      <c r="C331" s="18">
        <f t="shared" si="302"/>
        <v>141</v>
      </c>
      <c r="D331" s="8">
        <f t="shared" si="303"/>
        <v>1.0731674416521132E-2</v>
      </c>
      <c r="E331" s="18">
        <f t="shared" ref="E331:F331" si="320">IF(COUNTA(A328:A334)=7,AVERAGE(A328:A334),0)</f>
        <v>141</v>
      </c>
      <c r="F331" s="8">
        <f t="shared" si="320"/>
        <v>1.0694961938738522E-2</v>
      </c>
      <c r="H331" s="18">
        <v>141</v>
      </c>
      <c r="I331" s="65">
        <f t="shared" si="294"/>
        <v>9.9872875474894922E-3</v>
      </c>
      <c r="J331" s="18">
        <f t="shared" si="305"/>
        <v>141</v>
      </c>
      <c r="K331" s="8">
        <f t="shared" si="306"/>
        <v>1.0232609267361253E-2</v>
      </c>
      <c r="L331" s="18">
        <f t="shared" ref="L331:M331" si="321">IF(COUNTA(H328:H334)=7,AVERAGE(H328:H334),0)</f>
        <v>141</v>
      </c>
      <c r="M331" s="8">
        <f t="shared" si="321"/>
        <v>1.019869805916524E-2</v>
      </c>
    </row>
    <row r="332" spans="1:13" x14ac:dyDescent="0.3">
      <c r="A332" s="18">
        <v>142</v>
      </c>
      <c r="B332" s="65">
        <f t="shared" si="292"/>
        <v>1.0864364046677644E-2</v>
      </c>
      <c r="C332" s="18">
        <f t="shared" si="302"/>
        <v>142</v>
      </c>
      <c r="D332" s="8">
        <f t="shared" si="303"/>
        <v>1.0632716449874362E-2</v>
      </c>
      <c r="E332" s="18"/>
      <c r="F332" s="8"/>
      <c r="H332" s="18">
        <v>142</v>
      </c>
      <c r="I332" s="65">
        <f t="shared" si="294"/>
        <v>1.0330226084458969E-2</v>
      </c>
      <c r="J332" s="18">
        <f t="shared" si="305"/>
        <v>142</v>
      </c>
      <c r="K332" s="8">
        <f t="shared" si="306"/>
        <v>1.0110157461831061E-2</v>
      </c>
      <c r="L332" s="18"/>
      <c r="M332" s="8"/>
    </row>
    <row r="333" spans="1:13" x14ac:dyDescent="0.3">
      <c r="A333" s="18">
        <v>143</v>
      </c>
      <c r="B333" s="65">
        <f t="shared" si="292"/>
        <v>1.0561362930967615E-2</v>
      </c>
      <c r="C333" s="18">
        <f t="shared" si="302"/>
        <v>143</v>
      </c>
      <c r="D333" s="8">
        <f t="shared" si="303"/>
        <v>1.0604610854505545E-2</v>
      </c>
      <c r="E333" s="18"/>
      <c r="F333" s="8"/>
      <c r="H333" s="18">
        <v>143</v>
      </c>
      <c r="I333" s="65">
        <f t="shared" si="294"/>
        <v>1.001295875354472E-2</v>
      </c>
      <c r="J333" s="18">
        <f t="shared" si="305"/>
        <v>143</v>
      </c>
      <c r="K333" s="8">
        <f t="shared" si="306"/>
        <v>1.0055732001386623E-2</v>
      </c>
      <c r="L333" s="18"/>
      <c r="M333" s="8"/>
    </row>
    <row r="334" spans="1:13" ht="15" thickBot="1" x14ac:dyDescent="0.35">
      <c r="A334" s="19">
        <v>144</v>
      </c>
      <c r="B334" s="65">
        <f t="shared" si="292"/>
        <v>1.0388105585871379E-2</v>
      </c>
      <c r="C334" s="19"/>
      <c r="D334" s="11"/>
      <c r="E334" s="19"/>
      <c r="F334" s="11"/>
      <c r="H334" s="19">
        <v>144</v>
      </c>
      <c r="I334" s="65">
        <f t="shared" si="294"/>
        <v>9.8240111661561831E-3</v>
      </c>
      <c r="J334" s="19"/>
      <c r="K334" s="11"/>
      <c r="L334" s="19"/>
      <c r="M334" s="11"/>
    </row>
  </sheetData>
  <mergeCells count="23">
    <mergeCell ref="J3:P3"/>
    <mergeCell ref="R3:U3"/>
    <mergeCell ref="L4:M4"/>
    <mergeCell ref="N4:O4"/>
    <mergeCell ref="R4:S4"/>
    <mergeCell ref="T4:U4"/>
    <mergeCell ref="B126:B137"/>
    <mergeCell ref="B5:C5"/>
    <mergeCell ref="B6:B17"/>
    <mergeCell ref="B18:B29"/>
    <mergeCell ref="B30:B41"/>
    <mergeCell ref="B42:B53"/>
    <mergeCell ref="B54:B65"/>
    <mergeCell ref="B66:B77"/>
    <mergeCell ref="B78:B89"/>
    <mergeCell ref="B90:B101"/>
    <mergeCell ref="B102:B113"/>
    <mergeCell ref="B114:B125"/>
    <mergeCell ref="B138:B149"/>
    <mergeCell ref="C190:D190"/>
    <mergeCell ref="E190:F190"/>
    <mergeCell ref="J190:K190"/>
    <mergeCell ref="L190:M19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68"/>
  <sheetViews>
    <sheetView tabSelected="1" topLeftCell="B136" workbookViewId="0">
      <selection activeCell="S150" sqref="S150"/>
    </sheetView>
  </sheetViews>
  <sheetFormatPr defaultRowHeight="14.4" x14ac:dyDescent="0.3"/>
  <cols>
    <col min="4" max="4" width="11.21875" customWidth="1"/>
  </cols>
  <sheetData>
    <row r="3" spans="1:22" ht="92.4" thickBot="1" x14ac:dyDescent="1.7">
      <c r="H3" s="102" t="s">
        <v>76</v>
      </c>
      <c r="I3" s="102"/>
      <c r="J3" s="102"/>
      <c r="K3" s="102"/>
      <c r="L3" s="102"/>
      <c r="M3" s="102"/>
      <c r="N3" s="102"/>
      <c r="O3" s="102"/>
      <c r="P3" s="102"/>
      <c r="S3" s="66" t="s">
        <v>77</v>
      </c>
    </row>
    <row r="4" spans="1:22" ht="21.6" thickBot="1" x14ac:dyDescent="0.45">
      <c r="H4" s="83" t="s">
        <v>71</v>
      </c>
      <c r="I4" s="84"/>
      <c r="J4" s="84"/>
      <c r="K4" s="85"/>
      <c r="L4" s="67"/>
      <c r="M4" s="83" t="s">
        <v>72</v>
      </c>
      <c r="N4" s="84"/>
      <c r="O4" s="84"/>
      <c r="P4" s="85"/>
    </row>
    <row r="5" spans="1:22" ht="36.6" customHeight="1" x14ac:dyDescent="0.3">
      <c r="A5" s="3" t="str">
        <f>'De Trend'!A5</f>
        <v>Index</v>
      </c>
      <c r="B5" s="70" t="str">
        <f>'De Trend'!B5</f>
        <v>Time</v>
      </c>
      <c r="C5" s="70"/>
      <c r="D5" s="3" t="str">
        <f>'De Trend'!D5</f>
        <v>Passengers (Thousands)</v>
      </c>
      <c r="E5" s="3" t="str">
        <f>'De Trend'!E5</f>
        <v>Linear</v>
      </c>
      <c r="F5" s="3" t="str">
        <f>'De Trend'!F5</f>
        <v>Poly Trend</v>
      </c>
      <c r="H5" s="45" t="s">
        <v>21</v>
      </c>
      <c r="I5" s="42" t="s">
        <v>20</v>
      </c>
      <c r="J5" s="42" t="s">
        <v>47</v>
      </c>
      <c r="K5" s="55" t="s">
        <v>48</v>
      </c>
      <c r="L5" s="54"/>
      <c r="M5" s="45" t="s">
        <v>21</v>
      </c>
      <c r="N5" s="42" t="s">
        <v>20</v>
      </c>
      <c r="O5" s="42" t="s">
        <v>47</v>
      </c>
      <c r="P5" s="55" t="s">
        <v>49</v>
      </c>
      <c r="Q5" s="20"/>
      <c r="R5" s="20"/>
      <c r="S5" s="20" t="s">
        <v>78</v>
      </c>
    </row>
    <row r="6" spans="1:22" x14ac:dyDescent="0.3">
      <c r="A6" s="1">
        <f>'De Trend'!A6</f>
        <v>1</v>
      </c>
      <c r="B6" s="103">
        <f>'De Trend'!B6</f>
        <v>1949</v>
      </c>
      <c r="C6" s="59" t="str">
        <f>'De Trend'!C6</f>
        <v>January</v>
      </c>
      <c r="D6" s="59">
        <f>'De Trend'!D6</f>
        <v>112</v>
      </c>
      <c r="E6" s="59">
        <f>'De Trend'!E6</f>
        <v>90.08506944444467</v>
      </c>
      <c r="F6" s="59">
        <f>'De Trend'!F6</f>
        <v>113.3437138310163</v>
      </c>
      <c r="G6" s="59"/>
      <c r="H6" s="60">
        <f t="shared" ref="H6:H17" si="0">$E6*B156</f>
        <v>77.575310007412781</v>
      </c>
      <c r="I6" s="59">
        <f t="shared" ref="I6:K6" si="1">$E6*C156</f>
        <v>77.574738233325405</v>
      </c>
      <c r="J6" s="59">
        <f t="shared" si="1"/>
        <v>83.016832334236483</v>
      </c>
      <c r="K6" s="61">
        <f t="shared" si="1"/>
        <v>81.961638819336912</v>
      </c>
      <c r="L6" s="59"/>
      <c r="M6" s="60">
        <f>$F6*B156</f>
        <v>97.604117886094301</v>
      </c>
      <c r="N6" s="59">
        <f>$F6*C156</f>
        <v>97.603398488319115</v>
      </c>
      <c r="O6" s="59">
        <f>$F6*F156</f>
        <v>103.39032144883274</v>
      </c>
      <c r="P6" s="61">
        <f>$F6*G156</f>
        <v>103.92113583229678</v>
      </c>
      <c r="Q6" s="1"/>
      <c r="R6" s="1"/>
      <c r="S6" s="1">
        <f>J6*K156</f>
        <v>83.832172397228774</v>
      </c>
      <c r="T6" s="1"/>
      <c r="U6" s="1"/>
      <c r="V6" s="1"/>
    </row>
    <row r="7" spans="1:22" x14ac:dyDescent="0.3">
      <c r="A7" s="1">
        <f>'De Trend'!A7</f>
        <v>2</v>
      </c>
      <c r="B7" s="92"/>
      <c r="C7" s="1" t="str">
        <f>'De Trend'!C7</f>
        <v>Feburary</v>
      </c>
      <c r="D7" s="1">
        <f>'De Trend'!D7</f>
        <v>118</v>
      </c>
      <c r="E7" s="1">
        <f>'De Trend'!E7</f>
        <v>92.745398698523914</v>
      </c>
      <c r="F7" s="1">
        <f>'De Trend'!F7</f>
        <v>115.03158007357007</v>
      </c>
      <c r="G7" s="1"/>
      <c r="H7" s="18">
        <f t="shared" si="0"/>
        <v>79.007093630904379</v>
      </c>
      <c r="I7" s="1">
        <f t="shared" ref="I7:I17" si="2">$E7*C157</f>
        <v>78.9525766957927</v>
      </c>
      <c r="J7" s="1">
        <f t="shared" ref="J7:J17" si="3">$E7*D157</f>
        <v>83.712139565233116</v>
      </c>
      <c r="K7" s="8">
        <f t="shared" ref="K7:K17" si="4">$E7*E157</f>
        <v>81.562606841856848</v>
      </c>
      <c r="L7" s="1"/>
      <c r="M7" s="18">
        <f t="shared" ref="M7:N7" si="5">$F7*B157</f>
        <v>97.992039981688805</v>
      </c>
      <c r="N7" s="1">
        <f t="shared" si="5"/>
        <v>97.924422943273257</v>
      </c>
      <c r="O7" s="1">
        <f t="shared" ref="O7:P7" si="6">$F7*F157</f>
        <v>102.7846476371041</v>
      </c>
      <c r="P7" s="8">
        <f t="shared" si="6"/>
        <v>102.71216028432603</v>
      </c>
      <c r="Q7" s="1"/>
      <c r="R7" s="1"/>
      <c r="S7" s="1">
        <f t="shared" ref="S7:S17" si="7">J7*K157</f>
        <v>84.534308506485189</v>
      </c>
      <c r="T7" s="1"/>
      <c r="U7" s="1"/>
      <c r="V7" s="1"/>
    </row>
    <row r="8" spans="1:22" x14ac:dyDescent="0.3">
      <c r="A8" s="1">
        <f>'De Trend'!A8</f>
        <v>3</v>
      </c>
      <c r="B8" s="92"/>
      <c r="C8" s="1" t="str">
        <f>'De Trend'!C8</f>
        <v>March</v>
      </c>
      <c r="D8" s="1">
        <f>'De Trend'!D8</f>
        <v>132</v>
      </c>
      <c r="E8" s="1">
        <f>'De Trend'!E8</f>
        <v>95.405727952603172</v>
      </c>
      <c r="F8" s="1">
        <f>'De Trend'!F8</f>
        <v>116.73314297825802</v>
      </c>
      <c r="G8" s="1"/>
      <c r="H8" s="18">
        <f t="shared" si="0"/>
        <v>93.497426865773022</v>
      </c>
      <c r="I8" s="1">
        <f t="shared" si="2"/>
        <v>93.420466147945248</v>
      </c>
      <c r="J8" s="1">
        <f t="shared" si="3"/>
        <v>97.628424332384995</v>
      </c>
      <c r="K8" s="8">
        <f t="shared" si="4"/>
        <v>95.691550543044841</v>
      </c>
      <c r="L8" s="1"/>
      <c r="M8" s="18">
        <f t="shared" ref="M8:N8" si="8">$F8*B158</f>
        <v>114.39825189367686</v>
      </c>
      <c r="N8" s="1">
        <f t="shared" si="8"/>
        <v>114.30408703931546</v>
      </c>
      <c r="O8" s="1">
        <f t="shared" ref="O8:P8" si="9">$F8*F158</f>
        <v>118.68333690853761</v>
      </c>
      <c r="P8" s="8">
        <f t="shared" si="9"/>
        <v>119.27623028281543</v>
      </c>
      <c r="Q8" s="1"/>
      <c r="R8" s="1"/>
      <c r="S8" s="1">
        <f t="shared" si="7"/>
        <v>98.587270429096122</v>
      </c>
      <c r="T8" s="1"/>
      <c r="U8" s="1"/>
      <c r="V8" s="1"/>
    </row>
    <row r="9" spans="1:22" x14ac:dyDescent="0.3">
      <c r="A9" s="1">
        <f>'De Trend'!A9</f>
        <v>4</v>
      </c>
      <c r="B9" s="92"/>
      <c r="C9" s="1" t="str">
        <f>'De Trend'!C9</f>
        <v>April</v>
      </c>
      <c r="D9" s="1">
        <f>'De Trend'!D9</f>
        <v>129</v>
      </c>
      <c r="E9" s="1">
        <f>'De Trend'!E9</f>
        <v>98.066057206682416</v>
      </c>
      <c r="F9" s="1">
        <f>'De Trend'!F9</f>
        <v>118.44840254508011</v>
      </c>
      <c r="G9" s="1"/>
      <c r="H9" s="18">
        <f t="shared" si="0"/>
        <v>94.042047091941583</v>
      </c>
      <c r="I9" s="1">
        <f t="shared" si="2"/>
        <v>93.973837872961653</v>
      </c>
      <c r="J9" s="1">
        <f t="shared" si="3"/>
        <v>96.960932959677379</v>
      </c>
      <c r="K9" s="8">
        <f t="shared" si="4"/>
        <v>96.119423150380598</v>
      </c>
      <c r="L9" s="1"/>
      <c r="M9" s="18">
        <f t="shared" ref="M9:N9" si="10">$F9*B159</f>
        <v>113.5880300217743</v>
      </c>
      <c r="N9" s="1">
        <f t="shared" si="10"/>
        <v>113.50564399283471</v>
      </c>
      <c r="O9" s="1">
        <f t="shared" ref="O9:P9" si="11">$F9*F159</f>
        <v>116.6099830330335</v>
      </c>
      <c r="P9" s="8">
        <f t="shared" si="11"/>
        <v>115.80166386062099</v>
      </c>
      <c r="Q9" s="1"/>
      <c r="R9" s="1"/>
      <c r="S9" s="1">
        <f t="shared" si="7"/>
        <v>97.913223368312174</v>
      </c>
      <c r="T9" s="1"/>
      <c r="U9" s="1"/>
      <c r="V9" s="1"/>
    </row>
    <row r="10" spans="1:22" x14ac:dyDescent="0.3">
      <c r="A10" s="1">
        <f>'De Trend'!A10</f>
        <v>5</v>
      </c>
      <c r="B10" s="92"/>
      <c r="C10" s="1" t="str">
        <f>'De Trend'!C10</f>
        <v>May</v>
      </c>
      <c r="D10" s="1">
        <f>'De Trend'!D10</f>
        <v>121</v>
      </c>
      <c r="E10" s="1">
        <f>'De Trend'!E10</f>
        <v>100.72638646076167</v>
      </c>
      <c r="F10" s="1">
        <f>'De Trend'!F10</f>
        <v>120.17735877403638</v>
      </c>
      <c r="G10" s="1"/>
      <c r="H10" s="18">
        <f t="shared" si="0"/>
        <v>97.324931113099822</v>
      </c>
      <c r="I10" s="1">
        <f t="shared" si="2"/>
        <v>97.300894536692795</v>
      </c>
      <c r="J10" s="1">
        <f t="shared" si="3"/>
        <v>98.940183424221431</v>
      </c>
      <c r="K10" s="8">
        <f t="shared" si="4"/>
        <v>99.722073746636553</v>
      </c>
      <c r="L10" s="1"/>
      <c r="M10" s="18">
        <f t="shared" ref="M10:N10" si="12">$F10*B160</f>
        <v>116.1190585209139</v>
      </c>
      <c r="N10" s="1">
        <f t="shared" si="12"/>
        <v>116.09038031286865</v>
      </c>
      <c r="O10" s="1">
        <f t="shared" ref="O10:P10" si="13">$F10*F160</f>
        <v>117.94653293113241</v>
      </c>
      <c r="P10" s="8">
        <f t="shared" si="13"/>
        <v>119.36408599395209</v>
      </c>
      <c r="Q10" s="1"/>
      <c r="R10" s="1"/>
      <c r="S10" s="1">
        <f t="shared" si="7"/>
        <v>99.911912808700819</v>
      </c>
      <c r="T10" s="1"/>
      <c r="U10" s="1"/>
      <c r="V10" s="1"/>
    </row>
    <row r="11" spans="1:22" x14ac:dyDescent="0.3">
      <c r="A11" s="1">
        <f>'De Trend'!A11</f>
        <v>6</v>
      </c>
      <c r="B11" s="92"/>
      <c r="C11" s="1" t="str">
        <f>'De Trend'!C11</f>
        <v>June</v>
      </c>
      <c r="D11" s="1">
        <f>'De Trend'!D11</f>
        <v>135</v>
      </c>
      <c r="E11" s="1">
        <f>'De Trend'!E11</f>
        <v>103.38671571484092</v>
      </c>
      <c r="F11" s="1">
        <f>'De Trend'!F11</f>
        <v>121.92001166512679</v>
      </c>
      <c r="G11" s="1"/>
      <c r="H11" s="18">
        <f t="shared" si="0"/>
        <v>113.99627708120111</v>
      </c>
      <c r="I11" s="1">
        <f t="shared" si="2"/>
        <v>114.04811550195417</v>
      </c>
      <c r="J11" s="1">
        <f t="shared" si="3"/>
        <v>114.47045694521633</v>
      </c>
      <c r="K11" s="8">
        <f t="shared" si="4"/>
        <v>114.61085418447625</v>
      </c>
      <c r="L11" s="1"/>
      <c r="M11" s="18">
        <f t="shared" ref="M11:N11" si="14">$F11*B161</f>
        <v>134.43146283759916</v>
      </c>
      <c r="N11" s="1">
        <f t="shared" si="14"/>
        <v>134.49259391057325</v>
      </c>
      <c r="O11" s="1">
        <f t="shared" ref="O11:P11" si="15">$F11*F161</f>
        <v>135.12650332172726</v>
      </c>
      <c r="P11" s="8">
        <f t="shared" si="15"/>
        <v>135.00377279665423</v>
      </c>
      <c r="Q11" s="1"/>
      <c r="R11" s="1"/>
      <c r="S11" s="1">
        <f t="shared" si="7"/>
        <v>115.59471508603171</v>
      </c>
      <c r="T11" s="1"/>
      <c r="U11" s="1"/>
      <c r="V11" s="1"/>
    </row>
    <row r="12" spans="1:22" x14ac:dyDescent="0.3">
      <c r="A12" s="1">
        <f>'De Trend'!A12</f>
        <v>7</v>
      </c>
      <c r="B12" s="92"/>
      <c r="C12" s="1" t="str">
        <f>'De Trend'!C12</f>
        <v>July</v>
      </c>
      <c r="D12" s="1">
        <f>'De Trend'!D12</f>
        <v>148</v>
      </c>
      <c r="E12" s="1">
        <f>'De Trend'!E12</f>
        <v>106.04704496892018</v>
      </c>
      <c r="F12" s="1">
        <f>'De Trend'!F12</f>
        <v>123.67636121835139</v>
      </c>
      <c r="G12" s="1"/>
      <c r="H12" s="18">
        <f t="shared" si="0"/>
        <v>131.11235697732678</v>
      </c>
      <c r="I12" s="1">
        <f t="shared" si="2"/>
        <v>131.20749830569602</v>
      </c>
      <c r="J12" s="1">
        <f t="shared" si="3"/>
        <v>130.08922686875533</v>
      </c>
      <c r="K12" s="8">
        <f t="shared" si="4"/>
        <v>131.67038044617334</v>
      </c>
      <c r="L12" s="1"/>
      <c r="M12" s="18">
        <f t="shared" ref="M12:N12" si="16">$F12*B162</f>
        <v>152.90854381156657</v>
      </c>
      <c r="N12" s="1">
        <f t="shared" si="16"/>
        <v>153.01950148415082</v>
      </c>
      <c r="O12" s="1">
        <f t="shared" ref="O12:P12" si="17">$F12*F162</f>
        <v>152.07126470043974</v>
      </c>
      <c r="P12" s="8">
        <f t="shared" si="17"/>
        <v>150.77921832069529</v>
      </c>
      <c r="Q12" s="1"/>
      <c r="R12" s="1"/>
      <c r="S12" s="1">
        <f t="shared" si="7"/>
        <v>131.36688292292456</v>
      </c>
      <c r="T12" s="1"/>
      <c r="U12" s="1"/>
      <c r="V12" s="1"/>
    </row>
    <row r="13" spans="1:22" x14ac:dyDescent="0.3">
      <c r="A13" s="1">
        <f>'De Trend'!A13</f>
        <v>8</v>
      </c>
      <c r="B13" s="92"/>
      <c r="C13" s="1" t="str">
        <f>'De Trend'!C13</f>
        <v>August</v>
      </c>
      <c r="D13" s="1">
        <f>'De Trend'!D13</f>
        <v>148</v>
      </c>
      <c r="E13" s="1">
        <f>'De Trend'!E13</f>
        <v>108.70737422299942</v>
      </c>
      <c r="F13" s="1">
        <f>'De Trend'!F13</f>
        <v>125.44640743371012</v>
      </c>
      <c r="G13" s="1"/>
      <c r="H13" s="18">
        <f t="shared" si="0"/>
        <v>134.48139775723473</v>
      </c>
      <c r="I13" s="1">
        <f t="shared" si="2"/>
        <v>134.56143394639912</v>
      </c>
      <c r="J13" s="1">
        <f t="shared" si="3"/>
        <v>131.92783992838076</v>
      </c>
      <c r="K13" s="8">
        <f t="shared" si="4"/>
        <v>132.12836761330104</v>
      </c>
      <c r="L13" s="1"/>
      <c r="M13" s="18">
        <f t="shared" ref="M13:N13" si="18">$F13*B163</f>
        <v>155.18917953718395</v>
      </c>
      <c r="N13" s="1">
        <f t="shared" si="18"/>
        <v>155.28153989881645</v>
      </c>
      <c r="O13" s="1">
        <f t="shared" ref="O13:P13" si="19">$F13*F163</f>
        <v>152.78937896186073</v>
      </c>
      <c r="P13" s="8">
        <f t="shared" si="19"/>
        <v>151.60247149891302</v>
      </c>
      <c r="Q13" s="1"/>
      <c r="R13" s="1"/>
      <c r="S13" s="1">
        <f t="shared" si="7"/>
        <v>133.22355370464931</v>
      </c>
      <c r="T13" s="1"/>
      <c r="U13" s="1"/>
      <c r="V13" s="1"/>
    </row>
    <row r="14" spans="1:22" x14ac:dyDescent="0.3">
      <c r="A14" s="1">
        <f>'De Trend'!A14</f>
        <v>9</v>
      </c>
      <c r="B14" s="92"/>
      <c r="C14" s="1" t="str">
        <f>'De Trend'!C14</f>
        <v>September</v>
      </c>
      <c r="D14" s="1">
        <f>'De Trend'!D14</f>
        <v>136</v>
      </c>
      <c r="E14" s="1">
        <f>'De Trend'!E14</f>
        <v>111.36770347707868</v>
      </c>
      <c r="F14" s="1">
        <f>'De Trend'!F14</f>
        <v>127.23015031120303</v>
      </c>
      <c r="G14" s="1"/>
      <c r="H14" s="18">
        <f t="shared" si="0"/>
        <v>120.36410215493817</v>
      </c>
      <c r="I14" s="1">
        <f t="shared" si="2"/>
        <v>120.37389902380923</v>
      </c>
      <c r="J14" s="1">
        <f t="shared" si="3"/>
        <v>116.79784400381715</v>
      </c>
      <c r="K14" s="8">
        <f t="shared" si="4"/>
        <v>117.64971977821652</v>
      </c>
      <c r="L14" s="1"/>
      <c r="M14" s="18">
        <f t="shared" ref="M14:N14" si="20">$F14*B164</f>
        <v>137.50793390830441</v>
      </c>
      <c r="N14" s="1">
        <f t="shared" si="20"/>
        <v>137.51912617554285</v>
      </c>
      <c r="O14" s="1">
        <f t="shared" ref="O14:P14" si="21">$F14*F164</f>
        <v>134.0098875729413</v>
      </c>
      <c r="P14" s="8">
        <f t="shared" si="21"/>
        <v>133.80582876195149</v>
      </c>
      <c r="Q14" s="1"/>
      <c r="R14" s="1"/>
      <c r="S14" s="1">
        <f t="shared" si="7"/>
        <v>117.94496030312415</v>
      </c>
      <c r="T14" s="1"/>
      <c r="U14" s="1"/>
      <c r="V14" s="1"/>
    </row>
    <row r="15" spans="1:22" x14ac:dyDescent="0.3">
      <c r="A15" s="1">
        <f>'De Trend'!A15</f>
        <v>10</v>
      </c>
      <c r="B15" s="92"/>
      <c r="C15" s="1" t="str">
        <f>'De Trend'!C15</f>
        <v>October</v>
      </c>
      <c r="D15" s="1">
        <f>'De Trend'!D15</f>
        <v>119</v>
      </c>
      <c r="E15" s="1">
        <f>'De Trend'!E15</f>
        <v>114.02803273115792</v>
      </c>
      <c r="F15" s="1">
        <f>'De Trend'!F15</f>
        <v>129.02758985083011</v>
      </c>
      <c r="G15" s="1"/>
      <c r="H15" s="18">
        <f t="shared" si="0"/>
        <v>108.41249905456985</v>
      </c>
      <c r="I15" s="1">
        <f t="shared" si="2"/>
        <v>108.41695254126239</v>
      </c>
      <c r="J15" s="1">
        <f t="shared" si="3"/>
        <v>104.01033187435495</v>
      </c>
      <c r="K15" s="8">
        <f t="shared" si="4"/>
        <v>103.95137601717978</v>
      </c>
      <c r="L15" s="1"/>
      <c r="M15" s="18">
        <f t="shared" ref="M15:N15" si="22">$F15*B165</f>
        <v>122.67337362292578</v>
      </c>
      <c r="N15" s="1">
        <f t="shared" si="22"/>
        <v>122.67841293335329</v>
      </c>
      <c r="O15" s="1">
        <f t="shared" ref="O15:P15" si="23">$F15*F165</f>
        <v>118.35155256640267</v>
      </c>
      <c r="P15" s="8">
        <f t="shared" si="23"/>
        <v>118.56375678220955</v>
      </c>
      <c r="Q15" s="1"/>
      <c r="R15" s="1"/>
      <c r="S15" s="1">
        <f t="shared" si="7"/>
        <v>105.03185712601541</v>
      </c>
      <c r="T15" s="1"/>
      <c r="U15" s="1"/>
      <c r="V15" s="1"/>
    </row>
    <row r="16" spans="1:22" x14ac:dyDescent="0.3">
      <c r="A16" s="1">
        <f>'De Trend'!A16</f>
        <v>11</v>
      </c>
      <c r="B16" s="92"/>
      <c r="C16" s="1" t="str">
        <f>'De Trend'!C16</f>
        <v>November</v>
      </c>
      <c r="D16" s="1">
        <f>'De Trend'!D16</f>
        <v>104</v>
      </c>
      <c r="E16" s="1">
        <f>'De Trend'!E16</f>
        <v>116.68836198523718</v>
      </c>
      <c r="F16" s="1">
        <f>'De Trend'!F16</f>
        <v>130.83872605259134</v>
      </c>
      <c r="G16" s="1"/>
      <c r="H16" s="18">
        <f t="shared" si="0"/>
        <v>97.082956474784169</v>
      </c>
      <c r="I16" s="1">
        <f t="shared" si="2"/>
        <v>97.094959807807456</v>
      </c>
      <c r="J16" s="1">
        <f t="shared" si="3"/>
        <v>92.100896366942209</v>
      </c>
      <c r="K16" s="8">
        <f t="shared" si="4"/>
        <v>93.774572798986355</v>
      </c>
      <c r="L16" s="1"/>
      <c r="M16" s="18">
        <f t="shared" ref="M16:N16" si="24">$F16*B166</f>
        <v>108.85584586564815</v>
      </c>
      <c r="N16" s="1">
        <f t="shared" si="24"/>
        <v>108.86930479826519</v>
      </c>
      <c r="O16" s="1">
        <f t="shared" ref="O16:P16" si="25">$F16*F166</f>
        <v>103.97288817502994</v>
      </c>
      <c r="P16" s="8">
        <f t="shared" si="25"/>
        <v>104.01790686922733</v>
      </c>
      <c r="Q16" s="1"/>
      <c r="R16" s="1"/>
      <c r="S16" s="1">
        <f t="shared" si="7"/>
        <v>93.005454497311874</v>
      </c>
      <c r="T16" s="1"/>
      <c r="U16" s="1"/>
      <c r="V16" s="1"/>
    </row>
    <row r="17" spans="1:22" ht="15" thickBot="1" x14ac:dyDescent="0.35">
      <c r="A17" s="2">
        <f>'De Trend'!A17</f>
        <v>12</v>
      </c>
      <c r="B17" s="93"/>
      <c r="C17" s="2" t="str">
        <f>'De Trend'!C17</f>
        <v>December</v>
      </c>
      <c r="D17" s="2">
        <f>'De Trend'!D17</f>
        <v>118</v>
      </c>
      <c r="E17" s="2">
        <f>'De Trend'!E17</f>
        <v>119.34869123931642</v>
      </c>
      <c r="F17" s="2">
        <f>'De Trend'!F17</f>
        <v>132.66355891648672</v>
      </c>
      <c r="G17" s="2"/>
      <c r="H17" s="47">
        <f t="shared" si="0"/>
        <v>112.45096719032095</v>
      </c>
      <c r="I17" s="2">
        <f t="shared" si="2"/>
        <v>112.44742182299638</v>
      </c>
      <c r="J17" s="2">
        <f t="shared" si="3"/>
        <v>105.48585014514482</v>
      </c>
      <c r="K17" s="48">
        <f t="shared" si="4"/>
        <v>107.44580611635641</v>
      </c>
      <c r="L17" s="2"/>
      <c r="M17" s="47">
        <f t="shared" ref="M17:N17" si="26">$F17*B167</f>
        <v>124.99630583426668</v>
      </c>
      <c r="N17" s="2">
        <f t="shared" si="26"/>
        <v>124.99236493602923</v>
      </c>
      <c r="O17" s="2">
        <f t="shared" ref="O17:P17" si="27">$F17*F167</f>
        <v>118.14657659460856</v>
      </c>
      <c r="P17" s="48">
        <f t="shared" si="27"/>
        <v>118.99918491537585</v>
      </c>
      <c r="Q17" s="2"/>
      <c r="R17" s="2"/>
      <c r="S17" s="2">
        <f t="shared" si="7"/>
        <v>106.52186702610538</v>
      </c>
      <c r="T17" s="2"/>
      <c r="U17" s="2"/>
      <c r="V17" s="2"/>
    </row>
    <row r="18" spans="1:22" ht="15" thickTop="1" x14ac:dyDescent="0.3">
      <c r="A18" s="49">
        <f>'De Trend'!A18</f>
        <v>13</v>
      </c>
      <c r="B18" s="104">
        <f>'De Trend'!B18</f>
        <v>1950</v>
      </c>
      <c r="C18" s="49" t="str">
        <f>'De Trend'!C18</f>
        <v>January</v>
      </c>
      <c r="D18" s="49">
        <f>'De Trend'!D18</f>
        <v>115</v>
      </c>
      <c r="E18" s="49">
        <f>'De Trend'!E18</f>
        <v>122.00902049339568</v>
      </c>
      <c r="F18" s="49">
        <f>'De Trend'!F18</f>
        <v>134.50208844251628</v>
      </c>
      <c r="G18" s="49"/>
      <c r="H18" s="50">
        <f t="shared" ref="H18:H29" si="28">$E18*B156</f>
        <v>105.06610747869746</v>
      </c>
      <c r="I18" s="49">
        <f t="shared" ref="I18:K18" si="29">$E18*C156</f>
        <v>105.06533308182155</v>
      </c>
      <c r="J18" s="49">
        <f t="shared" si="29"/>
        <v>112.43597257602238</v>
      </c>
      <c r="K18" s="51">
        <f t="shared" si="29"/>
        <v>111.00684422014898</v>
      </c>
      <c r="L18" s="49"/>
      <c r="M18" s="50">
        <f>$F18*B156</f>
        <v>115.8243121964546</v>
      </c>
      <c r="N18" s="49">
        <f>$F18*C156</f>
        <v>115.82345850550065</v>
      </c>
      <c r="O18" s="49">
        <f>$F18*F156</f>
        <v>122.6906520845418</v>
      </c>
      <c r="P18" s="51">
        <f>$F18*G156</f>
        <v>123.32055594720934</v>
      </c>
      <c r="Q18" s="49"/>
      <c r="R18" s="49"/>
      <c r="S18" s="1">
        <f>J18*K156</f>
        <v>113.54024926768949</v>
      </c>
      <c r="T18" s="49"/>
      <c r="U18" s="49"/>
      <c r="V18" s="49"/>
    </row>
    <row r="19" spans="1:22" x14ac:dyDescent="0.3">
      <c r="A19" s="1">
        <f>'De Trend'!A19</f>
        <v>14</v>
      </c>
      <c r="B19" s="105"/>
      <c r="C19" s="1" t="str">
        <f>'De Trend'!C19</f>
        <v>Feburary</v>
      </c>
      <c r="D19" s="1">
        <f>'De Trend'!D19</f>
        <v>126</v>
      </c>
      <c r="E19" s="1">
        <f>'De Trend'!E19</f>
        <v>124.66934974747494</v>
      </c>
      <c r="F19" s="1">
        <f>'De Trend'!F19</f>
        <v>136.35431463067999</v>
      </c>
      <c r="G19" s="1"/>
      <c r="H19" s="18">
        <f t="shared" si="28"/>
        <v>106.20217419540276</v>
      </c>
      <c r="I19" s="1">
        <f t="shared" ref="I19:I29" si="30">$E19*C157</f>
        <v>106.12889195233764</v>
      </c>
      <c r="J19" s="1">
        <f t="shared" ref="J19:J29" si="31">$E19*D157</f>
        <v>112.52674690085279</v>
      </c>
      <c r="K19" s="8">
        <f t="shared" ref="K19:K29" si="32">$E19*E157</f>
        <v>109.63732218927943</v>
      </c>
      <c r="L19" s="1"/>
      <c r="M19" s="18">
        <f t="shared" ref="M19:N19" si="33">$F19*B157</f>
        <v>116.15625415576962</v>
      </c>
      <c r="N19" s="1">
        <f t="shared" si="33"/>
        <v>116.07610334044907</v>
      </c>
      <c r="O19" s="1">
        <f t="shared" ref="O19:P19" si="34">$F19*F157</f>
        <v>121.83723960107039</v>
      </c>
      <c r="P19" s="8">
        <f t="shared" si="34"/>
        <v>121.75131568955737</v>
      </c>
      <c r="Q19" s="1"/>
      <c r="R19" s="1"/>
      <c r="S19" s="1">
        <f t="shared" ref="S19:S29" si="35">J19*K157</f>
        <v>113.63191512188386</v>
      </c>
      <c r="T19" s="1"/>
      <c r="U19" s="1"/>
      <c r="V19" s="1"/>
    </row>
    <row r="20" spans="1:22" x14ac:dyDescent="0.3">
      <c r="A20" s="1">
        <f>'De Trend'!A20</f>
        <v>15</v>
      </c>
      <c r="B20" s="105"/>
      <c r="C20" s="1" t="str">
        <f>'De Trend'!C20</f>
        <v>March</v>
      </c>
      <c r="D20" s="1">
        <f>'De Trend'!D20</f>
        <v>141</v>
      </c>
      <c r="E20" s="1">
        <f>'De Trend'!E20</f>
        <v>127.32967900155418</v>
      </c>
      <c r="F20" s="1">
        <f>'De Trend'!F20</f>
        <v>138.22023748097789</v>
      </c>
      <c r="G20" s="1"/>
      <c r="H20" s="18">
        <f t="shared" si="28"/>
        <v>124.78283647921515</v>
      </c>
      <c r="I20" s="1">
        <f t="shared" si="30"/>
        <v>124.680123741657</v>
      </c>
      <c r="J20" s="1">
        <f t="shared" si="31"/>
        <v>130.29611741808338</v>
      </c>
      <c r="K20" s="8">
        <f t="shared" si="32"/>
        <v>127.71114140924537</v>
      </c>
      <c r="L20" s="1"/>
      <c r="M20" s="18">
        <f t="shared" ref="M20:N20" si="36">$F20*B158</f>
        <v>135.45556249691501</v>
      </c>
      <c r="N20" s="1">
        <f t="shared" si="36"/>
        <v>135.34406469774567</v>
      </c>
      <c r="O20" s="1">
        <f t="shared" ref="O20:P20" si="37">$F20*F158</f>
        <v>140.52940402357166</v>
      </c>
      <c r="P20" s="8">
        <f t="shared" si="37"/>
        <v>141.23143140759268</v>
      </c>
      <c r="Q20" s="1"/>
      <c r="R20" s="1"/>
      <c r="S20" s="1">
        <f t="shared" si="35"/>
        <v>131.57580542346997</v>
      </c>
      <c r="T20" s="1"/>
      <c r="U20" s="1"/>
      <c r="V20" s="1"/>
    </row>
    <row r="21" spans="1:22" x14ac:dyDescent="0.3">
      <c r="A21" s="1">
        <f>'De Trend'!A21</f>
        <v>16</v>
      </c>
      <c r="B21" s="105"/>
      <c r="C21" s="1" t="str">
        <f>'De Trend'!C21</f>
        <v>April</v>
      </c>
      <c r="D21" s="1">
        <f>'De Trend'!D21</f>
        <v>135</v>
      </c>
      <c r="E21" s="1">
        <f>'De Trend'!E21</f>
        <v>129.99000825563343</v>
      </c>
      <c r="F21" s="1">
        <f>'De Trend'!F21</f>
        <v>140.0998569934099</v>
      </c>
      <c r="G21" s="1"/>
      <c r="H21" s="18">
        <f t="shared" si="28"/>
        <v>124.65604130585105</v>
      </c>
      <c r="I21" s="1">
        <f t="shared" si="30"/>
        <v>124.56562758686542</v>
      </c>
      <c r="J21" s="1">
        <f t="shared" si="31"/>
        <v>128.52512719399434</v>
      </c>
      <c r="K21" s="8">
        <f t="shared" si="32"/>
        <v>127.40967634205337</v>
      </c>
      <c r="L21" s="1"/>
      <c r="M21" s="18">
        <f t="shared" ref="M21:N21" si="38">$F21*B159</f>
        <v>134.35104585861484</v>
      </c>
      <c r="N21" s="1">
        <f t="shared" si="38"/>
        <v>134.25360029898985</v>
      </c>
      <c r="O21" s="1">
        <f t="shared" ref="O21:P21" si="39">$F21*F159</f>
        <v>137.92538857342763</v>
      </c>
      <c r="P21" s="8">
        <f t="shared" si="39"/>
        <v>136.96931489048433</v>
      </c>
      <c r="Q21" s="1"/>
      <c r="R21" s="1"/>
      <c r="S21" s="1">
        <f t="shared" si="35"/>
        <v>129.78742162701414</v>
      </c>
      <c r="T21" s="1"/>
      <c r="U21" s="1"/>
      <c r="V21" s="1"/>
    </row>
    <row r="22" spans="1:22" x14ac:dyDescent="0.3">
      <c r="A22" s="1">
        <f>'De Trend'!A22</f>
        <v>17</v>
      </c>
      <c r="B22" s="105"/>
      <c r="C22" s="1" t="str">
        <f>'De Trend'!C22</f>
        <v>May</v>
      </c>
      <c r="D22" s="1">
        <f>'De Trend'!D22</f>
        <v>125</v>
      </c>
      <c r="E22" s="1">
        <f>'De Trend'!E22</f>
        <v>132.6503375097127</v>
      </c>
      <c r="F22" s="1">
        <f>'De Trend'!F22</f>
        <v>141.9931731679761</v>
      </c>
      <c r="G22" s="1"/>
      <c r="H22" s="18">
        <f t="shared" si="28"/>
        <v>128.1708340176726</v>
      </c>
      <c r="I22" s="1">
        <f t="shared" si="30"/>
        <v>128.13917935314026</v>
      </c>
      <c r="J22" s="1">
        <f t="shared" si="31"/>
        <v>130.29802006854015</v>
      </c>
      <c r="K22" s="8">
        <f t="shared" si="32"/>
        <v>131.32772061482498</v>
      </c>
      <c r="L22" s="1"/>
      <c r="M22" s="18">
        <f t="shared" ref="M22:N22" si="40">$F22*B160</f>
        <v>137.19816904666936</v>
      </c>
      <c r="N22" s="1">
        <f t="shared" si="40"/>
        <v>137.16428487911355</v>
      </c>
      <c r="O22" s="1">
        <f t="shared" ref="O22:P22" si="41">$F22*F160</f>
        <v>139.35738516722088</v>
      </c>
      <c r="P22" s="8">
        <f t="shared" si="41"/>
        <v>141.03226685522844</v>
      </c>
      <c r="Q22" s="1"/>
      <c r="R22" s="1"/>
      <c r="S22" s="1">
        <f t="shared" si="35"/>
        <v>131.57772676058462</v>
      </c>
      <c r="T22" s="1"/>
      <c r="U22" s="1"/>
      <c r="V22" s="1"/>
    </row>
    <row r="23" spans="1:22" x14ac:dyDescent="0.3">
      <c r="A23" s="1">
        <f>'De Trend'!A23</f>
        <v>18</v>
      </c>
      <c r="B23" s="105"/>
      <c r="C23" s="1" t="str">
        <f>'De Trend'!C23</f>
        <v>June</v>
      </c>
      <c r="D23" s="1">
        <f>'De Trend'!D23</f>
        <v>149</v>
      </c>
      <c r="E23" s="1">
        <f>'De Trend'!E23</f>
        <v>135.31066676379194</v>
      </c>
      <c r="F23" s="1">
        <f>'De Trend'!F23</f>
        <v>143.90018600467647</v>
      </c>
      <c r="G23" s="1"/>
      <c r="H23" s="18">
        <f t="shared" si="28"/>
        <v>149.19626911248412</v>
      </c>
      <c r="I23" s="1">
        <f t="shared" si="30"/>
        <v>149.26411430156455</v>
      </c>
      <c r="J23" s="1">
        <f t="shared" si="31"/>
        <v>149.81686715665484</v>
      </c>
      <c r="K23" s="8">
        <f t="shared" si="32"/>
        <v>150.00061652836766</v>
      </c>
      <c r="L23" s="1"/>
      <c r="M23" s="18">
        <f t="shared" ref="M23:N23" si="42">$F23*B161</f>
        <v>158.66724619699579</v>
      </c>
      <c r="N23" s="1">
        <f t="shared" si="42"/>
        <v>158.73939819773375</v>
      </c>
      <c r="O23" s="1">
        <f t="shared" ref="O23:P23" si="43">$F23*F161</f>
        <v>159.48759105737463</v>
      </c>
      <c r="P23" s="8">
        <f t="shared" si="43"/>
        <v>159.34273423571545</v>
      </c>
      <c r="Q23" s="1"/>
      <c r="R23" s="1"/>
      <c r="S23" s="1">
        <f t="shared" si="35"/>
        <v>151.2882759116049</v>
      </c>
      <c r="T23" s="1"/>
      <c r="U23" s="1"/>
      <c r="V23" s="1"/>
    </row>
    <row r="24" spans="1:22" x14ac:dyDescent="0.3">
      <c r="A24" s="1">
        <f>'De Trend'!A24</f>
        <v>19</v>
      </c>
      <c r="B24" s="105"/>
      <c r="C24" s="1" t="str">
        <f>'De Trend'!C24</f>
        <v>July</v>
      </c>
      <c r="D24" s="1">
        <f>'De Trend'!D24</f>
        <v>170</v>
      </c>
      <c r="E24" s="1">
        <f>'De Trend'!E24</f>
        <v>137.97099601787119</v>
      </c>
      <c r="F24" s="1">
        <f>'De Trend'!F24</f>
        <v>145.820895503511</v>
      </c>
      <c r="G24" s="1"/>
      <c r="H24" s="18">
        <f t="shared" si="28"/>
        <v>170.58186286769342</v>
      </c>
      <c r="I24" s="1">
        <f t="shared" si="30"/>
        <v>170.70564513660449</v>
      </c>
      <c r="J24" s="1">
        <f t="shared" si="31"/>
        <v>169.25073402599068</v>
      </c>
      <c r="K24" s="8">
        <f t="shared" si="32"/>
        <v>171.30787134648386</v>
      </c>
      <c r="L24" s="1"/>
      <c r="M24" s="18">
        <f t="shared" ref="M24:N24" si="44">$F24*B162</f>
        <v>180.28716699850611</v>
      </c>
      <c r="N24" s="1">
        <f t="shared" si="44"/>
        <v>180.41799189519477</v>
      </c>
      <c r="O24" s="1">
        <f t="shared" ref="O24:P24" si="45">$F24*F162</f>
        <v>179.29997115470746</v>
      </c>
      <c r="P24" s="8">
        <f t="shared" si="45"/>
        <v>177.7765809266123</v>
      </c>
      <c r="Q24" s="1"/>
      <c r="R24" s="1"/>
      <c r="S24" s="1">
        <f t="shared" si="35"/>
        <v>170.91301022061407</v>
      </c>
      <c r="T24" s="1"/>
      <c r="U24" s="1"/>
      <c r="V24" s="1"/>
    </row>
    <row r="25" spans="1:22" x14ac:dyDescent="0.3">
      <c r="A25" s="1">
        <f>'De Trend'!A25</f>
        <v>20</v>
      </c>
      <c r="B25" s="105"/>
      <c r="C25" s="1" t="str">
        <f>'De Trend'!C25</f>
        <v>August</v>
      </c>
      <c r="D25" s="1">
        <f>'De Trend'!D25</f>
        <v>170</v>
      </c>
      <c r="E25" s="1">
        <f>'De Trend'!E25</f>
        <v>140.63132527195043</v>
      </c>
      <c r="F25" s="1">
        <f>'De Trend'!F25</f>
        <v>147.7553016644797</v>
      </c>
      <c r="G25" s="1"/>
      <c r="H25" s="18">
        <f t="shared" si="28"/>
        <v>173.97437226501339</v>
      </c>
      <c r="I25" s="1">
        <f t="shared" si="30"/>
        <v>174.0779125761685</v>
      </c>
      <c r="J25" s="1">
        <f t="shared" si="31"/>
        <v>170.67091448032227</v>
      </c>
      <c r="K25" s="8">
        <f t="shared" si="32"/>
        <v>170.93033086569284</v>
      </c>
      <c r="L25" s="1"/>
      <c r="M25" s="18">
        <f t="shared" ref="M25:N25" si="46">$F25*B163</f>
        <v>182.78741102806526</v>
      </c>
      <c r="N25" s="1">
        <f t="shared" si="46"/>
        <v>182.89619639206273</v>
      </c>
      <c r="O25" s="1">
        <f t="shared" ref="O25:P25" si="47">$F25*F163</f>
        <v>179.96083938527951</v>
      </c>
      <c r="P25" s="8">
        <f t="shared" si="47"/>
        <v>178.56285698129292</v>
      </c>
      <c r="Q25" s="1"/>
      <c r="R25" s="1"/>
      <c r="S25" s="1">
        <f t="shared" si="35"/>
        <v>172.34713881038448</v>
      </c>
      <c r="T25" s="1"/>
      <c r="U25" s="1"/>
      <c r="V25" s="1"/>
    </row>
    <row r="26" spans="1:22" x14ac:dyDescent="0.3">
      <c r="A26" s="1">
        <f>'De Trend'!A26</f>
        <v>21</v>
      </c>
      <c r="B26" s="105"/>
      <c r="C26" s="1" t="str">
        <f>'De Trend'!C26</f>
        <v>September</v>
      </c>
      <c r="D26" s="1">
        <f>'De Trend'!D26</f>
        <v>158</v>
      </c>
      <c r="E26" s="1">
        <f>'De Trend'!E26</f>
        <v>143.29165452602967</v>
      </c>
      <c r="F26" s="1">
        <f>'De Trend'!F26</f>
        <v>149.70340448758256</v>
      </c>
      <c r="G26" s="1"/>
      <c r="H26" s="18">
        <f t="shared" si="28"/>
        <v>154.86690310419212</v>
      </c>
      <c r="I26" s="1">
        <f t="shared" si="30"/>
        <v>154.87950828061113</v>
      </c>
      <c r="J26" s="1">
        <f t="shared" si="31"/>
        <v>150.27836428201692</v>
      </c>
      <c r="K26" s="8">
        <f t="shared" si="32"/>
        <v>151.37443329801718</v>
      </c>
      <c r="L26" s="1"/>
      <c r="M26" s="18">
        <f t="shared" ref="M26:N26" si="48">$F26*B164</f>
        <v>161.7966008825351</v>
      </c>
      <c r="N26" s="1">
        <f t="shared" si="48"/>
        <v>161.80977009207723</v>
      </c>
      <c r="O26" s="1">
        <f t="shared" ref="O26:P26" si="49">$F26*F164</f>
        <v>157.68067832661356</v>
      </c>
      <c r="P26" s="8">
        <f t="shared" si="49"/>
        <v>157.44057565719012</v>
      </c>
      <c r="Q26" s="1"/>
      <c r="R26" s="1"/>
      <c r="S26" s="1">
        <f t="shared" si="35"/>
        <v>151.7543055767506</v>
      </c>
      <c r="T26" s="1"/>
      <c r="U26" s="1"/>
      <c r="V26" s="1"/>
    </row>
    <row r="27" spans="1:22" x14ac:dyDescent="0.3">
      <c r="A27" s="1">
        <f>'De Trend'!A27</f>
        <v>22</v>
      </c>
      <c r="B27" s="105"/>
      <c r="C27" s="1" t="str">
        <f>'De Trend'!C27</f>
        <v>October</v>
      </c>
      <c r="D27" s="1">
        <f>'De Trend'!D27</f>
        <v>133</v>
      </c>
      <c r="E27" s="1">
        <f>'De Trend'!E27</f>
        <v>145.95198378010895</v>
      </c>
      <c r="F27" s="1">
        <f>'De Trend'!F27</f>
        <v>151.66520397281954</v>
      </c>
      <c r="G27" s="1"/>
      <c r="H27" s="18">
        <f t="shared" si="28"/>
        <v>138.76429264441785</v>
      </c>
      <c r="I27" s="1">
        <f t="shared" si="30"/>
        <v>138.76999295513923</v>
      </c>
      <c r="J27" s="1">
        <f t="shared" si="31"/>
        <v>133.12966914443274</v>
      </c>
      <c r="K27" s="8">
        <f t="shared" si="32"/>
        <v>133.05420766268938</v>
      </c>
      <c r="L27" s="1"/>
      <c r="M27" s="18">
        <f t="shared" ref="M27:N27" si="50">$F27*B165</f>
        <v>144.196154125367</v>
      </c>
      <c r="N27" s="1">
        <f t="shared" si="50"/>
        <v>144.20207757200936</v>
      </c>
      <c r="O27" s="1">
        <f t="shared" ref="O27:P27" si="51">$F27*F165</f>
        <v>139.11607882651504</v>
      </c>
      <c r="P27" s="8">
        <f t="shared" si="51"/>
        <v>139.36551381721316</v>
      </c>
      <c r="Q27" s="1"/>
      <c r="R27" s="1"/>
      <c r="S27" s="1">
        <f t="shared" si="35"/>
        <v>134.43718654511295</v>
      </c>
      <c r="T27" s="1"/>
      <c r="U27" s="1"/>
      <c r="V27" s="1"/>
    </row>
    <row r="28" spans="1:22" x14ac:dyDescent="0.3">
      <c r="A28" s="1">
        <f>'De Trend'!A28</f>
        <v>23</v>
      </c>
      <c r="B28" s="105"/>
      <c r="C28" s="1" t="str">
        <f>'De Trend'!C28</f>
        <v>November</v>
      </c>
      <c r="D28" s="1">
        <f>'De Trend'!D28</f>
        <v>114</v>
      </c>
      <c r="E28" s="1">
        <f>'De Trend'!E28</f>
        <v>148.61231303418819</v>
      </c>
      <c r="F28" s="1">
        <f>'De Trend'!F28</f>
        <v>153.64070012019073</v>
      </c>
      <c r="G28" s="1"/>
      <c r="H28" s="18">
        <f t="shared" si="28"/>
        <v>123.64320205077877</v>
      </c>
      <c r="I28" s="1">
        <f t="shared" si="30"/>
        <v>123.65848929154863</v>
      </c>
      <c r="J28" s="1">
        <f t="shared" si="31"/>
        <v>117.2981350389081</v>
      </c>
      <c r="K28" s="8">
        <f t="shared" si="32"/>
        <v>119.42970087465405</v>
      </c>
      <c r="L28" s="1"/>
      <c r="M28" s="18">
        <f t="shared" ref="M28:N28" si="52">$F28*B166</f>
        <v>127.82674423359312</v>
      </c>
      <c r="N28" s="1">
        <f t="shared" si="52"/>
        <v>127.84254872735838</v>
      </c>
      <c r="O28" s="1">
        <f t="shared" ref="O28:P28" si="53">$F28*F166</f>
        <v>122.09280703565453</v>
      </c>
      <c r="P28" s="8">
        <f t="shared" si="53"/>
        <v>122.14567138173663</v>
      </c>
      <c r="Q28" s="1"/>
      <c r="R28" s="1"/>
      <c r="S28" s="1">
        <f t="shared" si="35"/>
        <v>118.45016488782417</v>
      </c>
      <c r="T28" s="1"/>
      <c r="U28" s="1"/>
      <c r="V28" s="1"/>
    </row>
    <row r="29" spans="1:22" ht="15" thickBot="1" x14ac:dyDescent="0.35">
      <c r="A29" s="2">
        <f>'De Trend'!A29</f>
        <v>24</v>
      </c>
      <c r="B29" s="106"/>
      <c r="C29" s="2" t="str">
        <f>'De Trend'!C29</f>
        <v>December</v>
      </c>
      <c r="D29" s="2">
        <f>'De Trend'!D29</f>
        <v>140</v>
      </c>
      <c r="E29" s="2">
        <f>'De Trend'!E29</f>
        <v>151.27264228826743</v>
      </c>
      <c r="F29" s="2">
        <f>'De Trend'!F29</f>
        <v>155.62989292969604</v>
      </c>
      <c r="G29" s="2"/>
      <c r="H29" s="47">
        <f t="shared" si="28"/>
        <v>142.52988246550083</v>
      </c>
      <c r="I29" s="2">
        <f t="shared" si="30"/>
        <v>142.52538876659636</v>
      </c>
      <c r="J29" s="2">
        <f t="shared" si="31"/>
        <v>133.70170304995855</v>
      </c>
      <c r="K29" s="48">
        <f t="shared" si="32"/>
        <v>136.18591729190052</v>
      </c>
      <c r="L29" s="2"/>
      <c r="M29" s="47">
        <f t="shared" ref="M29:N29" si="54">$F29*B167</f>
        <v>146.63530703137897</v>
      </c>
      <c r="N29" s="2">
        <f t="shared" si="54"/>
        <v>146.63068389616572</v>
      </c>
      <c r="O29" s="2">
        <f t="shared" ref="O29:P29" si="55">$F29*F167</f>
        <v>138.59977235349146</v>
      </c>
      <c r="P29" s="48">
        <f t="shared" si="55"/>
        <v>139.59998177615222</v>
      </c>
      <c r="Q29" s="2"/>
      <c r="R29" s="2"/>
      <c r="S29" s="2">
        <f t="shared" si="35"/>
        <v>135.01483861441898</v>
      </c>
      <c r="T29" s="2"/>
      <c r="U29" s="2"/>
      <c r="V29" s="2"/>
    </row>
    <row r="30" spans="1:22" ht="15" thickTop="1" x14ac:dyDescent="0.3">
      <c r="A30" s="49">
        <f>'De Trend'!A30</f>
        <v>25</v>
      </c>
      <c r="B30" s="91">
        <f>'De Trend'!B30</f>
        <v>1951</v>
      </c>
      <c r="C30" s="49" t="str">
        <f>'De Trend'!C30</f>
        <v>January</v>
      </c>
      <c r="D30" s="49">
        <f>'De Trend'!D30</f>
        <v>145</v>
      </c>
      <c r="E30" s="49">
        <f>'De Trend'!E30</f>
        <v>153.93297154234671</v>
      </c>
      <c r="F30" s="49">
        <f>'De Trend'!F30</f>
        <v>157.63278240133553</v>
      </c>
      <c r="G30" s="49"/>
      <c r="H30" s="50">
        <f t="shared" ref="H30:H41" si="56">$E30*B156</f>
        <v>132.55690494998217</v>
      </c>
      <c r="I30" s="49">
        <f t="shared" ref="I30:K30" si="57">$E30*C156</f>
        <v>132.55592793031772</v>
      </c>
      <c r="J30" s="49">
        <f t="shared" si="57"/>
        <v>141.85511281780828</v>
      </c>
      <c r="K30" s="51">
        <f t="shared" si="57"/>
        <v>140.05204962096107</v>
      </c>
      <c r="L30" s="49"/>
      <c r="M30" s="50">
        <f>$F30*B156</f>
        <v>135.74293762026667</v>
      </c>
      <c r="N30" s="49">
        <f>$F30*C156</f>
        <v>135.74193711773219</v>
      </c>
      <c r="O30" s="49">
        <f>$F30*F156</f>
        <v>143.7901008576988</v>
      </c>
      <c r="P30" s="51">
        <f>$F30*G156</f>
        <v>144.52833101953058</v>
      </c>
      <c r="Q30" s="49"/>
      <c r="R30" s="49"/>
      <c r="S30" s="1">
        <f>J30*K156</f>
        <v>143.24832613815022</v>
      </c>
      <c r="T30" s="49"/>
      <c r="U30" s="49"/>
      <c r="V30" s="49"/>
    </row>
    <row r="31" spans="1:22" x14ac:dyDescent="0.3">
      <c r="A31" s="1">
        <f>'De Trend'!A31</f>
        <v>26</v>
      </c>
      <c r="B31" s="92"/>
      <c r="C31" s="1" t="str">
        <f>'De Trend'!C31</f>
        <v>Feburary</v>
      </c>
      <c r="D31" s="1">
        <f>'De Trend'!D31</f>
        <v>150</v>
      </c>
      <c r="E31" s="1">
        <f>'De Trend'!E31</f>
        <v>156.59330079642595</v>
      </c>
      <c r="F31" s="1">
        <f>'De Trend'!F31</f>
        <v>159.64936853510918</v>
      </c>
      <c r="G31" s="1"/>
      <c r="H31" s="18">
        <f t="shared" si="56"/>
        <v>133.39725475990113</v>
      </c>
      <c r="I31" s="1">
        <f t="shared" ref="I31:I41" si="58">$E31*C157</f>
        <v>133.30520720888256</v>
      </c>
      <c r="J31" s="1">
        <f t="shared" ref="J31:J41" si="59">$E31*D157</f>
        <v>141.34135423647243</v>
      </c>
      <c r="K31" s="8">
        <f t="shared" ref="K31:K41" si="60">$E31*E157</f>
        <v>137.71203753670201</v>
      </c>
      <c r="L31" s="1"/>
      <c r="M31" s="18">
        <f t="shared" ref="M31:N31" si="61">$F31*B157</f>
        <v>136.00062951876532</v>
      </c>
      <c r="N31" s="1">
        <f t="shared" si="61"/>
        <v>135.90678557192609</v>
      </c>
      <c r="O31" s="1">
        <f t="shared" ref="O31:P31" si="62">$F31*F157</f>
        <v>142.65216629965823</v>
      </c>
      <c r="P31" s="8">
        <f t="shared" si="62"/>
        <v>142.55156296889987</v>
      </c>
      <c r="Q31" s="1"/>
      <c r="R31" s="1"/>
      <c r="S31" s="1">
        <f t="shared" ref="S31:S41" si="63">J31*K157</f>
        <v>142.72952173728251</v>
      </c>
      <c r="T31" s="1"/>
      <c r="U31" s="1"/>
      <c r="V31" s="1"/>
    </row>
    <row r="32" spans="1:22" x14ac:dyDescent="0.3">
      <c r="A32" s="1">
        <f>'De Trend'!A32</f>
        <v>27</v>
      </c>
      <c r="B32" s="92"/>
      <c r="C32" s="1" t="str">
        <f>'De Trend'!C32</f>
        <v>March</v>
      </c>
      <c r="D32" s="1">
        <f>'De Trend'!D32</f>
        <v>178</v>
      </c>
      <c r="E32" s="1">
        <f>'De Trend'!E32</f>
        <v>159.25363005050519</v>
      </c>
      <c r="F32" s="1">
        <f>'De Trend'!F32</f>
        <v>161.679651331017</v>
      </c>
      <c r="G32" s="1"/>
      <c r="H32" s="18">
        <f t="shared" si="56"/>
        <v>156.06824609265726</v>
      </c>
      <c r="I32" s="1">
        <f t="shared" si="58"/>
        <v>155.93978133536874</v>
      </c>
      <c r="J32" s="1">
        <f t="shared" si="59"/>
        <v>162.96381050378176</v>
      </c>
      <c r="K32" s="8">
        <f t="shared" si="60"/>
        <v>159.73073227544589</v>
      </c>
      <c r="L32" s="1"/>
      <c r="M32" s="18">
        <f t="shared" ref="M32:N32" si="64">$F32*B158</f>
        <v>158.44574220444363</v>
      </c>
      <c r="N32" s="1">
        <f t="shared" si="64"/>
        <v>158.31532045418183</v>
      </c>
      <c r="O32" s="1">
        <f t="shared" ref="O32:P32" si="65">$F32*F158</f>
        <v>164.38074089847768</v>
      </c>
      <c r="P32" s="8">
        <f t="shared" si="65"/>
        <v>165.20191979920824</v>
      </c>
      <c r="Q32" s="1"/>
      <c r="R32" s="1"/>
      <c r="S32" s="1">
        <f t="shared" si="63"/>
        <v>164.56434041784379</v>
      </c>
      <c r="T32" s="1"/>
      <c r="U32" s="1"/>
      <c r="V32" s="1"/>
    </row>
    <row r="33" spans="1:22" x14ac:dyDescent="0.3">
      <c r="A33" s="1">
        <f>'De Trend'!A33</f>
        <v>28</v>
      </c>
      <c r="B33" s="92"/>
      <c r="C33" s="1" t="str">
        <f>'De Trend'!C33</f>
        <v>April</v>
      </c>
      <c r="D33" s="1">
        <f>'De Trend'!D33</f>
        <v>163</v>
      </c>
      <c r="E33" s="1">
        <f>'De Trend'!E33</f>
        <v>161.91395930458447</v>
      </c>
      <c r="F33" s="1">
        <f>'De Trend'!F33</f>
        <v>163.723630789059</v>
      </c>
      <c r="G33" s="1"/>
      <c r="H33" s="18">
        <f t="shared" si="56"/>
        <v>155.27003551976051</v>
      </c>
      <c r="I33" s="1">
        <f t="shared" si="58"/>
        <v>155.15741730076923</v>
      </c>
      <c r="J33" s="1">
        <f t="shared" si="59"/>
        <v>160.08932142831131</v>
      </c>
      <c r="K33" s="8">
        <f t="shared" si="60"/>
        <v>158.69992953372616</v>
      </c>
      <c r="L33" s="1"/>
      <c r="M33" s="18">
        <f t="shared" ref="M33:N33" si="66">$F33*B159</f>
        <v>157.00544954385265</v>
      </c>
      <c r="N33" s="1">
        <f t="shared" si="66"/>
        <v>156.89157261943276</v>
      </c>
      <c r="O33" s="1">
        <f t="shared" ref="O33:P33" si="67">$F33*F159</f>
        <v>161.18250139467003</v>
      </c>
      <c r="P33" s="8">
        <f t="shared" si="67"/>
        <v>160.06521363983165</v>
      </c>
      <c r="Q33" s="1"/>
      <c r="R33" s="1"/>
      <c r="S33" s="1">
        <f t="shared" si="63"/>
        <v>161.66161988571614</v>
      </c>
      <c r="T33" s="1"/>
      <c r="U33" s="1"/>
      <c r="V33" s="1"/>
    </row>
    <row r="34" spans="1:22" x14ac:dyDescent="0.3">
      <c r="A34" s="1">
        <f>'De Trend'!A34</f>
        <v>29</v>
      </c>
      <c r="B34" s="92"/>
      <c r="C34" s="1" t="str">
        <f>'De Trend'!C34</f>
        <v>May</v>
      </c>
      <c r="D34" s="1">
        <f>'De Trend'!D34</f>
        <v>172</v>
      </c>
      <c r="E34" s="1">
        <f>'De Trend'!E34</f>
        <v>164.57428855866368</v>
      </c>
      <c r="F34" s="1">
        <f>'De Trend'!F34</f>
        <v>165.78130690923516</v>
      </c>
      <c r="G34" s="1"/>
      <c r="H34" s="18">
        <f t="shared" si="56"/>
        <v>159.01673692224534</v>
      </c>
      <c r="I34" s="1">
        <f t="shared" si="58"/>
        <v>158.97746416958771</v>
      </c>
      <c r="J34" s="1">
        <f t="shared" si="59"/>
        <v>161.65585671285882</v>
      </c>
      <c r="K34" s="8">
        <f t="shared" si="60"/>
        <v>162.93336748301337</v>
      </c>
      <c r="L34" s="1"/>
      <c r="M34" s="18">
        <f t="shared" ref="M34:N34" si="68">$F34*B160</f>
        <v>160.18299515853559</v>
      </c>
      <c r="N34" s="1">
        <f t="shared" si="68"/>
        <v>160.14343437222729</v>
      </c>
      <c r="O34" s="1">
        <f t="shared" ref="O34:P34" si="69">$F34*F160</f>
        <v>162.70394502097059</v>
      </c>
      <c r="P34" s="8">
        <f t="shared" si="69"/>
        <v>164.6594198438888</v>
      </c>
      <c r="Q34" s="1"/>
      <c r="R34" s="1"/>
      <c r="S34" s="1">
        <f t="shared" si="63"/>
        <v>163.24354071246839</v>
      </c>
      <c r="T34" s="1"/>
      <c r="U34" s="1"/>
      <c r="V34" s="1"/>
    </row>
    <row r="35" spans="1:22" x14ac:dyDescent="0.3">
      <c r="A35" s="1">
        <f>'De Trend'!A35</f>
        <v>30</v>
      </c>
      <c r="B35" s="92"/>
      <c r="C35" s="1" t="str">
        <f>'De Trend'!C35</f>
        <v>June</v>
      </c>
      <c r="D35" s="1">
        <f>'De Trend'!D35</f>
        <v>178</v>
      </c>
      <c r="E35" s="1">
        <f>'De Trend'!E35</f>
        <v>167.23461781274295</v>
      </c>
      <c r="F35" s="1">
        <f>'De Trend'!F35</f>
        <v>167.85267969154546</v>
      </c>
      <c r="G35" s="1"/>
      <c r="H35" s="18">
        <f t="shared" si="56"/>
        <v>184.39626114376713</v>
      </c>
      <c r="I35" s="1">
        <f t="shared" si="58"/>
        <v>184.48011310117491</v>
      </c>
      <c r="J35" s="1">
        <f t="shared" si="59"/>
        <v>185.1632773680933</v>
      </c>
      <c r="K35" s="8">
        <f t="shared" si="60"/>
        <v>185.39037887225908</v>
      </c>
      <c r="L35" s="1"/>
      <c r="M35" s="18">
        <f t="shared" ref="M35:N35" si="70">$F35*B161</f>
        <v>185.07774863180796</v>
      </c>
      <c r="N35" s="1">
        <f t="shared" si="70"/>
        <v>185.16191048736371</v>
      </c>
      <c r="O35" s="1">
        <f t="shared" ref="O35:P35" si="71">$F35*F161</f>
        <v>186.0346416484806</v>
      </c>
      <c r="P35" s="8">
        <f t="shared" si="71"/>
        <v>185.86567309908415</v>
      </c>
      <c r="Q35" s="1"/>
      <c r="R35" s="1"/>
      <c r="S35" s="1">
        <f t="shared" si="63"/>
        <v>186.98183673717807</v>
      </c>
      <c r="T35" s="1"/>
      <c r="U35" s="1"/>
      <c r="V35" s="1"/>
    </row>
    <row r="36" spans="1:22" x14ac:dyDescent="0.3">
      <c r="A36" s="1">
        <f>'De Trend'!A36</f>
        <v>31</v>
      </c>
      <c r="B36" s="92"/>
      <c r="C36" s="1" t="str">
        <f>'De Trend'!C36</f>
        <v>July</v>
      </c>
      <c r="D36" s="1">
        <f>'De Trend'!D36</f>
        <v>199</v>
      </c>
      <c r="E36" s="1">
        <f>'De Trend'!E36</f>
        <v>169.8949470668222</v>
      </c>
      <c r="F36" s="1">
        <f>'De Trend'!F36</f>
        <v>169.93774913598989</v>
      </c>
      <c r="G36" s="1"/>
      <c r="H36" s="18">
        <f t="shared" si="56"/>
        <v>210.05136875806005</v>
      </c>
      <c r="I36" s="1">
        <f t="shared" si="58"/>
        <v>210.20379196751296</v>
      </c>
      <c r="J36" s="1">
        <f t="shared" si="59"/>
        <v>208.41224118322606</v>
      </c>
      <c r="K36" s="8">
        <f t="shared" si="60"/>
        <v>210.94536224679439</v>
      </c>
      <c r="L36" s="1"/>
      <c r="M36" s="18">
        <f t="shared" ref="M36:N36" si="72">$F36*B162</f>
        <v>210.10428753739737</v>
      </c>
      <c r="N36" s="1">
        <f t="shared" si="72"/>
        <v>210.25674914721981</v>
      </c>
      <c r="O36" s="1">
        <f t="shared" ref="O36:P36" si="73">$F36*F162</f>
        <v>208.95382251609658</v>
      </c>
      <c r="P36" s="8">
        <f t="shared" si="73"/>
        <v>207.17848362845393</v>
      </c>
      <c r="Q36" s="1"/>
      <c r="R36" s="1"/>
      <c r="S36" s="1">
        <f t="shared" si="63"/>
        <v>210.45913751830361</v>
      </c>
      <c r="T36" s="1"/>
      <c r="U36" s="1"/>
      <c r="V36" s="1"/>
    </row>
    <row r="37" spans="1:22" x14ac:dyDescent="0.3">
      <c r="A37" s="1">
        <f>'De Trend'!A37</f>
        <v>32</v>
      </c>
      <c r="B37" s="92"/>
      <c r="C37" s="1" t="str">
        <f>'De Trend'!C37</f>
        <v>August</v>
      </c>
      <c r="D37" s="1">
        <f>'De Trend'!D37</f>
        <v>199</v>
      </c>
      <c r="E37" s="1">
        <f>'De Trend'!E37</f>
        <v>172.55527632090144</v>
      </c>
      <c r="F37" s="1">
        <f>'De Trend'!F37</f>
        <v>172.03651524256853</v>
      </c>
      <c r="G37" s="1"/>
      <c r="H37" s="18">
        <f t="shared" si="56"/>
        <v>213.46734677279207</v>
      </c>
      <c r="I37" s="1">
        <f t="shared" si="58"/>
        <v>213.59439120593788</v>
      </c>
      <c r="J37" s="1">
        <f t="shared" si="59"/>
        <v>209.41398903226377</v>
      </c>
      <c r="K37" s="8">
        <f t="shared" si="60"/>
        <v>209.73229411808464</v>
      </c>
      <c r="L37" s="1"/>
      <c r="M37" s="18">
        <f t="shared" ref="M37:N37" si="74">$F37*B163</f>
        <v>212.82558980446396</v>
      </c>
      <c r="N37" s="1">
        <f t="shared" si="74"/>
        <v>212.95225229792911</v>
      </c>
      <c r="O37" s="1">
        <f t="shared" ref="O37:P37" si="75">$F37*F163</f>
        <v>209.5345164552819</v>
      </c>
      <c r="P37" s="8">
        <f t="shared" si="75"/>
        <v>207.90679806925462</v>
      </c>
      <c r="Q37" s="1"/>
      <c r="R37" s="1"/>
      <c r="S37" s="1">
        <f t="shared" si="63"/>
        <v>211.47072391611962</v>
      </c>
      <c r="T37" s="1"/>
      <c r="U37" s="1"/>
      <c r="V37" s="1"/>
    </row>
    <row r="38" spans="1:22" x14ac:dyDescent="0.3">
      <c r="A38" s="1">
        <f>'De Trend'!A38</f>
        <v>33</v>
      </c>
      <c r="B38" s="92"/>
      <c r="C38" s="1" t="str">
        <f>'De Trend'!C38</f>
        <v>September</v>
      </c>
      <c r="D38" s="1">
        <f>'De Trend'!D38</f>
        <v>184</v>
      </c>
      <c r="E38" s="1">
        <f>'De Trend'!E38</f>
        <v>175.21560557498071</v>
      </c>
      <c r="F38" s="1">
        <f>'De Trend'!F38</f>
        <v>174.14897801128132</v>
      </c>
      <c r="G38" s="1"/>
      <c r="H38" s="18">
        <f t="shared" si="56"/>
        <v>189.36970405344613</v>
      </c>
      <c r="I38" s="1">
        <f t="shared" si="58"/>
        <v>189.38511753741309</v>
      </c>
      <c r="J38" s="1">
        <f t="shared" si="59"/>
        <v>183.75888456021676</v>
      </c>
      <c r="K38" s="8">
        <f t="shared" si="60"/>
        <v>185.09914681781788</v>
      </c>
      <c r="L38" s="1"/>
      <c r="M38" s="18">
        <f t="shared" ref="M38:N38" si="76">$F38*B164</f>
        <v>188.21691320807494</v>
      </c>
      <c r="N38" s="1">
        <f t="shared" si="76"/>
        <v>188.23223286223265</v>
      </c>
      <c r="O38" s="1">
        <f t="shared" ref="O38:P38" si="77">$F38*F164</f>
        <v>183.42888778446627</v>
      </c>
      <c r="P38" s="8">
        <f t="shared" si="77"/>
        <v>183.14957794083918</v>
      </c>
      <c r="Q38" s="1"/>
      <c r="R38" s="1"/>
      <c r="S38" s="1">
        <f t="shared" si="63"/>
        <v>185.56365085037712</v>
      </c>
      <c r="T38" s="1"/>
      <c r="U38" s="1"/>
      <c r="V38" s="1"/>
    </row>
    <row r="39" spans="1:22" x14ac:dyDescent="0.3">
      <c r="A39" s="1">
        <f>'De Trend'!A39</f>
        <v>34</v>
      </c>
      <c r="B39" s="92"/>
      <c r="C39" s="1" t="str">
        <f>'De Trend'!C39</f>
        <v>October</v>
      </c>
      <c r="D39" s="1">
        <f>'De Trend'!D39</f>
        <v>162</v>
      </c>
      <c r="E39" s="1">
        <f>'De Trend'!E39</f>
        <v>177.87593482905996</v>
      </c>
      <c r="F39" s="1">
        <f>'De Trend'!F39</f>
        <v>176.27513744212825</v>
      </c>
      <c r="G39" s="1"/>
      <c r="H39" s="18">
        <f t="shared" si="56"/>
        <v>169.11608623426585</v>
      </c>
      <c r="I39" s="1">
        <f t="shared" si="58"/>
        <v>169.12303336901604</v>
      </c>
      <c r="J39" s="1">
        <f t="shared" si="59"/>
        <v>162.24900641451055</v>
      </c>
      <c r="K39" s="8">
        <f t="shared" si="60"/>
        <v>162.15703930819899</v>
      </c>
      <c r="L39" s="1"/>
      <c r="M39" s="18">
        <f t="shared" ref="M39:N39" si="78">$F39*B165</f>
        <v>167.59412324814244</v>
      </c>
      <c r="N39" s="1">
        <f t="shared" si="78"/>
        <v>167.60100786203975</v>
      </c>
      <c r="O39" s="1">
        <f t="shared" ref="O39:P39" si="79">$F39*F165</f>
        <v>161.68973022941168</v>
      </c>
      <c r="P39" s="8">
        <f t="shared" si="79"/>
        <v>161.97963975457915</v>
      </c>
      <c r="Q39" s="1"/>
      <c r="R39" s="1"/>
      <c r="S39" s="1">
        <f t="shared" si="63"/>
        <v>163.84251596421049</v>
      </c>
      <c r="T39" s="1"/>
      <c r="U39" s="1"/>
      <c r="V39" s="1"/>
    </row>
    <row r="40" spans="1:22" x14ac:dyDescent="0.3">
      <c r="A40" s="1">
        <f>'De Trend'!A40</f>
        <v>35</v>
      </c>
      <c r="B40" s="92"/>
      <c r="C40" s="1" t="str">
        <f>'De Trend'!C40</f>
        <v>November</v>
      </c>
      <c r="D40" s="1">
        <f>'De Trend'!D40</f>
        <v>146</v>
      </c>
      <c r="E40" s="1">
        <f>'De Trend'!E40</f>
        <v>180.5362640831392</v>
      </c>
      <c r="F40" s="1">
        <f>'De Trend'!F40</f>
        <v>178.41499353510937</v>
      </c>
      <c r="G40" s="1"/>
      <c r="H40" s="18">
        <f t="shared" si="56"/>
        <v>150.20344762677337</v>
      </c>
      <c r="I40" s="1">
        <f t="shared" si="58"/>
        <v>150.22201877528983</v>
      </c>
      <c r="J40" s="1">
        <f t="shared" si="59"/>
        <v>142.49537371087399</v>
      </c>
      <c r="K40" s="8">
        <f t="shared" si="60"/>
        <v>145.08482895032174</v>
      </c>
      <c r="L40" s="1"/>
      <c r="M40" s="18">
        <f t="shared" ref="M40:N40" si="80">$F40*B166</f>
        <v>148.43858253841367</v>
      </c>
      <c r="N40" s="1">
        <f t="shared" si="80"/>
        <v>148.45693547907817</v>
      </c>
      <c r="O40" s="1">
        <f t="shared" ref="O40:P40" si="81">$F40*F166</f>
        <v>141.78005802439725</v>
      </c>
      <c r="P40" s="8">
        <f t="shared" si="81"/>
        <v>141.8414466535632</v>
      </c>
      <c r="Q40" s="1"/>
      <c r="R40" s="1"/>
      <c r="S40" s="1">
        <f t="shared" si="63"/>
        <v>143.89487527833649</v>
      </c>
      <c r="T40" s="1"/>
      <c r="U40" s="1"/>
      <c r="V40" s="1"/>
    </row>
    <row r="41" spans="1:22" ht="15" thickBot="1" x14ac:dyDescent="0.35">
      <c r="A41" s="2">
        <f>'De Trend'!A41</f>
        <v>36</v>
      </c>
      <c r="B41" s="93"/>
      <c r="C41" s="2" t="str">
        <f>'De Trend'!C41</f>
        <v>December</v>
      </c>
      <c r="D41" s="2">
        <f>'De Trend'!D41</f>
        <v>166</v>
      </c>
      <c r="E41" s="2">
        <f>'De Trend'!E41</f>
        <v>183.19659333721847</v>
      </c>
      <c r="F41" s="2">
        <f>'De Trend'!F41</f>
        <v>180.56854629022465</v>
      </c>
      <c r="G41" s="2"/>
      <c r="H41" s="47">
        <f t="shared" si="56"/>
        <v>172.60879774068076</v>
      </c>
      <c r="I41" s="2">
        <f t="shared" si="58"/>
        <v>172.60335571019638</v>
      </c>
      <c r="J41" s="2">
        <f t="shared" si="59"/>
        <v>161.91755595477233</v>
      </c>
      <c r="K41" s="48">
        <f t="shared" si="60"/>
        <v>164.92602846744467</v>
      </c>
      <c r="L41" s="2"/>
      <c r="M41" s="47">
        <f t="shared" ref="M41:N41" si="82">$F41*B167</f>
        <v>170.13263793375387</v>
      </c>
      <c r="N41" s="2">
        <f t="shared" si="82"/>
        <v>170.12727397192722</v>
      </c>
      <c r="O41" s="2">
        <f t="shared" ref="O41:P41" si="83">$F41*F167</f>
        <v>160.80946236550818</v>
      </c>
      <c r="P41" s="48">
        <f t="shared" si="83"/>
        <v>161.96994868362975</v>
      </c>
      <c r="Q41" s="2"/>
      <c r="R41" s="2"/>
      <c r="S41" s="2">
        <f t="shared" si="63"/>
        <v>163.50781020273263</v>
      </c>
      <c r="T41" s="2"/>
      <c r="U41" s="2"/>
      <c r="V41" s="2"/>
    </row>
    <row r="42" spans="1:22" ht="15" thickTop="1" x14ac:dyDescent="0.3">
      <c r="A42" s="49">
        <f>'De Trend'!A42</f>
        <v>37</v>
      </c>
      <c r="B42" s="91">
        <f>'De Trend'!B42</f>
        <v>1952</v>
      </c>
      <c r="C42" s="49" t="str">
        <f>'De Trend'!C42</f>
        <v>January</v>
      </c>
      <c r="D42" s="49">
        <f>'De Trend'!D42</f>
        <v>171</v>
      </c>
      <c r="E42" s="49">
        <f>'De Trend'!E42</f>
        <v>185.85692259129772</v>
      </c>
      <c r="F42" s="49">
        <f>'De Trend'!F42</f>
        <v>182.7357957074741</v>
      </c>
      <c r="G42" s="49"/>
      <c r="H42" s="50">
        <f t="shared" ref="H42:H53" si="84">$E42*B156</f>
        <v>160.04770242126685</v>
      </c>
      <c r="I42" s="49">
        <f t="shared" ref="I42:K42" si="85">$E42*C156</f>
        <v>160.04652277881385</v>
      </c>
      <c r="J42" s="49">
        <f t="shared" si="85"/>
        <v>171.27425305959417</v>
      </c>
      <c r="K42" s="51">
        <f t="shared" si="85"/>
        <v>169.09725502177312</v>
      </c>
      <c r="L42" s="49"/>
      <c r="M42" s="50">
        <f>$F42*B156</f>
        <v>157.35999415753059</v>
      </c>
      <c r="N42" s="49">
        <f>$F42*C156</f>
        <v>157.35883432501379</v>
      </c>
      <c r="O42" s="49">
        <f>$F42*F156</f>
        <v>166.68866776830379</v>
      </c>
      <c r="P42" s="51">
        <f>$F42*G156</f>
        <v>167.5444610492606</v>
      </c>
      <c r="Q42" s="49"/>
      <c r="R42" s="49"/>
      <c r="S42" s="1">
        <f>J42*K156</f>
        <v>172.95640300861092</v>
      </c>
      <c r="T42" s="49"/>
      <c r="U42" s="49"/>
      <c r="V42" s="49"/>
    </row>
    <row r="43" spans="1:22" x14ac:dyDescent="0.3">
      <c r="A43" s="1">
        <f>'De Trend'!A43</f>
        <v>38</v>
      </c>
      <c r="B43" s="92"/>
      <c r="C43" s="1" t="str">
        <f>'De Trend'!C43</f>
        <v>Feburary</v>
      </c>
      <c r="D43" s="1">
        <f>'De Trend'!D43</f>
        <v>180</v>
      </c>
      <c r="E43" s="1">
        <f>'De Trend'!E43</f>
        <v>188.51725184537696</v>
      </c>
      <c r="F43" s="1">
        <f>'De Trend'!F43</f>
        <v>184.9167417868577</v>
      </c>
      <c r="G43" s="1"/>
      <c r="H43" s="18">
        <f t="shared" si="84"/>
        <v>160.5923353243995</v>
      </c>
      <c r="I43" s="1">
        <f t="shared" ref="I43:I53" si="86">$E43*C157</f>
        <v>160.48152246542747</v>
      </c>
      <c r="J43" s="1">
        <f t="shared" ref="J43:J53" si="87">$E43*D157</f>
        <v>170.15596157209211</v>
      </c>
      <c r="K43" s="8">
        <f t="shared" ref="K43:K53" si="88">$E43*E157</f>
        <v>165.78675288412458</v>
      </c>
      <c r="L43" s="1"/>
      <c r="M43" s="18">
        <f t="shared" ref="M43:N43" si="89">$F43*B157</f>
        <v>157.52516607067597</v>
      </c>
      <c r="N43" s="1">
        <f t="shared" si="89"/>
        <v>157.41646963770438</v>
      </c>
      <c r="O43" s="1">
        <f t="shared" ref="O43:P43" si="90">$F43*F157</f>
        <v>165.22942773286772</v>
      </c>
      <c r="P43" s="8">
        <f t="shared" si="90"/>
        <v>165.11290212235363</v>
      </c>
      <c r="Q43" s="1"/>
      <c r="R43" s="1"/>
      <c r="S43" s="1">
        <f t="shared" ref="S43:S53" si="91">J43*K157</f>
        <v>171.8271283526812</v>
      </c>
      <c r="T43" s="1"/>
      <c r="U43" s="1"/>
      <c r="V43" s="1"/>
    </row>
    <row r="44" spans="1:22" x14ac:dyDescent="0.3">
      <c r="A44" s="1">
        <f>'De Trend'!A44</f>
        <v>39</v>
      </c>
      <c r="B44" s="92"/>
      <c r="C44" s="1" t="str">
        <f>'De Trend'!C44</f>
        <v>March</v>
      </c>
      <c r="D44" s="1">
        <f>'De Trend'!D44</f>
        <v>193</v>
      </c>
      <c r="E44" s="1">
        <f>'De Trend'!E44</f>
        <v>191.17758109945623</v>
      </c>
      <c r="F44" s="1">
        <f>'De Trend'!F44</f>
        <v>187.11138452837545</v>
      </c>
      <c r="G44" s="1"/>
      <c r="H44" s="18">
        <f t="shared" si="84"/>
        <v>187.35365570609943</v>
      </c>
      <c r="I44" s="1">
        <f t="shared" si="86"/>
        <v>187.19943892908051</v>
      </c>
      <c r="J44" s="1">
        <f t="shared" si="87"/>
        <v>195.63150358948019</v>
      </c>
      <c r="K44" s="8">
        <f t="shared" si="88"/>
        <v>191.75032314164645</v>
      </c>
      <c r="L44" s="1"/>
      <c r="M44" s="18">
        <f t="shared" ref="M44:N44" si="92">$F44*B158</f>
        <v>183.36879101626286</v>
      </c>
      <c r="N44" s="1">
        <f t="shared" si="92"/>
        <v>183.217854308624</v>
      </c>
      <c r="O44" s="1">
        <f t="shared" ref="O44:P44" si="93">$F44*F158</f>
        <v>190.23734753325587</v>
      </c>
      <c r="P44" s="8">
        <f t="shared" si="93"/>
        <v>191.18769545766224</v>
      </c>
      <c r="Q44" s="1"/>
      <c r="R44" s="1"/>
      <c r="S44" s="1">
        <f t="shared" si="91"/>
        <v>197.55287541221767</v>
      </c>
      <c r="T44" s="1"/>
      <c r="U44" s="1"/>
      <c r="V44" s="1"/>
    </row>
    <row r="45" spans="1:22" x14ac:dyDescent="0.3">
      <c r="A45" s="1">
        <f>'De Trend'!A45</f>
        <v>40</v>
      </c>
      <c r="B45" s="92"/>
      <c r="C45" s="1" t="str">
        <f>'De Trend'!C45</f>
        <v>April</v>
      </c>
      <c r="D45" s="1">
        <f>'De Trend'!D45</f>
        <v>181</v>
      </c>
      <c r="E45" s="1">
        <f>'De Trend'!E45</f>
        <v>193.83791035353545</v>
      </c>
      <c r="F45" s="1">
        <f>'De Trend'!F45</f>
        <v>189.31972393202733</v>
      </c>
      <c r="G45" s="1"/>
      <c r="H45" s="18">
        <f t="shared" si="84"/>
        <v>185.88402973366996</v>
      </c>
      <c r="I45" s="1">
        <f t="shared" si="86"/>
        <v>185.74920701467298</v>
      </c>
      <c r="J45" s="1">
        <f t="shared" si="87"/>
        <v>191.65351566262822</v>
      </c>
      <c r="K45" s="8">
        <f t="shared" si="88"/>
        <v>189.99018272539891</v>
      </c>
      <c r="L45" s="1"/>
      <c r="M45" s="18">
        <f t="shared" ref="M45:N45" si="94">$F45*B159</f>
        <v>181.55124107748765</v>
      </c>
      <c r="N45" s="1">
        <f t="shared" si="94"/>
        <v>181.41956095416339</v>
      </c>
      <c r="O45" s="1">
        <f t="shared" ref="O45:P45" si="95">$F45*F159</f>
        <v>186.38132149676062</v>
      </c>
      <c r="P45" s="8">
        <f t="shared" si="95"/>
        <v>185.08936010866285</v>
      </c>
      <c r="Q45" s="1"/>
      <c r="R45" s="1"/>
      <c r="S45" s="1">
        <f t="shared" si="91"/>
        <v>193.53581814441807</v>
      </c>
      <c r="T45" s="1"/>
      <c r="U45" s="1"/>
      <c r="V45" s="1"/>
    </row>
    <row r="46" spans="1:22" x14ac:dyDescent="0.3">
      <c r="A46" s="1">
        <f>'De Trend'!A46</f>
        <v>41</v>
      </c>
      <c r="B46" s="92"/>
      <c r="C46" s="1" t="str">
        <f>'De Trend'!C46</f>
        <v>May</v>
      </c>
      <c r="D46" s="1">
        <f>'De Trend'!D46</f>
        <v>183</v>
      </c>
      <c r="E46" s="1">
        <f>'De Trend'!E46</f>
        <v>196.49823960761472</v>
      </c>
      <c r="F46" s="1">
        <f>'De Trend'!F46</f>
        <v>191.54175999781344</v>
      </c>
      <c r="G46" s="1"/>
      <c r="H46" s="18">
        <f t="shared" si="84"/>
        <v>189.86263982681817</v>
      </c>
      <c r="I46" s="1">
        <f t="shared" si="86"/>
        <v>189.81574898603517</v>
      </c>
      <c r="J46" s="1">
        <f t="shared" si="87"/>
        <v>193.01369335717754</v>
      </c>
      <c r="K46" s="8">
        <f t="shared" si="88"/>
        <v>194.53901435120181</v>
      </c>
      <c r="L46" s="1"/>
      <c r="M46" s="18">
        <f t="shared" ref="M46:N46" si="96">$F46*B160</f>
        <v>185.07353685651245</v>
      </c>
      <c r="N46" s="1">
        <f t="shared" si="96"/>
        <v>185.02782879220979</v>
      </c>
      <c r="O46" s="1">
        <f t="shared" ref="O46:P46" si="97">$F46*F160</f>
        <v>187.98621249238144</v>
      </c>
      <c r="P46" s="8">
        <f t="shared" si="97"/>
        <v>190.245544959933</v>
      </c>
      <c r="Q46" s="1"/>
      <c r="R46" s="1"/>
      <c r="S46" s="1">
        <f t="shared" si="91"/>
        <v>194.90935466435224</v>
      </c>
      <c r="T46" s="1"/>
      <c r="U46" s="1"/>
      <c r="V46" s="1"/>
    </row>
    <row r="47" spans="1:22" x14ac:dyDescent="0.3">
      <c r="A47" s="1">
        <f>'De Trend'!A47</f>
        <v>42</v>
      </c>
      <c r="B47" s="92"/>
      <c r="C47" s="1" t="str">
        <f>'De Trend'!C47</f>
        <v>June</v>
      </c>
      <c r="D47" s="1">
        <f>'De Trend'!D47</f>
        <v>218</v>
      </c>
      <c r="E47" s="1">
        <f>'De Trend'!E47</f>
        <v>199.15856886169396</v>
      </c>
      <c r="F47" s="1">
        <f>'De Trend'!F47</f>
        <v>193.77749272573368</v>
      </c>
      <c r="G47" s="1"/>
      <c r="H47" s="18">
        <f t="shared" si="84"/>
        <v>219.59625317505012</v>
      </c>
      <c r="I47" s="1">
        <f t="shared" si="86"/>
        <v>219.69611190078527</v>
      </c>
      <c r="J47" s="1">
        <f t="shared" si="87"/>
        <v>220.5096875795318</v>
      </c>
      <c r="K47" s="8">
        <f t="shared" si="88"/>
        <v>220.78014121615047</v>
      </c>
      <c r="L47" s="1"/>
      <c r="M47" s="18">
        <f t="shared" ref="M47:N47" si="98">$F47*B161</f>
        <v>213.66297014203553</v>
      </c>
      <c r="N47" s="1">
        <f t="shared" si="98"/>
        <v>213.76013077946303</v>
      </c>
      <c r="O47" s="1">
        <f t="shared" ref="O47:P47" si="99">$F47*F161</f>
        <v>214.76765509504514</v>
      </c>
      <c r="P47" s="8">
        <f t="shared" si="99"/>
        <v>214.57258938676023</v>
      </c>
      <c r="Q47" s="1"/>
      <c r="R47" s="1"/>
      <c r="S47" s="1">
        <f t="shared" si="91"/>
        <v>222.67539756275124</v>
      </c>
      <c r="T47" s="1"/>
      <c r="U47" s="1"/>
      <c r="V47" s="1"/>
    </row>
    <row r="48" spans="1:22" x14ac:dyDescent="0.3">
      <c r="A48" s="1">
        <f>'De Trend'!A48</f>
        <v>43</v>
      </c>
      <c r="B48" s="92"/>
      <c r="C48" s="1" t="str">
        <f>'De Trend'!C48</f>
        <v>July</v>
      </c>
      <c r="D48" s="1">
        <f>'De Trend'!D48</f>
        <v>230</v>
      </c>
      <c r="E48" s="1">
        <f>'De Trend'!E48</f>
        <v>201.81889811577321</v>
      </c>
      <c r="F48" s="1">
        <f>'De Trend'!F48</f>
        <v>196.02692211578807</v>
      </c>
      <c r="G48" s="1"/>
      <c r="H48" s="18">
        <f t="shared" si="84"/>
        <v>249.52087464842671</v>
      </c>
      <c r="I48" s="1">
        <f t="shared" si="86"/>
        <v>249.70193879842142</v>
      </c>
      <c r="J48" s="1">
        <f t="shared" si="87"/>
        <v>247.57374834046141</v>
      </c>
      <c r="K48" s="8">
        <f t="shared" si="88"/>
        <v>250.58285314710491</v>
      </c>
      <c r="L48" s="1"/>
      <c r="M48" s="18">
        <f t="shared" ref="M48:N48" si="100">$F48*B162</f>
        <v>242.3599054282403</v>
      </c>
      <c r="N48" s="1">
        <f t="shared" si="100"/>
        <v>242.53577324022595</v>
      </c>
      <c r="O48" s="1">
        <f t="shared" ref="O48:P48" si="101">$F48*F162</f>
        <v>241.03281878460706</v>
      </c>
      <c r="P48" s="8">
        <f t="shared" si="101"/>
        <v>238.98492642622023</v>
      </c>
      <c r="Q48" s="1"/>
      <c r="R48" s="1"/>
      <c r="S48" s="1">
        <f t="shared" si="91"/>
        <v>250.00526481599312</v>
      </c>
      <c r="T48" s="1"/>
      <c r="U48" s="1"/>
      <c r="V48" s="1"/>
    </row>
    <row r="49" spans="1:22" x14ac:dyDescent="0.3">
      <c r="A49" s="1">
        <f>'De Trend'!A49</f>
        <v>44</v>
      </c>
      <c r="B49" s="92"/>
      <c r="C49" s="1" t="str">
        <f>'De Trend'!C49</f>
        <v>August</v>
      </c>
      <c r="D49" s="1">
        <f>'De Trend'!D49</f>
        <v>242</v>
      </c>
      <c r="E49" s="1">
        <f>'De Trend'!E49</f>
        <v>204.47922736985248</v>
      </c>
      <c r="F49" s="1">
        <f>'De Trend'!F49</f>
        <v>198.29004816797664</v>
      </c>
      <c r="G49" s="1"/>
      <c r="H49" s="18">
        <f t="shared" si="84"/>
        <v>252.96032128057075</v>
      </c>
      <c r="I49" s="1">
        <f t="shared" si="86"/>
        <v>253.11086983570732</v>
      </c>
      <c r="J49" s="1">
        <f t="shared" si="87"/>
        <v>248.15706358420533</v>
      </c>
      <c r="K49" s="8">
        <f t="shared" si="88"/>
        <v>248.53425737047647</v>
      </c>
      <c r="L49" s="1"/>
      <c r="M49" s="18">
        <f t="shared" ref="M49:N49" si="102">$F49*B163</f>
        <v>245.30371586638009</v>
      </c>
      <c r="N49" s="1">
        <f t="shared" si="102"/>
        <v>245.44970761641565</v>
      </c>
      <c r="O49" s="1">
        <f t="shared" ref="O49:P49" si="103">$F49*F163</f>
        <v>241.51041017186799</v>
      </c>
      <c r="P49" s="8">
        <f t="shared" si="103"/>
        <v>239.63429476279819</v>
      </c>
      <c r="Q49" s="1"/>
      <c r="R49" s="1"/>
      <c r="S49" s="1">
        <f t="shared" si="91"/>
        <v>250.59430902185485</v>
      </c>
      <c r="T49" s="1"/>
      <c r="U49" s="1"/>
      <c r="V49" s="1"/>
    </row>
    <row r="50" spans="1:22" x14ac:dyDescent="0.3">
      <c r="A50" s="1">
        <f>'De Trend'!A50</f>
        <v>45</v>
      </c>
      <c r="B50" s="92"/>
      <c r="C50" s="1" t="str">
        <f>'De Trend'!C50</f>
        <v>September</v>
      </c>
      <c r="D50" s="1">
        <f>'De Trend'!D50</f>
        <v>209</v>
      </c>
      <c r="E50" s="1">
        <f>'De Trend'!E50</f>
        <v>207.13955662393172</v>
      </c>
      <c r="F50" s="1">
        <f>'De Trend'!F50</f>
        <v>200.56687088229936</v>
      </c>
      <c r="G50" s="1"/>
      <c r="H50" s="18">
        <f t="shared" si="84"/>
        <v>223.87250500270008</v>
      </c>
      <c r="I50" s="1">
        <f t="shared" si="86"/>
        <v>223.890726794215</v>
      </c>
      <c r="J50" s="1">
        <f t="shared" si="87"/>
        <v>217.23940483841656</v>
      </c>
      <c r="K50" s="8">
        <f t="shared" si="88"/>
        <v>218.82386033761858</v>
      </c>
      <c r="L50" s="1"/>
      <c r="M50" s="18">
        <f t="shared" ref="M50:N50" si="104">$F50*B164</f>
        <v>216.76887088492401</v>
      </c>
      <c r="N50" s="1">
        <f t="shared" si="104"/>
        <v>216.78651448600911</v>
      </c>
      <c r="O50" s="1">
        <f t="shared" ref="O50:P50" si="105">$F50*F164</f>
        <v>211.25451594649951</v>
      </c>
      <c r="P50" s="8">
        <f t="shared" si="105"/>
        <v>210.93283561289871</v>
      </c>
      <c r="Q50" s="1"/>
      <c r="R50" s="1"/>
      <c r="S50" s="1">
        <f t="shared" si="91"/>
        <v>219.37299612400361</v>
      </c>
      <c r="T50" s="1"/>
      <c r="U50" s="1"/>
      <c r="V50" s="1"/>
    </row>
    <row r="51" spans="1:22" x14ac:dyDescent="0.3">
      <c r="A51" s="1">
        <f>'De Trend'!A51</f>
        <v>46</v>
      </c>
      <c r="B51" s="92"/>
      <c r="C51" s="1" t="str">
        <f>'De Trend'!C51</f>
        <v>October</v>
      </c>
      <c r="D51" s="1">
        <f>'De Trend'!D51</f>
        <v>191</v>
      </c>
      <c r="E51" s="1">
        <f>'De Trend'!E51</f>
        <v>209.79988587801097</v>
      </c>
      <c r="F51" s="1">
        <f>'De Trend'!F51</f>
        <v>202.85739025875625</v>
      </c>
      <c r="G51" s="1"/>
      <c r="H51" s="18">
        <f t="shared" si="84"/>
        <v>199.46787982411382</v>
      </c>
      <c r="I51" s="1">
        <f t="shared" si="86"/>
        <v>199.47607378289285</v>
      </c>
      <c r="J51" s="1">
        <f t="shared" si="87"/>
        <v>191.36834368458833</v>
      </c>
      <c r="K51" s="8">
        <f t="shared" si="88"/>
        <v>191.2598709537086</v>
      </c>
      <c r="L51" s="1"/>
      <c r="M51" s="18">
        <f t="shared" ref="M51:N51" si="106">$F51*B165</f>
        <v>192.86728099125204</v>
      </c>
      <c r="N51" s="1">
        <f t="shared" si="106"/>
        <v>192.87520380344446</v>
      </c>
      <c r="O51" s="1">
        <f t="shared" ref="O51:P51" si="107">$F51*F165</f>
        <v>186.07250677509256</v>
      </c>
      <c r="P51" s="8">
        <f t="shared" si="107"/>
        <v>186.40613459430747</v>
      </c>
      <c r="Q51" s="1"/>
      <c r="R51" s="1"/>
      <c r="S51" s="1">
        <f t="shared" si="91"/>
        <v>193.247845383308</v>
      </c>
      <c r="T51" s="1"/>
      <c r="U51" s="1"/>
      <c r="V51" s="1"/>
    </row>
    <row r="52" spans="1:22" x14ac:dyDescent="0.3">
      <c r="A52" s="1">
        <f>'De Trend'!A52</f>
        <v>47</v>
      </c>
      <c r="B52" s="92"/>
      <c r="C52" s="1" t="str">
        <f>'De Trend'!C52</f>
        <v>November</v>
      </c>
      <c r="D52" s="1">
        <f>'De Trend'!D52</f>
        <v>172</v>
      </c>
      <c r="E52" s="1">
        <f>'De Trend'!E52</f>
        <v>212.46021513209024</v>
      </c>
      <c r="F52" s="1">
        <f>'De Trend'!F52</f>
        <v>205.1616062973473</v>
      </c>
      <c r="G52" s="1"/>
      <c r="H52" s="18">
        <f t="shared" si="84"/>
        <v>176.76369320276797</v>
      </c>
      <c r="I52" s="1">
        <f t="shared" si="86"/>
        <v>176.78554825903103</v>
      </c>
      <c r="J52" s="1">
        <f t="shared" si="87"/>
        <v>167.69261238283991</v>
      </c>
      <c r="K52" s="8">
        <f t="shared" si="88"/>
        <v>170.73995702598947</v>
      </c>
      <c r="L52" s="1"/>
      <c r="M52" s="18">
        <f t="shared" ref="M52:N52" si="108">$F52*B166</f>
        <v>170.69136078010985</v>
      </c>
      <c r="N52" s="1">
        <f t="shared" si="108"/>
        <v>170.71246505342455</v>
      </c>
      <c r="O52" s="1">
        <f t="shared" ref="O52:P52" si="109">$F52*F166</f>
        <v>163.03464114125813</v>
      </c>
      <c r="P52" s="8">
        <f t="shared" si="109"/>
        <v>163.10523268470709</v>
      </c>
      <c r="Q52" s="1"/>
      <c r="R52" s="1"/>
      <c r="S52" s="1">
        <f t="shared" si="91"/>
        <v>169.3395856688488</v>
      </c>
      <c r="T52" s="1"/>
      <c r="U52" s="1"/>
      <c r="V52" s="1"/>
    </row>
    <row r="53" spans="1:22" ht="15" thickBot="1" x14ac:dyDescent="0.35">
      <c r="A53" s="2">
        <f>'De Trend'!A53</f>
        <v>48</v>
      </c>
      <c r="B53" s="93"/>
      <c r="C53" s="2" t="str">
        <f>'De Trend'!C53</f>
        <v>December</v>
      </c>
      <c r="D53" s="2">
        <f>'De Trend'!D53</f>
        <v>194</v>
      </c>
      <c r="E53" s="2">
        <f>'De Trend'!E53</f>
        <v>215.12054438616948</v>
      </c>
      <c r="F53" s="2">
        <f>'De Trend'!F53</f>
        <v>207.47951899807254</v>
      </c>
      <c r="G53" s="2"/>
      <c r="H53" s="47">
        <f t="shared" si="84"/>
        <v>202.68771301586065</v>
      </c>
      <c r="I53" s="2">
        <f t="shared" si="86"/>
        <v>202.68132265379637</v>
      </c>
      <c r="J53" s="2">
        <f t="shared" si="87"/>
        <v>190.1334088595861</v>
      </c>
      <c r="K53" s="48">
        <f t="shared" si="88"/>
        <v>193.66613964298881</v>
      </c>
      <c r="L53" s="2"/>
      <c r="M53" s="47">
        <f t="shared" ref="M53:N53" si="110">$F53*B167</f>
        <v>195.48829854139137</v>
      </c>
      <c r="N53" s="2">
        <f t="shared" si="110"/>
        <v>195.48213516331373</v>
      </c>
      <c r="O53" s="2">
        <f t="shared" ref="O53:P53" si="111">$F53*F167</f>
        <v>184.77564663065868</v>
      </c>
      <c r="P53" s="48">
        <f t="shared" si="111"/>
        <v>186.10908563780842</v>
      </c>
      <c r="Q53" s="2"/>
      <c r="R53" s="2"/>
      <c r="S53" s="2">
        <f t="shared" si="91"/>
        <v>192.00078179104628</v>
      </c>
      <c r="T53" s="2"/>
      <c r="U53" s="2"/>
      <c r="V53" s="2"/>
    </row>
    <row r="54" spans="1:22" ht="15" thickTop="1" x14ac:dyDescent="0.3">
      <c r="A54" s="49">
        <f>'De Trend'!A54</f>
        <v>49</v>
      </c>
      <c r="B54" s="91">
        <f>'De Trend'!B54</f>
        <v>1953</v>
      </c>
      <c r="C54" s="49" t="str">
        <f>'De Trend'!C54</f>
        <v>January</v>
      </c>
      <c r="D54" s="49">
        <f>'De Trend'!D54</f>
        <v>196</v>
      </c>
      <c r="E54" s="49">
        <f>'De Trend'!E54</f>
        <v>217.78087364024873</v>
      </c>
      <c r="F54" s="49">
        <f>'De Trend'!F54</f>
        <v>209.81112836093192</v>
      </c>
      <c r="G54" s="49"/>
      <c r="H54" s="50">
        <f t="shared" ref="H54:H65" si="112">$E54*B156</f>
        <v>187.53849989255153</v>
      </c>
      <c r="I54" s="49">
        <f t="shared" ref="I54:K54" si="113">$E54*C156</f>
        <v>187.53711762731001</v>
      </c>
      <c r="J54" s="49">
        <f t="shared" si="113"/>
        <v>200.69339330138007</v>
      </c>
      <c r="K54" s="51">
        <f t="shared" si="113"/>
        <v>198.1424604225852</v>
      </c>
      <c r="L54" s="49"/>
      <c r="M54" s="50">
        <f>$F54*B156</f>
        <v>180.6754818082463</v>
      </c>
      <c r="N54" s="49">
        <f>$F54*C156</f>
        <v>180.67415012734534</v>
      </c>
      <c r="O54" s="49">
        <f>$F54*F156</f>
        <v>191.38635281635672</v>
      </c>
      <c r="P54" s="51">
        <f>$F54*G156</f>
        <v>192.36894603639934</v>
      </c>
      <c r="Q54" s="49"/>
      <c r="R54" s="49"/>
      <c r="S54" s="1">
        <f>J54*K156</f>
        <v>202.66447987907162</v>
      </c>
      <c r="T54" s="49"/>
      <c r="U54" s="49"/>
      <c r="V54" s="49"/>
    </row>
    <row r="55" spans="1:22" x14ac:dyDescent="0.3">
      <c r="A55" s="1">
        <f>'De Trend'!A55</f>
        <v>50</v>
      </c>
      <c r="B55" s="92"/>
      <c r="C55" s="1" t="str">
        <f>'De Trend'!C55</f>
        <v>Feburary</v>
      </c>
      <c r="D55" s="1">
        <f>'De Trend'!D55</f>
        <v>196</v>
      </c>
      <c r="E55" s="1">
        <f>'De Trend'!E55</f>
        <v>220.44120289432797</v>
      </c>
      <c r="F55" s="1">
        <f>'De Trend'!F55</f>
        <v>212.15643438592542</v>
      </c>
      <c r="G55" s="1"/>
      <c r="H55" s="18">
        <f t="shared" si="112"/>
        <v>187.78741588889787</v>
      </c>
      <c r="I55" s="1">
        <f t="shared" ref="I55:I65" si="114">$E55*C157</f>
        <v>187.65783772197238</v>
      </c>
      <c r="J55" s="1">
        <f t="shared" ref="J55:J65" si="115">$E55*D157</f>
        <v>198.97056890771177</v>
      </c>
      <c r="K55" s="8">
        <f t="shared" ref="K55:K65" si="116">$E55*E157</f>
        <v>193.86146823154715</v>
      </c>
      <c r="L55" s="1"/>
      <c r="M55" s="18">
        <f t="shared" ref="M55:N55" si="117">$F55*B157</f>
        <v>180.72986381150145</v>
      </c>
      <c r="N55" s="1">
        <f t="shared" si="117"/>
        <v>180.60515553778387</v>
      </c>
      <c r="O55" s="1">
        <f t="shared" ref="O55:P55" si="118">$F55*F157</f>
        <v>189.56902390069868</v>
      </c>
      <c r="P55" s="8">
        <f t="shared" si="118"/>
        <v>189.43533314991848</v>
      </c>
      <c r="Q55" s="1"/>
      <c r="R55" s="1"/>
      <c r="S55" s="1">
        <f t="shared" ref="S55:S65" si="119">J55*K157</f>
        <v>200.92473496807986</v>
      </c>
      <c r="T55" s="1"/>
      <c r="U55" s="1"/>
      <c r="V55" s="1"/>
    </row>
    <row r="56" spans="1:22" x14ac:dyDescent="0.3">
      <c r="A56" s="1">
        <f>'De Trend'!A56</f>
        <v>51</v>
      </c>
      <c r="B56" s="92"/>
      <c r="C56" s="1" t="str">
        <f>'De Trend'!C56</f>
        <v>March</v>
      </c>
      <c r="D56" s="1">
        <f>'De Trend'!D56</f>
        <v>236</v>
      </c>
      <c r="E56" s="1">
        <f>'De Trend'!E56</f>
        <v>223.10153214840724</v>
      </c>
      <c r="F56" s="1">
        <f>'De Trend'!F56</f>
        <v>214.51543707305314</v>
      </c>
      <c r="G56" s="1"/>
      <c r="H56" s="18">
        <f t="shared" si="112"/>
        <v>218.63906531954154</v>
      </c>
      <c r="I56" s="1">
        <f t="shared" si="114"/>
        <v>218.45909652279227</v>
      </c>
      <c r="J56" s="1">
        <f t="shared" si="115"/>
        <v>228.29919667517856</v>
      </c>
      <c r="K56" s="8">
        <f t="shared" si="116"/>
        <v>223.76991400784698</v>
      </c>
      <c r="L56" s="1"/>
      <c r="M56" s="18">
        <f t="shared" ref="M56:N56" si="120">$F56*B158</f>
        <v>210.22470893237255</v>
      </c>
      <c r="N56" s="1">
        <f t="shared" si="120"/>
        <v>210.05166626107209</v>
      </c>
      <c r="O56" s="1">
        <f t="shared" ref="O56:P56" si="121">$F56*F158</f>
        <v>218.09922392790602</v>
      </c>
      <c r="P56" s="8">
        <f t="shared" si="121"/>
        <v>219.1887583829546</v>
      </c>
      <c r="Q56" s="1"/>
      <c r="R56" s="1"/>
      <c r="S56" s="1">
        <f t="shared" si="119"/>
        <v>230.5414104065915</v>
      </c>
      <c r="T56" s="1"/>
      <c r="U56" s="1"/>
      <c r="V56" s="1"/>
    </row>
    <row r="57" spans="1:22" x14ac:dyDescent="0.3">
      <c r="A57" s="1">
        <f>'De Trend'!A57</f>
        <v>52</v>
      </c>
      <c r="B57" s="92"/>
      <c r="C57" s="1" t="str">
        <f>'De Trend'!C57</f>
        <v>April</v>
      </c>
      <c r="D57" s="1">
        <f>'De Trend'!D57</f>
        <v>235</v>
      </c>
      <c r="E57" s="1">
        <f>'De Trend'!E57</f>
        <v>225.76186140248649</v>
      </c>
      <c r="F57" s="1">
        <f>'De Trend'!F57</f>
        <v>216.88813642231497</v>
      </c>
      <c r="G57" s="1"/>
      <c r="H57" s="18">
        <f t="shared" si="112"/>
        <v>216.49802394757944</v>
      </c>
      <c r="I57" s="1">
        <f t="shared" si="114"/>
        <v>216.34099672857678</v>
      </c>
      <c r="J57" s="1">
        <f t="shared" si="115"/>
        <v>223.21770989694519</v>
      </c>
      <c r="K57" s="8">
        <f t="shared" si="116"/>
        <v>221.28043591707171</v>
      </c>
      <c r="L57" s="1"/>
      <c r="M57" s="18">
        <f t="shared" ref="M57:N57" si="122">$F57*B159</f>
        <v>207.98842045951992</v>
      </c>
      <c r="N57" s="1">
        <f t="shared" si="122"/>
        <v>207.83756530318178</v>
      </c>
      <c r="O57" s="1">
        <f t="shared" ref="O57:P57" si="123">$F57*F159</f>
        <v>213.52184887969946</v>
      </c>
      <c r="P57" s="8">
        <f t="shared" si="123"/>
        <v>212.04175429697804</v>
      </c>
      <c r="Q57" s="1"/>
      <c r="R57" s="1"/>
      <c r="S57" s="1">
        <f t="shared" si="119"/>
        <v>225.41001640312007</v>
      </c>
      <c r="T57" s="1"/>
      <c r="U57" s="1"/>
      <c r="V57" s="1"/>
    </row>
    <row r="58" spans="1:22" x14ac:dyDescent="0.3">
      <c r="A58" s="1">
        <f>'De Trend'!A58</f>
        <v>53</v>
      </c>
      <c r="B58" s="92"/>
      <c r="C58" s="1" t="str">
        <f>'De Trend'!C58</f>
        <v>May</v>
      </c>
      <c r="D58" s="1">
        <f>'De Trend'!D58</f>
        <v>229</v>
      </c>
      <c r="E58" s="1">
        <f>'De Trend'!E58</f>
        <v>228.42219065656573</v>
      </c>
      <c r="F58" s="1">
        <f>'De Trend'!F58</f>
        <v>219.27453243371099</v>
      </c>
      <c r="G58" s="1"/>
      <c r="H58" s="18">
        <f t="shared" si="112"/>
        <v>220.70854273139093</v>
      </c>
      <c r="I58" s="1">
        <f t="shared" si="114"/>
        <v>220.65403380248264</v>
      </c>
      <c r="J58" s="1">
        <f t="shared" si="115"/>
        <v>224.37153000149624</v>
      </c>
      <c r="K58" s="8">
        <f t="shared" si="116"/>
        <v>226.14466121939023</v>
      </c>
      <c r="L58" s="1"/>
      <c r="M58" s="18">
        <f t="shared" ref="M58:N58" si="124">$F58*B160</f>
        <v>211.86979414059999</v>
      </c>
      <c r="N58" s="1">
        <f t="shared" si="124"/>
        <v>211.81746813906105</v>
      </c>
      <c r="O58" s="1">
        <f t="shared" ref="O58:P58" si="125">$F58*F160</f>
        <v>215.20418758145345</v>
      </c>
      <c r="P58" s="8">
        <f t="shared" si="125"/>
        <v>217.79064220336107</v>
      </c>
      <c r="Q58" s="1"/>
      <c r="R58" s="1"/>
      <c r="S58" s="1">
        <f t="shared" si="119"/>
        <v>226.57516861623603</v>
      </c>
      <c r="T58" s="1"/>
      <c r="U58" s="1"/>
      <c r="V58" s="1"/>
    </row>
    <row r="59" spans="1:22" x14ac:dyDescent="0.3">
      <c r="A59" s="1">
        <f>'De Trend'!A59</f>
        <v>54</v>
      </c>
      <c r="B59" s="92"/>
      <c r="C59" s="1" t="str">
        <f>'De Trend'!C59</f>
        <v>June</v>
      </c>
      <c r="D59" s="1">
        <f>'De Trend'!D59</f>
        <v>243</v>
      </c>
      <c r="E59" s="1">
        <f>'De Trend'!E59</f>
        <v>231.08251991064498</v>
      </c>
      <c r="F59" s="1">
        <f>'De Trend'!F59</f>
        <v>221.67462510724118</v>
      </c>
      <c r="G59" s="1"/>
      <c r="H59" s="18">
        <f t="shared" si="112"/>
        <v>254.79624520633311</v>
      </c>
      <c r="I59" s="1">
        <f t="shared" si="114"/>
        <v>254.91211070039566</v>
      </c>
      <c r="J59" s="1">
        <f t="shared" si="115"/>
        <v>255.8560977909703</v>
      </c>
      <c r="K59" s="8">
        <f t="shared" si="116"/>
        <v>256.16990356004186</v>
      </c>
      <c r="L59" s="1"/>
      <c r="M59" s="18">
        <f t="shared" ref="M59:N59" si="126">$F59*B161</f>
        <v>244.42291072767861</v>
      </c>
      <c r="N59" s="1">
        <f t="shared" si="126"/>
        <v>244.53405907403172</v>
      </c>
      <c r="O59" s="1">
        <f t="shared" ref="O59:P59" si="127">$F59*F161</f>
        <v>245.68663139706828</v>
      </c>
      <c r="P59" s="8">
        <f t="shared" si="127"/>
        <v>245.46348309874375</v>
      </c>
      <c r="Q59" s="1"/>
      <c r="R59" s="1"/>
      <c r="S59" s="1">
        <f t="shared" si="119"/>
        <v>258.36895838832442</v>
      </c>
      <c r="T59" s="1"/>
      <c r="U59" s="1"/>
      <c r="V59" s="1"/>
    </row>
    <row r="60" spans="1:22" x14ac:dyDescent="0.3">
      <c r="A60" s="1">
        <f>'De Trend'!A60</f>
        <v>55</v>
      </c>
      <c r="B60" s="92"/>
      <c r="C60" s="1" t="str">
        <f>'De Trend'!C60</f>
        <v>July</v>
      </c>
      <c r="D60" s="1">
        <f>'De Trend'!D60</f>
        <v>264</v>
      </c>
      <c r="E60" s="1">
        <f>'De Trend'!E60</f>
        <v>233.74284916472425</v>
      </c>
      <c r="F60" s="1">
        <f>'De Trend'!F60</f>
        <v>224.08841444290553</v>
      </c>
      <c r="G60" s="1"/>
      <c r="H60" s="18">
        <f t="shared" si="112"/>
        <v>288.99038053879337</v>
      </c>
      <c r="I60" s="1">
        <f t="shared" si="114"/>
        <v>289.20008562932992</v>
      </c>
      <c r="J60" s="1">
        <f t="shared" si="115"/>
        <v>286.73525549769681</v>
      </c>
      <c r="K60" s="8">
        <f t="shared" si="116"/>
        <v>290.22034404741549</v>
      </c>
      <c r="L60" s="1"/>
      <c r="M60" s="18">
        <f t="shared" ref="M60:N60" si="128">$F60*B162</f>
        <v>277.05402067103495</v>
      </c>
      <c r="N60" s="1">
        <f t="shared" si="128"/>
        <v>277.2550641742132</v>
      </c>
      <c r="O60" s="1">
        <f t="shared" ref="O60:P60" si="129">$F60*F162</f>
        <v>275.5369599602389</v>
      </c>
      <c r="P60" s="8">
        <f t="shared" si="129"/>
        <v>273.19590931991115</v>
      </c>
      <c r="Q60" s="1"/>
      <c r="R60" s="1"/>
      <c r="S60" s="1">
        <f t="shared" si="119"/>
        <v>289.55139211368271</v>
      </c>
      <c r="T60" s="1"/>
      <c r="U60" s="1"/>
      <c r="V60" s="1"/>
    </row>
    <row r="61" spans="1:22" x14ac:dyDescent="0.3">
      <c r="A61" s="1">
        <f>'De Trend'!A61</f>
        <v>56</v>
      </c>
      <c r="B61" s="92"/>
      <c r="C61" s="1" t="str">
        <f>'De Trend'!C61</f>
        <v>August</v>
      </c>
      <c r="D61" s="1">
        <f>'De Trend'!D61</f>
        <v>272</v>
      </c>
      <c r="E61" s="1">
        <f>'De Trend'!E61</f>
        <v>236.40317841880349</v>
      </c>
      <c r="F61" s="1">
        <f>'De Trend'!F61</f>
        <v>226.51590044070406</v>
      </c>
      <c r="G61" s="1"/>
      <c r="H61" s="18">
        <f t="shared" si="112"/>
        <v>292.45329578834941</v>
      </c>
      <c r="I61" s="1">
        <f t="shared" si="114"/>
        <v>292.6273484654767</v>
      </c>
      <c r="J61" s="1">
        <f t="shared" si="115"/>
        <v>286.90013813614684</v>
      </c>
      <c r="K61" s="8">
        <f t="shared" si="116"/>
        <v>287.33622062286827</v>
      </c>
      <c r="L61" s="1"/>
      <c r="M61" s="18">
        <f t="shared" ref="M61:N61" si="130">$F61*B163</f>
        <v>280.22178921381368</v>
      </c>
      <c r="N61" s="1">
        <f t="shared" si="130"/>
        <v>280.38856234752234</v>
      </c>
      <c r="O61" s="1">
        <f t="shared" ref="O61:P61" si="131">$F61*F163</f>
        <v>275.88852053503774</v>
      </c>
      <c r="P61" s="8">
        <f t="shared" si="131"/>
        <v>273.74534706192367</v>
      </c>
      <c r="Q61" s="1"/>
      <c r="R61" s="1"/>
      <c r="S61" s="1">
        <f t="shared" si="119"/>
        <v>289.71789412759</v>
      </c>
      <c r="T61" s="1"/>
      <c r="U61" s="1"/>
      <c r="V61" s="1"/>
    </row>
    <row r="62" spans="1:22" x14ac:dyDescent="0.3">
      <c r="A62" s="1">
        <f>'De Trend'!A62</f>
        <v>57</v>
      </c>
      <c r="B62" s="92"/>
      <c r="C62" s="1" t="str">
        <f>'De Trend'!C62</f>
        <v>September</v>
      </c>
      <c r="D62" s="1">
        <f>'De Trend'!D62</f>
        <v>237</v>
      </c>
      <c r="E62" s="1">
        <f>'De Trend'!E62</f>
        <v>239.06350767288274</v>
      </c>
      <c r="F62" s="1">
        <f>'De Trend'!F62</f>
        <v>228.95708310063671</v>
      </c>
      <c r="G62" s="1"/>
      <c r="H62" s="18">
        <f t="shared" si="112"/>
        <v>258.37530595195403</v>
      </c>
      <c r="I62" s="1">
        <f t="shared" si="114"/>
        <v>258.39633605101693</v>
      </c>
      <c r="J62" s="1">
        <f t="shared" si="115"/>
        <v>250.71992511661637</v>
      </c>
      <c r="K62" s="8">
        <f t="shared" si="116"/>
        <v>252.54857385741926</v>
      </c>
      <c r="L62" s="1"/>
      <c r="M62" s="18">
        <f t="shared" ref="M62:N62" si="132">$F62*B164</f>
        <v>247.45247391308234</v>
      </c>
      <c r="N62" s="1">
        <f t="shared" si="132"/>
        <v>247.4726149634067</v>
      </c>
      <c r="O62" s="1">
        <f t="shared" ref="O62:P62" si="133">$F62*F164</f>
        <v>241.15756281271334</v>
      </c>
      <c r="P62" s="8">
        <f t="shared" si="133"/>
        <v>240.79034867336875</v>
      </c>
      <c r="Q62" s="1"/>
      <c r="R62" s="1"/>
      <c r="S62" s="1">
        <f t="shared" si="119"/>
        <v>253.1823413976301</v>
      </c>
      <c r="T62" s="1"/>
      <c r="U62" s="1"/>
      <c r="V62" s="1"/>
    </row>
    <row r="63" spans="1:22" x14ac:dyDescent="0.3">
      <c r="A63" s="1">
        <f>'De Trend'!A63</f>
        <v>58</v>
      </c>
      <c r="B63" s="92"/>
      <c r="C63" s="1" t="str">
        <f>'De Trend'!C63</f>
        <v>October</v>
      </c>
      <c r="D63" s="1">
        <f>'De Trend'!D63</f>
        <v>211</v>
      </c>
      <c r="E63" s="1">
        <f>'De Trend'!E63</f>
        <v>241.72383692696198</v>
      </c>
      <c r="F63" s="1">
        <f>'De Trend'!F63</f>
        <v>231.41196242270354</v>
      </c>
      <c r="G63" s="1"/>
      <c r="H63" s="18">
        <f t="shared" si="112"/>
        <v>229.81967341396182</v>
      </c>
      <c r="I63" s="1">
        <f t="shared" si="114"/>
        <v>229.82911419676969</v>
      </c>
      <c r="J63" s="1">
        <f t="shared" si="115"/>
        <v>220.4876809546661</v>
      </c>
      <c r="K63" s="8">
        <f t="shared" si="116"/>
        <v>220.36270259921818</v>
      </c>
      <c r="L63" s="1"/>
      <c r="M63" s="18">
        <f t="shared" ref="M63:N63" si="134">$F63*B165</f>
        <v>220.01562735469585</v>
      </c>
      <c r="N63" s="1">
        <f t="shared" si="134"/>
        <v>220.0246653962235</v>
      </c>
      <c r="O63" s="1">
        <f t="shared" ref="O63:P63" si="135">$F63*F165</f>
        <v>212.26440846355771</v>
      </c>
      <c r="P63" s="8">
        <f t="shared" si="135"/>
        <v>212.6449983363982</v>
      </c>
      <c r="Q63" s="1"/>
      <c r="R63" s="1"/>
      <c r="S63" s="1">
        <f t="shared" si="119"/>
        <v>222.65317480240552</v>
      </c>
      <c r="T63" s="1"/>
      <c r="U63" s="1"/>
      <c r="V63" s="1"/>
    </row>
    <row r="64" spans="1:22" x14ac:dyDescent="0.3">
      <c r="A64" s="1">
        <f>'De Trend'!A64</f>
        <v>59</v>
      </c>
      <c r="B64" s="92"/>
      <c r="C64" s="1" t="str">
        <f>'De Trend'!C64</f>
        <v>November</v>
      </c>
      <c r="D64" s="1">
        <f>'De Trend'!D64</f>
        <v>180</v>
      </c>
      <c r="E64" s="1">
        <f>'De Trend'!E64</f>
        <v>244.38416618104125</v>
      </c>
      <c r="F64" s="1">
        <f>'De Trend'!F64</f>
        <v>233.88053840690452</v>
      </c>
      <c r="G64" s="1"/>
      <c r="H64" s="18">
        <f t="shared" si="112"/>
        <v>203.32393877876257</v>
      </c>
      <c r="I64" s="1">
        <f t="shared" si="114"/>
        <v>203.34907774277221</v>
      </c>
      <c r="J64" s="1">
        <f t="shared" si="115"/>
        <v>192.8898510548058</v>
      </c>
      <c r="K64" s="8">
        <f t="shared" si="116"/>
        <v>196.39508510165717</v>
      </c>
      <c r="L64" s="1"/>
      <c r="M64" s="18">
        <f t="shared" ref="M64:N64" si="136">$F64*B166</f>
        <v>194.58507895868161</v>
      </c>
      <c r="N64" s="1">
        <f t="shared" si="136"/>
        <v>194.60913745039753</v>
      </c>
      <c r="O64" s="1">
        <f t="shared" ref="O64:P64" si="137">$F64*F166</f>
        <v>185.85655638623714</v>
      </c>
      <c r="P64" s="8">
        <f t="shared" si="137"/>
        <v>185.93702947516826</v>
      </c>
      <c r="Q64" s="1"/>
      <c r="R64" s="1"/>
      <c r="S64" s="1">
        <f t="shared" si="119"/>
        <v>194.78429605936111</v>
      </c>
      <c r="T64" s="1"/>
      <c r="U64" s="1"/>
      <c r="V64" s="1"/>
    </row>
    <row r="65" spans="1:22" ht="15" thickBot="1" x14ac:dyDescent="0.35">
      <c r="A65" s="2">
        <f>'De Trend'!A65</f>
        <v>60</v>
      </c>
      <c r="B65" s="93"/>
      <c r="C65" s="2" t="str">
        <f>'De Trend'!C65</f>
        <v>December</v>
      </c>
      <c r="D65" s="2">
        <f>'De Trend'!D65</f>
        <v>201</v>
      </c>
      <c r="E65" s="2">
        <f>'De Trend'!E65</f>
        <v>247.0444954351205</v>
      </c>
      <c r="F65" s="2">
        <f>'De Trend'!F65</f>
        <v>236.36281105323968</v>
      </c>
      <c r="G65" s="2"/>
      <c r="H65" s="47">
        <f t="shared" si="112"/>
        <v>232.76662829104052</v>
      </c>
      <c r="I65" s="2">
        <f t="shared" si="114"/>
        <v>232.75928959739639</v>
      </c>
      <c r="J65" s="2">
        <f t="shared" si="115"/>
        <v>218.34926176439984</v>
      </c>
      <c r="K65" s="48">
        <f t="shared" si="116"/>
        <v>222.40625081853292</v>
      </c>
      <c r="L65" s="2"/>
      <c r="M65" s="47">
        <f t="shared" ref="M65:N65" si="138">$F65*B167</f>
        <v>222.70228885429142</v>
      </c>
      <c r="N65" s="2">
        <f t="shared" si="138"/>
        <v>222.69526747032521</v>
      </c>
      <c r="O65" s="2">
        <f t="shared" ref="O65:P65" si="139">$F65*F167</f>
        <v>210.49832514894297</v>
      </c>
      <c r="P65" s="48">
        <f t="shared" si="139"/>
        <v>212.01739263868822</v>
      </c>
      <c r="Q65" s="2"/>
      <c r="R65" s="2"/>
      <c r="S65" s="2">
        <f t="shared" si="119"/>
        <v>220.4937533793599</v>
      </c>
      <c r="T65" s="2"/>
      <c r="U65" s="2"/>
      <c r="V65" s="2"/>
    </row>
    <row r="66" spans="1:22" ht="15" thickTop="1" x14ac:dyDescent="0.3">
      <c r="A66" s="49">
        <f>'De Trend'!A66</f>
        <v>61</v>
      </c>
      <c r="B66" s="91">
        <f>'De Trend'!B66</f>
        <v>1954</v>
      </c>
      <c r="C66" s="49" t="str">
        <f>'De Trend'!C66</f>
        <v>January</v>
      </c>
      <c r="D66" s="49">
        <f>'De Trend'!D66</f>
        <v>204</v>
      </c>
      <c r="E66" s="49">
        <f>'De Trend'!E66</f>
        <v>249.70482468919974</v>
      </c>
      <c r="F66" s="49">
        <f>'De Trend'!F66</f>
        <v>238.85878036170897</v>
      </c>
      <c r="G66" s="49"/>
      <c r="H66" s="50">
        <f t="shared" ref="H66:H77" si="140">$E66*B156</f>
        <v>215.02929736383624</v>
      </c>
      <c r="I66" s="49">
        <f t="shared" ref="I66:I77" si="141">$E66*C156</f>
        <v>215.02771247580614</v>
      </c>
      <c r="J66" s="49">
        <f t="shared" ref="J66:J77" si="142">$E66*D156</f>
        <v>230.11253354316597</v>
      </c>
      <c r="K66" s="51">
        <f t="shared" ref="K66:K77" si="143">$E66*E156</f>
        <v>227.18766582339728</v>
      </c>
      <c r="L66" s="49"/>
      <c r="M66" s="50">
        <f>$F66*B156</f>
        <v>205.68940057241377</v>
      </c>
      <c r="N66" s="49">
        <f>$F66*C156</f>
        <v>205.68788452472688</v>
      </c>
      <c r="O66" s="49">
        <f>$F66*F156</f>
        <v>217.88315600185757</v>
      </c>
      <c r="P66" s="51">
        <f>$F66*G156</f>
        <v>219.00178598094672</v>
      </c>
      <c r="Q66" s="49"/>
      <c r="R66" s="49"/>
      <c r="S66" s="1">
        <f>J66*K156</f>
        <v>232.37255674953235</v>
      </c>
      <c r="T66" s="49"/>
      <c r="U66" s="49"/>
      <c r="V66" s="49"/>
    </row>
    <row r="67" spans="1:22" x14ac:dyDescent="0.3">
      <c r="A67" s="1">
        <f>'De Trend'!A67</f>
        <v>62</v>
      </c>
      <c r="B67" s="92"/>
      <c r="C67" s="1" t="str">
        <f>'De Trend'!C67</f>
        <v>Feburary</v>
      </c>
      <c r="D67" s="1">
        <f>'De Trend'!D67</f>
        <v>188</v>
      </c>
      <c r="E67" s="1">
        <f>'De Trend'!E67</f>
        <v>252.36515394327898</v>
      </c>
      <c r="F67" s="1">
        <f>'De Trend'!F67</f>
        <v>241.36844633231246</v>
      </c>
      <c r="G67" s="1"/>
      <c r="H67" s="18">
        <f t="shared" si="140"/>
        <v>214.98249645339624</v>
      </c>
      <c r="I67" s="1">
        <f t="shared" si="141"/>
        <v>214.83415297851732</v>
      </c>
      <c r="J67" s="1">
        <f t="shared" si="142"/>
        <v>227.78517624333142</v>
      </c>
      <c r="K67" s="8">
        <f t="shared" si="143"/>
        <v>221.93618357896972</v>
      </c>
      <c r="L67" s="1"/>
      <c r="M67" s="18">
        <f t="shared" ref="M67:N67" si="144">$F67*B157</f>
        <v>205.61472274124185</v>
      </c>
      <c r="N67" s="1">
        <f t="shared" si="144"/>
        <v>205.47284327216462</v>
      </c>
      <c r="O67" s="1">
        <f t="shared" ref="O67:P67" si="145">$F67*F157</f>
        <v>215.67095480315126</v>
      </c>
      <c r="P67" s="8">
        <f t="shared" si="145"/>
        <v>215.51885605159458</v>
      </c>
      <c r="Q67" s="1"/>
      <c r="R67" s="1"/>
      <c r="S67" s="1">
        <f t="shared" ref="S67:S77" si="146">J67*K157</f>
        <v>230.02234158347852</v>
      </c>
      <c r="T67" s="1"/>
      <c r="U67" s="1"/>
      <c r="V67" s="1"/>
    </row>
    <row r="68" spans="1:22" x14ac:dyDescent="0.3">
      <c r="A68" s="1">
        <f>'De Trend'!A68</f>
        <v>63</v>
      </c>
      <c r="B68" s="92"/>
      <c r="C68" s="1" t="str">
        <f>'De Trend'!C68</f>
        <v>March</v>
      </c>
      <c r="D68" s="1">
        <f>'De Trend'!D68</f>
        <v>235</v>
      </c>
      <c r="E68" s="1">
        <f>'De Trend'!E68</f>
        <v>255.02548319735826</v>
      </c>
      <c r="F68" s="1">
        <f>'De Trend'!F68</f>
        <v>243.8918089650501</v>
      </c>
      <c r="G68" s="1"/>
      <c r="H68" s="18">
        <f t="shared" si="140"/>
        <v>249.92447493298368</v>
      </c>
      <c r="I68" s="1">
        <f t="shared" si="141"/>
        <v>249.71875411650402</v>
      </c>
      <c r="J68" s="1">
        <f t="shared" si="142"/>
        <v>260.96688976087694</v>
      </c>
      <c r="K68" s="8">
        <f t="shared" si="143"/>
        <v>255.78950487404751</v>
      </c>
      <c r="L68" s="1"/>
      <c r="M68" s="18">
        <f t="shared" ref="M68:N68" si="147">$F68*B158</f>
        <v>239.01349595277276</v>
      </c>
      <c r="N68" s="1">
        <f t="shared" si="147"/>
        <v>238.81675631152618</v>
      </c>
      <c r="O68" s="1">
        <f t="shared" ref="O68:P68" si="148">$F68*F158</f>
        <v>247.96637008242823</v>
      </c>
      <c r="P68" s="8">
        <f t="shared" si="148"/>
        <v>249.20510857508529</v>
      </c>
      <c r="Q68" s="1"/>
      <c r="R68" s="1"/>
      <c r="S68" s="1">
        <f t="shared" si="146"/>
        <v>263.52994540096535</v>
      </c>
      <c r="T68" s="1"/>
      <c r="U68" s="1"/>
      <c r="V68" s="1"/>
    </row>
    <row r="69" spans="1:22" x14ac:dyDescent="0.3">
      <c r="A69" s="1">
        <f>'De Trend'!A69</f>
        <v>64</v>
      </c>
      <c r="B69" s="92"/>
      <c r="C69" s="1" t="str">
        <f>'De Trend'!C69</f>
        <v>April</v>
      </c>
      <c r="D69" s="1">
        <f>'De Trend'!D69</f>
        <v>227</v>
      </c>
      <c r="E69" s="1">
        <f>'De Trend'!E69</f>
        <v>257.68581245143753</v>
      </c>
      <c r="F69" s="1">
        <f>'De Trend'!F69</f>
        <v>246.4288682599219</v>
      </c>
      <c r="G69" s="1"/>
      <c r="H69" s="18">
        <f t="shared" si="140"/>
        <v>247.11201816148892</v>
      </c>
      <c r="I69" s="1">
        <f t="shared" si="141"/>
        <v>246.93278644248059</v>
      </c>
      <c r="J69" s="1">
        <f t="shared" si="142"/>
        <v>254.78190413126219</v>
      </c>
      <c r="K69" s="8">
        <f t="shared" si="143"/>
        <v>252.57068910874449</v>
      </c>
      <c r="L69" s="1"/>
      <c r="M69" s="18">
        <f t="shared" ref="M69:N69" si="149">$F69*B159</f>
        <v>236.31698768994943</v>
      </c>
      <c r="N69" s="1">
        <f t="shared" si="149"/>
        <v>236.1455856664879</v>
      </c>
      <c r="O69" s="1">
        <f t="shared" ref="O69:P69" si="150">$F69*F159</f>
        <v>242.60408354348655</v>
      </c>
      <c r="P69" s="8">
        <f t="shared" si="150"/>
        <v>240.92239620477716</v>
      </c>
      <c r="Q69" s="1"/>
      <c r="R69" s="1"/>
      <c r="S69" s="1">
        <f t="shared" si="146"/>
        <v>257.28421466182209</v>
      </c>
      <c r="T69" s="1"/>
      <c r="U69" s="1"/>
      <c r="V69" s="1"/>
    </row>
    <row r="70" spans="1:22" x14ac:dyDescent="0.3">
      <c r="A70" s="1">
        <f>'De Trend'!A70</f>
        <v>65</v>
      </c>
      <c r="B70" s="92"/>
      <c r="C70" s="1" t="str">
        <f>'De Trend'!C70</f>
        <v>May</v>
      </c>
      <c r="D70" s="1">
        <f>'De Trend'!D70</f>
        <v>234</v>
      </c>
      <c r="E70" s="1">
        <f>'De Trend'!E70</f>
        <v>260.34614170551674</v>
      </c>
      <c r="F70" s="1">
        <f>'De Trend'!F70</f>
        <v>248.97962421692787</v>
      </c>
      <c r="G70" s="1"/>
      <c r="H70" s="18">
        <f t="shared" si="140"/>
        <v>251.5544456359637</v>
      </c>
      <c r="I70" s="1">
        <f t="shared" si="141"/>
        <v>251.49231861893011</v>
      </c>
      <c r="J70" s="1">
        <f t="shared" si="142"/>
        <v>255.72936664581493</v>
      </c>
      <c r="K70" s="8">
        <f t="shared" si="143"/>
        <v>257.75030808757867</v>
      </c>
      <c r="L70" s="1"/>
      <c r="M70" s="18">
        <f t="shared" ref="M70:N70" si="151">$F70*B160</f>
        <v>240.57176701079831</v>
      </c>
      <c r="N70" s="1">
        <f t="shared" si="151"/>
        <v>240.51235241278118</v>
      </c>
      <c r="O70" s="1">
        <f t="shared" ref="O70:P70" si="152">$F70*F160</f>
        <v>244.35787028818669</v>
      </c>
      <c r="P70" s="8">
        <f t="shared" si="152"/>
        <v>247.29471157417316</v>
      </c>
      <c r="Q70" s="1"/>
      <c r="R70" s="1"/>
      <c r="S70" s="1">
        <f t="shared" si="146"/>
        <v>258.24098256811982</v>
      </c>
      <c r="T70" s="1"/>
      <c r="U70" s="1"/>
      <c r="V70" s="1"/>
    </row>
    <row r="71" spans="1:22" x14ac:dyDescent="0.3">
      <c r="A71" s="1">
        <f>'De Trend'!A71</f>
        <v>66</v>
      </c>
      <c r="B71" s="92"/>
      <c r="C71" s="1" t="str">
        <f>'De Trend'!C71</f>
        <v>June</v>
      </c>
      <c r="D71" s="1">
        <f>'De Trend'!D71</f>
        <v>264</v>
      </c>
      <c r="E71" s="1">
        <f>'De Trend'!E71</f>
        <v>263.00647095959602</v>
      </c>
      <c r="F71" s="1">
        <f>'De Trend'!F71</f>
        <v>251.544076836068</v>
      </c>
      <c r="G71" s="1"/>
      <c r="H71" s="18">
        <f t="shared" si="140"/>
        <v>289.99623723761613</v>
      </c>
      <c r="I71" s="1">
        <f t="shared" si="141"/>
        <v>290.12810950000602</v>
      </c>
      <c r="J71" s="1">
        <f t="shared" si="142"/>
        <v>291.20250800240882</v>
      </c>
      <c r="K71" s="8">
        <f t="shared" si="143"/>
        <v>291.55966590393331</v>
      </c>
      <c r="L71" s="1"/>
      <c r="M71" s="18">
        <f t="shared" ref="M71:N71" si="153">$F71*B161</f>
        <v>277.3575703887372</v>
      </c>
      <c r="N71" s="1">
        <f t="shared" si="153"/>
        <v>277.48369537106987</v>
      </c>
      <c r="O71" s="1">
        <f t="shared" ref="O71:P71" si="154">$F71*F161</f>
        <v>278.79157055455005</v>
      </c>
      <c r="P71" s="8">
        <f t="shared" si="154"/>
        <v>278.53835423503477</v>
      </c>
      <c r="Q71" s="1"/>
      <c r="R71" s="1"/>
      <c r="S71" s="1">
        <f t="shared" si="146"/>
        <v>294.06251921389764</v>
      </c>
      <c r="T71" s="1"/>
      <c r="U71" s="1"/>
      <c r="V71" s="1"/>
    </row>
    <row r="72" spans="1:22" x14ac:dyDescent="0.3">
      <c r="A72" s="1">
        <f>'De Trend'!A72</f>
        <v>67</v>
      </c>
      <c r="B72" s="92"/>
      <c r="C72" s="1" t="str">
        <f>'De Trend'!C72</f>
        <v>July</v>
      </c>
      <c r="D72" s="1">
        <f>'De Trend'!D72</f>
        <v>302</v>
      </c>
      <c r="E72" s="1">
        <f>'De Trend'!E72</f>
        <v>265.66680021367529</v>
      </c>
      <c r="F72" s="1">
        <f>'De Trend'!F72</f>
        <v>254.12222611734228</v>
      </c>
      <c r="G72" s="1"/>
      <c r="H72" s="18">
        <f t="shared" si="140"/>
        <v>328.45988642916006</v>
      </c>
      <c r="I72" s="1">
        <f t="shared" si="141"/>
        <v>328.69823246023844</v>
      </c>
      <c r="J72" s="1">
        <f t="shared" si="142"/>
        <v>325.89676265493222</v>
      </c>
      <c r="K72" s="8">
        <f t="shared" si="143"/>
        <v>329.85783494772602</v>
      </c>
      <c r="L72" s="1"/>
      <c r="M72" s="18">
        <f t="shared" ref="M72:N72" si="155">$F72*B162</f>
        <v>314.18663326578127</v>
      </c>
      <c r="N72" s="1">
        <f t="shared" si="155"/>
        <v>314.41462194918148</v>
      </c>
      <c r="O72" s="1">
        <f t="shared" ref="O72:P72" si="156">$F72*F162</f>
        <v>312.46624604299217</v>
      </c>
      <c r="P72" s="8">
        <f t="shared" si="156"/>
        <v>309.81143230952677</v>
      </c>
      <c r="Q72" s="1"/>
      <c r="R72" s="1"/>
      <c r="S72" s="1">
        <f t="shared" si="146"/>
        <v>329.09751941137228</v>
      </c>
      <c r="T72" s="1"/>
      <c r="U72" s="1"/>
      <c r="V72" s="1"/>
    </row>
    <row r="73" spans="1:22" x14ac:dyDescent="0.3">
      <c r="A73" s="1">
        <f>'De Trend'!A73</f>
        <v>68</v>
      </c>
      <c r="B73" s="92"/>
      <c r="C73" s="1" t="str">
        <f>'De Trend'!C73</f>
        <v>August</v>
      </c>
      <c r="D73" s="1">
        <f>'De Trend'!D73</f>
        <v>293</v>
      </c>
      <c r="E73" s="1">
        <f>'De Trend'!E73</f>
        <v>268.3271294677545</v>
      </c>
      <c r="F73" s="1">
        <f>'De Trend'!F73</f>
        <v>256.71407206075071</v>
      </c>
      <c r="G73" s="1"/>
      <c r="H73" s="18">
        <f t="shared" si="140"/>
        <v>331.94627029612809</v>
      </c>
      <c r="I73" s="1">
        <f t="shared" si="141"/>
        <v>332.14382709524608</v>
      </c>
      <c r="J73" s="1">
        <f t="shared" si="142"/>
        <v>325.64321268808834</v>
      </c>
      <c r="K73" s="8">
        <f t="shared" si="143"/>
        <v>326.1381838752601</v>
      </c>
      <c r="L73" s="1"/>
      <c r="M73" s="18">
        <f t="shared" ref="M73:N73" si="157">$F73*B163</f>
        <v>317.57980984676459</v>
      </c>
      <c r="N73" s="1">
        <f t="shared" si="157"/>
        <v>317.76881649124914</v>
      </c>
      <c r="O73" s="1">
        <f t="shared" ref="O73:P73" si="158">$F73*F163</f>
        <v>312.66884754479116</v>
      </c>
      <c r="P73" s="8">
        <f t="shared" si="158"/>
        <v>310.23995496663093</v>
      </c>
      <c r="Q73" s="1"/>
      <c r="R73" s="1"/>
      <c r="S73" s="1">
        <f t="shared" si="146"/>
        <v>328.84147923332517</v>
      </c>
      <c r="T73" s="1"/>
      <c r="U73" s="1"/>
      <c r="V73" s="1"/>
    </row>
    <row r="74" spans="1:22" x14ac:dyDescent="0.3">
      <c r="A74" s="1">
        <f>'De Trend'!A74</f>
        <v>69</v>
      </c>
      <c r="B74" s="92"/>
      <c r="C74" s="1" t="str">
        <f>'De Trend'!C74</f>
        <v>September</v>
      </c>
      <c r="D74" s="1">
        <f>'De Trend'!D74</f>
        <v>259</v>
      </c>
      <c r="E74" s="1">
        <f>'De Trend'!E74</f>
        <v>270.98745872183372</v>
      </c>
      <c r="F74" s="1">
        <f>'De Trend'!F74</f>
        <v>259.31961466629332</v>
      </c>
      <c r="G74" s="1"/>
      <c r="H74" s="18">
        <f t="shared" si="140"/>
        <v>292.87810690120801</v>
      </c>
      <c r="I74" s="1">
        <f t="shared" si="141"/>
        <v>292.90194530781883</v>
      </c>
      <c r="J74" s="1">
        <f t="shared" si="142"/>
        <v>284.20044539481614</v>
      </c>
      <c r="K74" s="8">
        <f t="shared" si="143"/>
        <v>286.2732873772199</v>
      </c>
      <c r="L74" s="1"/>
      <c r="M74" s="18">
        <f t="shared" ref="M74:N74" si="159">$F74*B164</f>
        <v>280.26772229254988</v>
      </c>
      <c r="N74" s="1">
        <f t="shared" si="159"/>
        <v>280.2905342944253</v>
      </c>
      <c r="O74" s="1">
        <f t="shared" ref="O74:P74" si="160">$F74*F164</f>
        <v>273.13802838310767</v>
      </c>
      <c r="P74" s="8">
        <f t="shared" si="160"/>
        <v>272.72211712224924</v>
      </c>
      <c r="Q74" s="1"/>
      <c r="R74" s="1"/>
      <c r="S74" s="1">
        <f t="shared" si="146"/>
        <v>286.99168667125656</v>
      </c>
      <c r="T74" s="1"/>
      <c r="U74" s="1"/>
      <c r="V74" s="1"/>
    </row>
    <row r="75" spans="1:22" x14ac:dyDescent="0.3">
      <c r="A75" s="1">
        <f>'De Trend'!A75</f>
        <v>70</v>
      </c>
      <c r="B75" s="92"/>
      <c r="C75" s="1" t="str">
        <f>'De Trend'!C75</f>
        <v>October</v>
      </c>
      <c r="D75" s="1">
        <f>'De Trend'!D75</f>
        <v>229</v>
      </c>
      <c r="E75" s="1">
        <f>'De Trend'!E75</f>
        <v>273.64778797591305</v>
      </c>
      <c r="F75" s="1">
        <f>'De Trend'!F75</f>
        <v>261.93885393397005</v>
      </c>
      <c r="G75" s="1"/>
      <c r="H75" s="18">
        <f t="shared" si="140"/>
        <v>260.17146700380988</v>
      </c>
      <c r="I75" s="1">
        <f t="shared" si="141"/>
        <v>260.18215461064653</v>
      </c>
      <c r="J75" s="1">
        <f t="shared" si="142"/>
        <v>249.60701822474394</v>
      </c>
      <c r="K75" s="8">
        <f t="shared" si="143"/>
        <v>249.46553424472785</v>
      </c>
      <c r="L75" s="1"/>
      <c r="M75" s="18">
        <f t="shared" ref="M75:N75" si="161">$F75*B165</f>
        <v>249.03916233847377</v>
      </c>
      <c r="N75" s="1">
        <f t="shared" si="161"/>
        <v>249.04939264037685</v>
      </c>
      <c r="O75" s="1">
        <f t="shared" ref="O75:P75" si="162">$F75*F165</f>
        <v>240.26543529480708</v>
      </c>
      <c r="P75" s="8">
        <f t="shared" si="162"/>
        <v>240.6962309808512</v>
      </c>
      <c r="Q75" s="1"/>
      <c r="R75" s="1"/>
      <c r="S75" s="1">
        <f t="shared" si="146"/>
        <v>252.05850422150306</v>
      </c>
      <c r="T75" s="1"/>
      <c r="U75" s="1"/>
      <c r="V75" s="1"/>
    </row>
    <row r="76" spans="1:22" x14ac:dyDescent="0.3">
      <c r="A76" s="1">
        <f>'De Trend'!A76</f>
        <v>71</v>
      </c>
      <c r="B76" s="92"/>
      <c r="C76" s="1" t="str">
        <f>'De Trend'!C76</f>
        <v>November</v>
      </c>
      <c r="D76" s="1">
        <f>'De Trend'!D76</f>
        <v>203</v>
      </c>
      <c r="E76" s="1">
        <f>'De Trend'!E76</f>
        <v>276.30811722999226</v>
      </c>
      <c r="F76" s="1">
        <f>'De Trend'!F76</f>
        <v>264.57178986378102</v>
      </c>
      <c r="G76" s="1"/>
      <c r="H76" s="18">
        <f t="shared" si="140"/>
        <v>229.88418435475717</v>
      </c>
      <c r="I76" s="1">
        <f t="shared" si="141"/>
        <v>229.91260722651339</v>
      </c>
      <c r="J76" s="1">
        <f t="shared" si="142"/>
        <v>218.08708972677169</v>
      </c>
      <c r="K76" s="8">
        <f t="shared" si="143"/>
        <v>222.05021317732485</v>
      </c>
      <c r="L76" s="1"/>
      <c r="M76" s="18">
        <f t="shared" ref="M76:N76" si="163">$F76*B166</f>
        <v>220.11973707412898</v>
      </c>
      <c r="N76" s="1">
        <f t="shared" si="163"/>
        <v>220.14695266999712</v>
      </c>
      <c r="O76" s="1">
        <f t="shared" ref="O76:P76" si="164">$F76*F166</f>
        <v>210.24580375933434</v>
      </c>
      <c r="P76" s="8">
        <f t="shared" si="164"/>
        <v>210.33683702494676</v>
      </c>
      <c r="Q76" s="1"/>
      <c r="R76" s="1"/>
      <c r="S76" s="1">
        <f t="shared" si="146"/>
        <v>220.2290064498734</v>
      </c>
      <c r="T76" s="1"/>
      <c r="U76" s="1"/>
      <c r="V76" s="1"/>
    </row>
    <row r="77" spans="1:22" ht="15" thickBot="1" x14ac:dyDescent="0.35">
      <c r="A77" s="2">
        <f>'De Trend'!A77</f>
        <v>72</v>
      </c>
      <c r="B77" s="93"/>
      <c r="C77" s="2" t="str">
        <f>'De Trend'!C77</f>
        <v>December</v>
      </c>
      <c r="D77" s="2">
        <f>'De Trend'!D77</f>
        <v>229</v>
      </c>
      <c r="E77" s="2">
        <f>'De Trend'!E77</f>
        <v>278.96844648407148</v>
      </c>
      <c r="F77" s="2">
        <f>'De Trend'!F77</f>
        <v>267.21842245572611</v>
      </c>
      <c r="G77" s="2"/>
      <c r="H77" s="47">
        <f t="shared" si="140"/>
        <v>262.84554356622039</v>
      </c>
      <c r="I77" s="2">
        <f t="shared" si="141"/>
        <v>262.83725654099635</v>
      </c>
      <c r="J77" s="2">
        <f t="shared" si="142"/>
        <v>246.56511466921356</v>
      </c>
      <c r="K77" s="48">
        <f t="shared" si="143"/>
        <v>251.14636199407701</v>
      </c>
      <c r="L77" s="2"/>
      <c r="M77" s="47">
        <f t="shared" ref="M77:N77" si="165">$F77*B167</f>
        <v>251.77460887245411</v>
      </c>
      <c r="N77" s="2">
        <f t="shared" si="165"/>
        <v>251.76667089296171</v>
      </c>
      <c r="O77" s="2">
        <f t="shared" ref="O77:P77" si="166">$F77*F167</f>
        <v>237.97749792036106</v>
      </c>
      <c r="P77" s="48">
        <f t="shared" si="166"/>
        <v>239.69486968626916</v>
      </c>
      <c r="Q77" s="2"/>
      <c r="R77" s="2"/>
      <c r="S77" s="2">
        <f t="shared" si="146"/>
        <v>248.98672496767347</v>
      </c>
      <c r="T77" s="2"/>
      <c r="U77" s="2"/>
      <c r="V77" s="2"/>
    </row>
    <row r="78" spans="1:22" ht="15" thickTop="1" x14ac:dyDescent="0.3">
      <c r="A78" s="49">
        <f>'De Trend'!A78</f>
        <v>73</v>
      </c>
      <c r="B78" s="91">
        <f>'De Trend'!B78</f>
        <v>1955</v>
      </c>
      <c r="C78" s="49" t="str">
        <f>'De Trend'!C78</f>
        <v>January</v>
      </c>
      <c r="D78" s="49">
        <f>'De Trend'!D78</f>
        <v>242</v>
      </c>
      <c r="E78" s="49">
        <f>'De Trend'!E78</f>
        <v>281.62877573815075</v>
      </c>
      <c r="F78" s="49">
        <f>'De Trend'!F78</f>
        <v>269.87875170980533</v>
      </c>
      <c r="G78" s="49"/>
      <c r="H78" s="50">
        <f t="shared" ref="H78:H89" si="167">$E78*B156</f>
        <v>242.52009483512091</v>
      </c>
      <c r="I78" s="49">
        <f t="shared" ref="I78:K78" si="168">$E78*C156</f>
        <v>242.5183073243023</v>
      </c>
      <c r="J78" s="49">
        <f t="shared" si="168"/>
        <v>259.53167378495186</v>
      </c>
      <c r="K78" s="51">
        <f t="shared" si="168"/>
        <v>256.23287122420936</v>
      </c>
      <c r="L78" s="49"/>
      <c r="M78" s="50">
        <f>$F78*B156</f>
        <v>232.40175045003306</v>
      </c>
      <c r="N78" s="49">
        <f>$F78*C156</f>
        <v>232.40003751715847</v>
      </c>
      <c r="O78" s="49">
        <f>$F78*F156</f>
        <v>246.1790773248064</v>
      </c>
      <c r="P78" s="51">
        <f>$F78*G156</f>
        <v>247.44298088290284</v>
      </c>
      <c r="Q78" s="49"/>
      <c r="R78" s="1"/>
      <c r="S78" s="1">
        <f>J78*K156</f>
        <v>262.08063361999308</v>
      </c>
      <c r="T78" s="49"/>
      <c r="U78" s="49"/>
      <c r="V78" s="49"/>
    </row>
    <row r="79" spans="1:22" x14ac:dyDescent="0.3">
      <c r="A79" s="1">
        <f>'De Trend'!A79</f>
        <v>74</v>
      </c>
      <c r="B79" s="92"/>
      <c r="C79" s="1" t="str">
        <f>'De Trend'!C79</f>
        <v>Feburary</v>
      </c>
      <c r="D79" s="1">
        <f>'De Trend'!D79</f>
        <v>233</v>
      </c>
      <c r="E79" s="1">
        <f>'De Trend'!E79</f>
        <v>284.28910499223002</v>
      </c>
      <c r="F79" s="1">
        <f>'De Trend'!F79</f>
        <v>272.55277762601878</v>
      </c>
      <c r="G79" s="1"/>
      <c r="H79" s="18">
        <f t="shared" si="167"/>
        <v>242.17757701789463</v>
      </c>
      <c r="I79" s="1">
        <f t="shared" ref="I79:I89" si="169">$E79*C157</f>
        <v>242.01046823506226</v>
      </c>
      <c r="J79" s="1">
        <f t="shared" ref="J79:J89" si="170">$E79*D157</f>
        <v>256.59978357895108</v>
      </c>
      <c r="K79" s="8">
        <f t="shared" ref="K79:K89" si="171">$E79*E157</f>
        <v>250.01089892639231</v>
      </c>
      <c r="L79" s="1"/>
      <c r="M79" s="18">
        <f t="shared" ref="M79:N79" si="172">$F79*B157</f>
        <v>232.17974285989717</v>
      </c>
      <c r="N79" s="1">
        <f t="shared" si="172"/>
        <v>232.01953284084661</v>
      </c>
      <c r="O79" s="1">
        <f t="shared" ref="O79:P79" si="173">$F79*F157</f>
        <v>243.53522044022543</v>
      </c>
      <c r="P79" s="8">
        <f t="shared" si="173"/>
        <v>243.36347082738189</v>
      </c>
      <c r="Q79" s="1"/>
      <c r="R79" s="1"/>
      <c r="S79" s="1">
        <f t="shared" ref="S79:S89" si="174">J79*K157</f>
        <v>259.11994819887718</v>
      </c>
      <c r="T79" s="1"/>
      <c r="U79" s="1"/>
      <c r="V79" s="1"/>
    </row>
    <row r="80" spans="1:22" x14ac:dyDescent="0.3">
      <c r="A80" s="1">
        <f>'De Trend'!A80</f>
        <v>75</v>
      </c>
      <c r="B80" s="92"/>
      <c r="C80" s="1" t="str">
        <f>'De Trend'!C80</f>
        <v>March</v>
      </c>
      <c r="D80" s="1">
        <f>'De Trend'!D80</f>
        <v>267</v>
      </c>
      <c r="E80" s="1">
        <f>'De Trend'!E80</f>
        <v>286.94943424630924</v>
      </c>
      <c r="F80" s="1">
        <f>'De Trend'!F80</f>
        <v>275.24050020436636</v>
      </c>
      <c r="G80" s="1"/>
      <c r="H80" s="18">
        <f t="shared" si="167"/>
        <v>281.20988454642577</v>
      </c>
      <c r="I80" s="1">
        <f t="shared" si="169"/>
        <v>280.97841171021577</v>
      </c>
      <c r="J80" s="1">
        <f t="shared" si="170"/>
        <v>293.63458284657531</v>
      </c>
      <c r="K80" s="8">
        <f t="shared" si="171"/>
        <v>287.80909574024798</v>
      </c>
      <c r="L80" s="1"/>
      <c r="M80" s="18">
        <f t="shared" ref="M80:N80" si="175">$F80*B158</f>
        <v>269.73515207746351</v>
      </c>
      <c r="N80" s="1">
        <f t="shared" si="175"/>
        <v>269.51312445998622</v>
      </c>
      <c r="O80" s="1">
        <f t="shared" ref="O80:P80" si="176">$F80*F158</f>
        <v>279.83878599682248</v>
      </c>
      <c r="P80" s="8">
        <f t="shared" si="176"/>
        <v>281.23674603405436</v>
      </c>
      <c r="Q80" s="1"/>
      <c r="R80" s="1"/>
      <c r="S80" s="1">
        <f t="shared" si="174"/>
        <v>296.51848039533917</v>
      </c>
      <c r="T80" s="1"/>
      <c r="U80" s="1"/>
      <c r="V80" s="1"/>
    </row>
    <row r="81" spans="1:22" x14ac:dyDescent="0.3">
      <c r="A81" s="1">
        <f>'De Trend'!A81</f>
        <v>76</v>
      </c>
      <c r="B81" s="92"/>
      <c r="C81" s="1" t="str">
        <f>'De Trend'!C81</f>
        <v>April</v>
      </c>
      <c r="D81" s="1">
        <f>'De Trend'!D81</f>
        <v>269</v>
      </c>
      <c r="E81" s="1">
        <f>'De Trend'!E81</f>
        <v>289.60976350038851</v>
      </c>
      <c r="F81" s="1">
        <f>'De Trend'!F81</f>
        <v>277.94191944484811</v>
      </c>
      <c r="G81" s="1"/>
      <c r="H81" s="18">
        <f t="shared" si="167"/>
        <v>277.72601237539834</v>
      </c>
      <c r="I81" s="1">
        <f t="shared" si="169"/>
        <v>277.52457615638434</v>
      </c>
      <c r="J81" s="1">
        <f t="shared" si="170"/>
        <v>286.34609836557911</v>
      </c>
      <c r="K81" s="8">
        <f t="shared" si="171"/>
        <v>283.86094230041726</v>
      </c>
      <c r="L81" s="1"/>
      <c r="M81" s="18">
        <f t="shared" ref="M81:N81" si="177">$F81*B159</f>
        <v>266.53694276877616</v>
      </c>
      <c r="N81" s="1">
        <f t="shared" si="177"/>
        <v>266.34362204408177</v>
      </c>
      <c r="O81" s="1">
        <f t="shared" ref="O81:P81" si="178">$F81*F159</f>
        <v>273.62802548812192</v>
      </c>
      <c r="P81" s="8">
        <f t="shared" si="178"/>
        <v>271.73128583206022</v>
      </c>
      <c r="Q81" s="1"/>
      <c r="R81" s="1"/>
      <c r="S81" s="1">
        <f t="shared" si="174"/>
        <v>289.15841292052403</v>
      </c>
      <c r="T81" s="1"/>
      <c r="U81" s="1"/>
      <c r="V81" s="1"/>
    </row>
    <row r="82" spans="1:22" x14ac:dyDescent="0.3">
      <c r="A82" s="1">
        <f>'De Trend'!A82</f>
        <v>77</v>
      </c>
      <c r="B82" s="92"/>
      <c r="C82" s="1" t="str">
        <f>'De Trend'!C82</f>
        <v>May</v>
      </c>
      <c r="D82" s="1">
        <f>'De Trend'!D82</f>
        <v>270</v>
      </c>
      <c r="E82" s="1">
        <f>'De Trend'!E82</f>
        <v>292.27009275446778</v>
      </c>
      <c r="F82" s="1">
        <f>'De Trend'!F82</f>
        <v>280.65703534746399</v>
      </c>
      <c r="G82" s="1"/>
      <c r="H82" s="18">
        <f t="shared" si="167"/>
        <v>282.40034854053653</v>
      </c>
      <c r="I82" s="1">
        <f t="shared" si="169"/>
        <v>282.33060343537761</v>
      </c>
      <c r="J82" s="1">
        <f t="shared" si="170"/>
        <v>287.08720329013363</v>
      </c>
      <c r="K82" s="8">
        <f t="shared" si="171"/>
        <v>289.35595495576712</v>
      </c>
      <c r="L82" s="1"/>
      <c r="M82" s="18">
        <f t="shared" ref="M82:N82" si="179">$F82*B160</f>
        <v>271.17945546710723</v>
      </c>
      <c r="N82" s="1">
        <f t="shared" si="179"/>
        <v>271.11248161337005</v>
      </c>
      <c r="O82" s="1">
        <f t="shared" ref="O82:P82" si="180">$F82*F160</f>
        <v>275.44726061258109</v>
      </c>
      <c r="P82" s="8">
        <f t="shared" si="180"/>
        <v>278.7577530723691</v>
      </c>
      <c r="Q82" s="1"/>
      <c r="R82" s="1"/>
      <c r="S82" s="1">
        <f t="shared" si="174"/>
        <v>289.90679652000358</v>
      </c>
      <c r="T82" s="1"/>
      <c r="U82" s="1"/>
      <c r="V82" s="1"/>
    </row>
    <row r="83" spans="1:22" x14ac:dyDescent="0.3">
      <c r="A83" s="1">
        <f>'De Trend'!A83</f>
        <v>78</v>
      </c>
      <c r="B83" s="92"/>
      <c r="C83" s="1" t="str">
        <f>'De Trend'!C83</f>
        <v>June</v>
      </c>
      <c r="D83" s="1">
        <f>'De Trend'!D83</f>
        <v>315</v>
      </c>
      <c r="E83" s="1">
        <f>'De Trend'!E83</f>
        <v>294.930422008547</v>
      </c>
      <c r="F83" s="1">
        <f>'De Trend'!F83</f>
        <v>283.38584791221405</v>
      </c>
      <c r="G83" s="1"/>
      <c r="H83" s="18">
        <f t="shared" si="167"/>
        <v>325.19622926889912</v>
      </c>
      <c r="I83" s="1">
        <f t="shared" si="169"/>
        <v>325.34410829961638</v>
      </c>
      <c r="J83" s="1">
        <f t="shared" si="170"/>
        <v>326.54891821384723</v>
      </c>
      <c r="K83" s="8">
        <f t="shared" si="171"/>
        <v>326.94942824782464</v>
      </c>
      <c r="L83" s="1"/>
      <c r="M83" s="18">
        <f t="shared" ref="M83:N83" si="181">$F83*B161</f>
        <v>312.46694912521122</v>
      </c>
      <c r="N83" s="1">
        <f t="shared" si="181"/>
        <v>312.60903967057732</v>
      </c>
      <c r="O83" s="1">
        <f t="shared" ref="O83:P83" si="182">$F83*F161</f>
        <v>314.0824725674903</v>
      </c>
      <c r="P83" s="8">
        <f t="shared" si="182"/>
        <v>313.79720279563321</v>
      </c>
      <c r="Q83" s="1"/>
      <c r="R83" s="1"/>
      <c r="S83" s="1">
        <f t="shared" si="174"/>
        <v>329.7560800394707</v>
      </c>
      <c r="T83" s="1"/>
      <c r="U83" s="1"/>
      <c r="V83" s="1"/>
    </row>
    <row r="84" spans="1:22" x14ac:dyDescent="0.3">
      <c r="A84" s="1">
        <f>'De Trend'!A84</f>
        <v>79</v>
      </c>
      <c r="B84" s="92"/>
      <c r="C84" s="1" t="str">
        <f>'De Trend'!C84</f>
        <v>July</v>
      </c>
      <c r="D84" s="1">
        <f>'De Trend'!D84</f>
        <v>364</v>
      </c>
      <c r="E84" s="1">
        <f>'De Trend'!E84</f>
        <v>297.59075126262627</v>
      </c>
      <c r="F84" s="1">
        <f>'De Trend'!F84</f>
        <v>286.12835713909828</v>
      </c>
      <c r="G84" s="1"/>
      <c r="H84" s="18">
        <f t="shared" si="167"/>
        <v>367.92939231952664</v>
      </c>
      <c r="I84" s="1">
        <f t="shared" si="169"/>
        <v>368.19637929114685</v>
      </c>
      <c r="J84" s="1">
        <f t="shared" si="170"/>
        <v>365.05826981216757</v>
      </c>
      <c r="K84" s="8">
        <f t="shared" si="171"/>
        <v>369.49532584803654</v>
      </c>
      <c r="L84" s="1"/>
      <c r="M84" s="18">
        <f t="shared" ref="M84:N84" si="183">$F84*B162</f>
        <v>353.75774321247923</v>
      </c>
      <c r="N84" s="1">
        <f t="shared" si="183"/>
        <v>354.01444656513087</v>
      </c>
      <c r="O84" s="1">
        <f t="shared" ref="O84:P84" si="184">$F84*F162</f>
        <v>351.8206770328668</v>
      </c>
      <c r="P84" s="8">
        <f t="shared" si="184"/>
        <v>348.83149539506695</v>
      </c>
      <c r="Q84" s="1"/>
      <c r="R84" s="1"/>
      <c r="S84" s="1">
        <f t="shared" si="174"/>
        <v>368.64364670906178</v>
      </c>
      <c r="T84" s="1"/>
      <c r="U84" s="1"/>
      <c r="V84" s="1"/>
    </row>
    <row r="85" spans="1:22" x14ac:dyDescent="0.3">
      <c r="A85" s="1">
        <f>'De Trend'!A85</f>
        <v>80</v>
      </c>
      <c r="B85" s="92"/>
      <c r="C85" s="1" t="str">
        <f>'De Trend'!C85</f>
        <v>August</v>
      </c>
      <c r="D85" s="1">
        <f>'De Trend'!D85</f>
        <v>347</v>
      </c>
      <c r="E85" s="1">
        <f>'De Trend'!E85</f>
        <v>300.25108051670554</v>
      </c>
      <c r="F85" s="1">
        <f>'De Trend'!F85</f>
        <v>288.88456302811665</v>
      </c>
      <c r="G85" s="1"/>
      <c r="H85" s="18">
        <f t="shared" si="167"/>
        <v>371.43924480390677</v>
      </c>
      <c r="I85" s="1">
        <f t="shared" si="169"/>
        <v>371.66030572501552</v>
      </c>
      <c r="J85" s="1">
        <f t="shared" si="170"/>
        <v>364.3862872400299</v>
      </c>
      <c r="K85" s="8">
        <f t="shared" si="171"/>
        <v>364.94014712765193</v>
      </c>
      <c r="L85" s="1"/>
      <c r="M85" s="18">
        <f t="shared" ref="M85:N85" si="185">$F85*B163</f>
        <v>357.37777776523296</v>
      </c>
      <c r="N85" s="1">
        <f t="shared" si="185"/>
        <v>357.59047004759606</v>
      </c>
      <c r="O85" s="1">
        <f t="shared" ref="O85:P85" si="186">$F85*F163</f>
        <v>351.85139120112819</v>
      </c>
      <c r="P85" s="8">
        <f t="shared" si="186"/>
        <v>349.11811847692007</v>
      </c>
      <c r="Q85" s="1"/>
      <c r="R85" s="1"/>
      <c r="S85" s="1">
        <f t="shared" si="174"/>
        <v>367.9650643390604</v>
      </c>
      <c r="T85" s="1"/>
      <c r="U85" s="1"/>
      <c r="V85" s="1"/>
    </row>
    <row r="86" spans="1:22" x14ac:dyDescent="0.3">
      <c r="A86" s="1">
        <f>'De Trend'!A86</f>
        <v>81</v>
      </c>
      <c r="B86" s="92"/>
      <c r="C86" s="1" t="str">
        <f>'De Trend'!C86</f>
        <v>September</v>
      </c>
      <c r="D86" s="1">
        <f>'De Trend'!D86</f>
        <v>312</v>
      </c>
      <c r="E86" s="1">
        <f>'De Trend'!E86</f>
        <v>302.91140977078476</v>
      </c>
      <c r="F86" s="1">
        <f>'De Trend'!F86</f>
        <v>291.65446557926919</v>
      </c>
      <c r="G86" s="1"/>
      <c r="H86" s="18">
        <f t="shared" si="167"/>
        <v>327.38090785046199</v>
      </c>
      <c r="I86" s="1">
        <f t="shared" si="169"/>
        <v>327.40755456462074</v>
      </c>
      <c r="J86" s="1">
        <f t="shared" si="170"/>
        <v>317.68096567301598</v>
      </c>
      <c r="K86" s="8">
        <f t="shared" si="171"/>
        <v>319.99800089702057</v>
      </c>
      <c r="L86" s="1"/>
      <c r="M86" s="18">
        <f t="shared" ref="M86:N86" si="187">$F86*B164</f>
        <v>315.21461602332664</v>
      </c>
      <c r="N86" s="1">
        <f t="shared" si="187"/>
        <v>315.24027247906497</v>
      </c>
      <c r="O86" s="1">
        <f t="shared" ref="O86:P86" si="188">$F86*F164</f>
        <v>307.19591265768253</v>
      </c>
      <c r="P86" s="8">
        <f t="shared" si="188"/>
        <v>306.72814095954021</v>
      </c>
      <c r="Q86" s="1"/>
      <c r="R86" s="1"/>
      <c r="S86" s="1">
        <f t="shared" si="174"/>
        <v>320.80103194488305</v>
      </c>
      <c r="T86" s="1"/>
      <c r="U86" s="1"/>
      <c r="V86" s="1"/>
    </row>
    <row r="87" spans="1:22" x14ac:dyDescent="0.3">
      <c r="A87" s="1">
        <f>'De Trend'!A87</f>
        <v>82</v>
      </c>
      <c r="B87" s="92"/>
      <c r="C87" s="1" t="str">
        <f>'De Trend'!C87</f>
        <v>October</v>
      </c>
      <c r="D87" s="1">
        <f>'De Trend'!D87</f>
        <v>274</v>
      </c>
      <c r="E87" s="1">
        <f>'De Trend'!E87</f>
        <v>305.57173902486403</v>
      </c>
      <c r="F87" s="1">
        <f>'De Trend'!F87</f>
        <v>294.43806479255591</v>
      </c>
      <c r="G87" s="1"/>
      <c r="H87" s="18">
        <f t="shared" si="167"/>
        <v>290.52326059365782</v>
      </c>
      <c r="I87" s="1">
        <f t="shared" si="169"/>
        <v>290.53519502452338</v>
      </c>
      <c r="J87" s="1">
        <f t="shared" si="170"/>
        <v>278.72635549482169</v>
      </c>
      <c r="K87" s="8">
        <f t="shared" si="171"/>
        <v>278.56836589023743</v>
      </c>
      <c r="L87" s="1"/>
      <c r="M87" s="18">
        <f t="shared" ref="M87:N87" si="189">$F87*B165</f>
        <v>279.93788594258598</v>
      </c>
      <c r="N87" s="1">
        <f t="shared" si="189"/>
        <v>279.94938553590458</v>
      </c>
      <c r="O87" s="1">
        <f t="shared" ref="O87:P87" si="190">$F87*F165</f>
        <v>270.07558726884071</v>
      </c>
      <c r="P87" s="8">
        <f t="shared" si="190"/>
        <v>270.55983252766663</v>
      </c>
      <c r="Q87" s="1"/>
      <c r="R87" s="1"/>
      <c r="S87" s="1">
        <f t="shared" si="174"/>
        <v>281.46383364060057</v>
      </c>
      <c r="T87" s="1"/>
      <c r="U87" s="1"/>
      <c r="V87" s="1"/>
    </row>
    <row r="88" spans="1:22" x14ac:dyDescent="0.3">
      <c r="A88" s="1">
        <f>'De Trend'!A88</f>
        <v>83</v>
      </c>
      <c r="B88" s="92"/>
      <c r="C88" s="1" t="str">
        <f>'De Trend'!C88</f>
        <v>November</v>
      </c>
      <c r="D88" s="1">
        <f>'De Trend'!D88</f>
        <v>237</v>
      </c>
      <c r="E88" s="1">
        <f>'De Trend'!E88</f>
        <v>308.2320682789433</v>
      </c>
      <c r="F88" s="1">
        <f>'De Trend'!F88</f>
        <v>297.23536066797681</v>
      </c>
      <c r="G88" s="1"/>
      <c r="H88" s="18">
        <f t="shared" si="167"/>
        <v>256.44442993075177</v>
      </c>
      <c r="I88" s="1">
        <f t="shared" si="169"/>
        <v>256.47613671025459</v>
      </c>
      <c r="J88" s="1">
        <f t="shared" si="170"/>
        <v>243.28432839873761</v>
      </c>
      <c r="K88" s="8">
        <f t="shared" si="171"/>
        <v>247.70534125299258</v>
      </c>
      <c r="L88" s="1"/>
      <c r="M88" s="18">
        <f t="shared" ref="M88:N88" si="191">$F88*B166</f>
        <v>247.29533512645196</v>
      </c>
      <c r="N88" s="1">
        <f t="shared" si="191"/>
        <v>247.3259107122233</v>
      </c>
      <c r="O88" s="1">
        <f t="shared" ref="O88:P88" si="192">$F88*F166</f>
        <v>236.20238326054968</v>
      </c>
      <c r="P88" s="8">
        <f t="shared" si="192"/>
        <v>236.30465533404254</v>
      </c>
      <c r="Q88" s="1"/>
      <c r="R88" s="1"/>
      <c r="S88" s="1">
        <f t="shared" si="174"/>
        <v>245.67371684038574</v>
      </c>
      <c r="T88" s="1"/>
      <c r="U88" s="1"/>
      <c r="V88" s="1"/>
    </row>
    <row r="89" spans="1:22" ht="15" thickBot="1" x14ac:dyDescent="0.35">
      <c r="A89" s="2">
        <f>'De Trend'!A89</f>
        <v>84</v>
      </c>
      <c r="B89" s="93"/>
      <c r="C89" s="2" t="str">
        <f>'De Trend'!C89</f>
        <v>December</v>
      </c>
      <c r="D89" s="2">
        <f>'De Trend'!D89</f>
        <v>278</v>
      </c>
      <c r="E89" s="2">
        <f>'De Trend'!E89</f>
        <v>310.89239753302252</v>
      </c>
      <c r="F89" s="2">
        <f>'De Trend'!F89</f>
        <v>300.04635320553183</v>
      </c>
      <c r="G89" s="2"/>
      <c r="H89" s="47">
        <f t="shared" si="167"/>
        <v>292.92445884140028</v>
      </c>
      <c r="I89" s="2">
        <f t="shared" si="169"/>
        <v>292.91522348459637</v>
      </c>
      <c r="J89" s="2">
        <f t="shared" si="170"/>
        <v>274.78096757402733</v>
      </c>
      <c r="K89" s="48">
        <f t="shared" si="171"/>
        <v>279.88647316962118</v>
      </c>
      <c r="L89" s="2"/>
      <c r="M89" s="47">
        <f t="shared" ref="M89:N89" si="193">$F89*B167</f>
        <v>282.7052585958794</v>
      </c>
      <c r="N89" s="2">
        <f t="shared" si="193"/>
        <v>282.69634543122316</v>
      </c>
      <c r="O89" s="2">
        <f>$F89*F167</f>
        <v>267.21316494491293</v>
      </c>
      <c r="P89" s="48">
        <f>$F89*G167</f>
        <v>269.14151678055123</v>
      </c>
      <c r="Q89" s="2"/>
      <c r="R89" s="2"/>
      <c r="S89" s="2">
        <f t="shared" si="174"/>
        <v>277.47969655598712</v>
      </c>
      <c r="T89" s="2"/>
      <c r="U89" s="2"/>
      <c r="V89" s="2"/>
    </row>
    <row r="90" spans="1:22" ht="15" thickTop="1" x14ac:dyDescent="0.3">
      <c r="A90" s="49">
        <f>'De Trend'!A90</f>
        <v>85</v>
      </c>
      <c r="B90" s="91">
        <f>'De Trend'!B90</f>
        <v>1956</v>
      </c>
      <c r="C90" s="49" t="str">
        <f>'De Trend'!C90</f>
        <v>January</v>
      </c>
      <c r="D90" s="49">
        <f>'De Trend'!D90</f>
        <v>284</v>
      </c>
      <c r="E90" s="49">
        <f>'De Trend'!E90</f>
        <v>313.55272678710179</v>
      </c>
      <c r="F90" s="49">
        <f>'De Trend'!F90</f>
        <v>302.87104240522098</v>
      </c>
      <c r="G90" s="49"/>
      <c r="H90" s="50">
        <f t="shared" ref="H90:H101" si="194">$E90*B156</f>
        <v>270.01089230640565</v>
      </c>
      <c r="I90" s="49">
        <f t="shared" ref="I90:I101" si="195">$E90*C156</f>
        <v>270.00890217279846</v>
      </c>
      <c r="J90" s="49">
        <f t="shared" ref="J90:J101" si="196">$E90*D156</f>
        <v>288.95081402673776</v>
      </c>
      <c r="K90" s="51">
        <f t="shared" ref="K90:K101" si="197">$E90*E156</f>
        <v>285.27807662502141</v>
      </c>
      <c r="L90" s="49"/>
      <c r="M90" s="50">
        <f>$F90*B156</f>
        <v>260.81253144110417</v>
      </c>
      <c r="N90" s="49">
        <f>$F90*C156</f>
        <v>260.81060910464009</v>
      </c>
      <c r="O90" s="49">
        <f>$F90*F156</f>
        <v>276.2741167852032</v>
      </c>
      <c r="P90" s="51">
        <f>$F90*G156</f>
        <v>277.69253074226771</v>
      </c>
      <c r="Q90" s="1"/>
      <c r="R90" s="49"/>
      <c r="S90" s="1">
        <f>J90*K156</f>
        <v>291.78871049045375</v>
      </c>
      <c r="T90" s="49"/>
      <c r="U90" s="49"/>
      <c r="V90" s="49"/>
    </row>
    <row r="91" spans="1:22" x14ac:dyDescent="0.3">
      <c r="A91" s="1">
        <f>'De Trend'!A91</f>
        <v>86</v>
      </c>
      <c r="B91" s="92"/>
      <c r="C91" s="1" t="str">
        <f>'De Trend'!C91</f>
        <v>Feburary</v>
      </c>
      <c r="D91" s="1">
        <f>'De Trend'!D91</f>
        <v>277</v>
      </c>
      <c r="E91" s="1">
        <f>'De Trend'!E91</f>
        <v>316.21305604118106</v>
      </c>
      <c r="F91" s="1">
        <f>'De Trend'!F91</f>
        <v>305.70942826704436</v>
      </c>
      <c r="G91" s="1"/>
      <c r="H91" s="18">
        <f t="shared" si="194"/>
        <v>269.37265758239306</v>
      </c>
      <c r="I91" s="1">
        <f t="shared" si="195"/>
        <v>269.18678349160717</v>
      </c>
      <c r="J91" s="1">
        <f t="shared" si="196"/>
        <v>285.41439091457079</v>
      </c>
      <c r="K91" s="8">
        <f t="shared" si="197"/>
        <v>278.08561427381488</v>
      </c>
      <c r="L91" s="1"/>
      <c r="M91" s="18">
        <f t="shared" ref="M91:N91" si="198">$F91*B157</f>
        <v>260.4249241674674</v>
      </c>
      <c r="N91" s="1">
        <f t="shared" si="198"/>
        <v>260.2452242438298</v>
      </c>
      <c r="O91" s="1">
        <f t="shared" ref="O91:P91" si="199">$F91*F157</f>
        <v>273.16182081192113</v>
      </c>
      <c r="P91" s="8">
        <f t="shared" si="199"/>
        <v>272.96917747728031</v>
      </c>
      <c r="Q91" s="1"/>
      <c r="R91" s="1"/>
      <c r="S91" s="1">
        <f t="shared" ref="S91:S101" si="200">J91*K157</f>
        <v>288.2175548142759</v>
      </c>
      <c r="T91" s="1"/>
      <c r="U91" s="1"/>
      <c r="V91" s="1"/>
    </row>
    <row r="92" spans="1:22" x14ac:dyDescent="0.3">
      <c r="A92" s="1">
        <f>'De Trend'!A92</f>
        <v>87</v>
      </c>
      <c r="B92" s="92"/>
      <c r="C92" s="1" t="str">
        <f>'De Trend'!C92</f>
        <v>March</v>
      </c>
      <c r="D92" s="1">
        <f>'De Trend'!D92</f>
        <v>317</v>
      </c>
      <c r="E92" s="1">
        <f>'De Trend'!E92</f>
        <v>318.87338529526028</v>
      </c>
      <c r="F92" s="1">
        <f>'De Trend'!F92</f>
        <v>308.56151079100187</v>
      </c>
      <c r="G92" s="1"/>
      <c r="H92" s="18">
        <f t="shared" si="194"/>
        <v>312.49529415986791</v>
      </c>
      <c r="I92" s="1">
        <f t="shared" si="195"/>
        <v>312.23806930392749</v>
      </c>
      <c r="J92" s="1">
        <f t="shared" si="196"/>
        <v>326.30227593227374</v>
      </c>
      <c r="K92" s="8">
        <f t="shared" si="197"/>
        <v>319.82868660644857</v>
      </c>
      <c r="L92" s="1"/>
      <c r="M92" s="18">
        <f t="shared" ref="M92:N92" si="201">$F92*B158</f>
        <v>302.38967730644475</v>
      </c>
      <c r="N92" s="1">
        <f t="shared" si="201"/>
        <v>302.1407707064522</v>
      </c>
      <c r="O92" s="1">
        <f t="shared" ref="O92:P92" si="202">$F92*F158</f>
        <v>313.71647167108881</v>
      </c>
      <c r="P92" s="8">
        <f t="shared" si="202"/>
        <v>315.28367075986182</v>
      </c>
      <c r="Q92" s="1"/>
      <c r="R92" s="1"/>
      <c r="S92" s="1">
        <f t="shared" si="200"/>
        <v>329.50701538971305</v>
      </c>
      <c r="T92" s="1"/>
      <c r="U92" s="1"/>
      <c r="V92" s="1"/>
    </row>
    <row r="93" spans="1:22" x14ac:dyDescent="0.3">
      <c r="A93" s="1">
        <f>'De Trend'!A93</f>
        <v>88</v>
      </c>
      <c r="B93" s="92"/>
      <c r="C93" s="1" t="str">
        <f>'De Trend'!C93</f>
        <v>April</v>
      </c>
      <c r="D93" s="1">
        <f>'De Trend'!D93</f>
        <v>313</v>
      </c>
      <c r="E93" s="1">
        <f>'De Trend'!E93</f>
        <v>321.53371454933949</v>
      </c>
      <c r="F93" s="1">
        <f>'De Trend'!F93</f>
        <v>311.42728997709355</v>
      </c>
      <c r="G93" s="1"/>
      <c r="H93" s="18">
        <f t="shared" si="194"/>
        <v>308.34000658930779</v>
      </c>
      <c r="I93" s="1">
        <f t="shared" si="195"/>
        <v>308.11636587028806</v>
      </c>
      <c r="J93" s="1">
        <f t="shared" si="196"/>
        <v>317.91029259989602</v>
      </c>
      <c r="K93" s="8">
        <f t="shared" si="197"/>
        <v>315.15119549208998</v>
      </c>
      <c r="L93" s="1"/>
      <c r="M93" s="18">
        <f t="shared" ref="M93:N93" si="203">$F93*B159</f>
        <v>298.64828569600013</v>
      </c>
      <c r="N93" s="1">
        <f t="shared" si="203"/>
        <v>298.43167443596337</v>
      </c>
      <c r="O93" s="1">
        <f t="shared" ref="O93:P93" si="204">$F93*F159</f>
        <v>306.59367471360542</v>
      </c>
      <c r="P93" s="8">
        <f t="shared" si="204"/>
        <v>304.46842317882721</v>
      </c>
      <c r="Q93" s="1"/>
      <c r="R93" s="1"/>
      <c r="S93" s="1">
        <f t="shared" si="200"/>
        <v>321.03261117922597</v>
      </c>
      <c r="T93" s="1"/>
      <c r="U93" s="1"/>
      <c r="V93" s="1"/>
    </row>
    <row r="94" spans="1:22" x14ac:dyDescent="0.3">
      <c r="A94" s="1">
        <f>'De Trend'!A94</f>
        <v>89</v>
      </c>
      <c r="B94" s="92"/>
      <c r="C94" s="1" t="str">
        <f>'De Trend'!C94</f>
        <v>May</v>
      </c>
      <c r="D94" s="1">
        <f>'De Trend'!D94</f>
        <v>318</v>
      </c>
      <c r="E94" s="1">
        <f>'De Trend'!E94</f>
        <v>324.19404380341882</v>
      </c>
      <c r="F94" s="1">
        <f>'De Trend'!F94</f>
        <v>314.30676582531936</v>
      </c>
      <c r="G94" s="1"/>
      <c r="H94" s="18">
        <f t="shared" si="194"/>
        <v>313.24625144510929</v>
      </c>
      <c r="I94" s="1">
        <f t="shared" si="195"/>
        <v>313.16888825182508</v>
      </c>
      <c r="J94" s="1">
        <f t="shared" si="196"/>
        <v>318.44503993445238</v>
      </c>
      <c r="K94" s="8">
        <f t="shared" si="197"/>
        <v>320.96160182395556</v>
      </c>
      <c r="L94" s="1"/>
      <c r="M94" s="18">
        <f t="shared" ref="M94:N94" si="205">$F94*B160</f>
        <v>303.6928595095269</v>
      </c>
      <c r="N94" s="1">
        <f t="shared" si="205"/>
        <v>303.61785574082768</v>
      </c>
      <c r="O94" s="1">
        <f t="shared" ref="O94:P94" si="206">$F94*F160</f>
        <v>308.47235855463663</v>
      </c>
      <c r="P94" s="8">
        <f t="shared" si="206"/>
        <v>312.17976669794893</v>
      </c>
      <c r="Q94" s="1"/>
      <c r="R94" s="1"/>
      <c r="S94" s="1">
        <f t="shared" si="200"/>
        <v>321.57261047188746</v>
      </c>
      <c r="T94" s="1"/>
      <c r="U94" s="1"/>
      <c r="V94" s="1"/>
    </row>
    <row r="95" spans="1:22" x14ac:dyDescent="0.3">
      <c r="A95" s="1">
        <f>'De Trend'!A95</f>
        <v>90</v>
      </c>
      <c r="B95" s="92"/>
      <c r="C95" s="1" t="str">
        <f>'De Trend'!C95</f>
        <v>June</v>
      </c>
      <c r="D95" s="1">
        <f>'De Trend'!D95</f>
        <v>374</v>
      </c>
      <c r="E95" s="1">
        <f>'De Trend'!E95</f>
        <v>326.85437305749804</v>
      </c>
      <c r="F95" s="1">
        <f>'De Trend'!F95</f>
        <v>317.19993833567941</v>
      </c>
      <c r="G95" s="1"/>
      <c r="H95" s="18">
        <f t="shared" si="194"/>
        <v>360.39622130018211</v>
      </c>
      <c r="I95" s="1">
        <f t="shared" si="195"/>
        <v>360.5601070992268</v>
      </c>
      <c r="J95" s="1">
        <f t="shared" si="196"/>
        <v>361.89532842528575</v>
      </c>
      <c r="K95" s="8">
        <f t="shared" si="197"/>
        <v>362.33919059171609</v>
      </c>
      <c r="L95" s="1"/>
      <c r="M95" s="18">
        <f t="shared" ref="M95:N95" si="207">$F95*B161</f>
        <v>349.75104693710074</v>
      </c>
      <c r="N95" s="1">
        <f t="shared" si="207"/>
        <v>349.91009197255426</v>
      </c>
      <c r="O95" s="1">
        <f t="shared" ref="O95:P95" si="208">$F95*F161</f>
        <v>351.55933743588923</v>
      </c>
      <c r="P95" s="8">
        <f t="shared" si="208"/>
        <v>351.24002878053909</v>
      </c>
      <c r="Q95" s="1"/>
      <c r="R95" s="1"/>
      <c r="S95" s="1">
        <f t="shared" si="200"/>
        <v>365.44964086504393</v>
      </c>
      <c r="T95" s="1"/>
      <c r="U95" s="1"/>
      <c r="V95" s="1"/>
    </row>
    <row r="96" spans="1:22" x14ac:dyDescent="0.3">
      <c r="A96" s="1">
        <f>'De Trend'!A96</f>
        <v>91</v>
      </c>
      <c r="B96" s="92"/>
      <c r="C96" s="1" t="str">
        <f>'De Trend'!C96</f>
        <v>July</v>
      </c>
      <c r="D96" s="1">
        <f>'De Trend'!D96</f>
        <v>413</v>
      </c>
      <c r="E96" s="1">
        <f>'De Trend'!E96</f>
        <v>329.51470231157725</v>
      </c>
      <c r="F96" s="1">
        <f>'De Trend'!F96</f>
        <v>320.10680750817357</v>
      </c>
      <c r="G96" s="1"/>
      <c r="H96" s="18">
        <f t="shared" si="194"/>
        <v>407.39889820989328</v>
      </c>
      <c r="I96" s="1">
        <f t="shared" si="195"/>
        <v>407.69452612205532</v>
      </c>
      <c r="J96" s="1">
        <f t="shared" si="196"/>
        <v>404.21977696940286</v>
      </c>
      <c r="K96" s="8">
        <f t="shared" si="197"/>
        <v>409.13281674834701</v>
      </c>
      <c r="L96" s="1"/>
      <c r="M96" s="18">
        <f t="shared" ref="M96:N96" si="209">$F96*B162</f>
        <v>395.76735051112894</v>
      </c>
      <c r="N96" s="1">
        <f t="shared" si="209"/>
        <v>396.05453802206137</v>
      </c>
      <c r="O96" s="1">
        <f t="shared" ref="O96:P96" si="210">$F96*F162</f>
        <v>393.60025292986279</v>
      </c>
      <c r="P96" s="8">
        <f t="shared" si="210"/>
        <v>390.25609857653177</v>
      </c>
      <c r="Q96" s="1"/>
      <c r="R96" s="1"/>
      <c r="S96" s="1">
        <f t="shared" si="200"/>
        <v>408.18977400675124</v>
      </c>
      <c r="T96" s="1"/>
      <c r="U96" s="1"/>
      <c r="V96" s="1"/>
    </row>
    <row r="97" spans="1:22" x14ac:dyDescent="0.3">
      <c r="A97" s="1">
        <f>'De Trend'!A97</f>
        <v>92</v>
      </c>
      <c r="B97" s="92"/>
      <c r="C97" s="1" t="str">
        <f>'De Trend'!C97</f>
        <v>August</v>
      </c>
      <c r="D97" s="1">
        <f>'De Trend'!D97</f>
        <v>405</v>
      </c>
      <c r="E97" s="1">
        <f>'De Trend'!E97</f>
        <v>332.17503156565652</v>
      </c>
      <c r="F97" s="1">
        <f>'De Trend'!F97</f>
        <v>323.02737334280187</v>
      </c>
      <c r="G97" s="1"/>
      <c r="H97" s="18">
        <f t="shared" si="194"/>
        <v>410.9322193116854</v>
      </c>
      <c r="I97" s="1">
        <f t="shared" si="195"/>
        <v>411.17678435478484</v>
      </c>
      <c r="J97" s="1">
        <f t="shared" si="196"/>
        <v>403.12936179197141</v>
      </c>
      <c r="K97" s="8">
        <f t="shared" si="197"/>
        <v>403.7421103800437</v>
      </c>
      <c r="L97" s="1"/>
      <c r="M97" s="18">
        <f t="shared" ref="M97:N97" si="211">$F97*B163</f>
        <v>399.61569296921874</v>
      </c>
      <c r="N97" s="1">
        <f t="shared" si="211"/>
        <v>399.85352301656309</v>
      </c>
      <c r="O97" s="1">
        <f t="shared" ref="O97:P97" si="212">$F97*F163</f>
        <v>393.43615150404889</v>
      </c>
      <c r="P97" s="8">
        <f t="shared" si="212"/>
        <v>390.37983759279109</v>
      </c>
      <c r="Q97" s="1"/>
      <c r="R97" s="1"/>
      <c r="S97" s="1">
        <f t="shared" si="200"/>
        <v>407.08864944479558</v>
      </c>
      <c r="T97" s="1"/>
      <c r="U97" s="1"/>
      <c r="V97" s="1"/>
    </row>
    <row r="98" spans="1:22" x14ac:dyDescent="0.3">
      <c r="A98" s="1">
        <f>'De Trend'!A98</f>
        <v>93</v>
      </c>
      <c r="B98" s="92"/>
      <c r="C98" s="1" t="str">
        <f>'De Trend'!C98</f>
        <v>September</v>
      </c>
      <c r="D98" s="1">
        <f>'De Trend'!D98</f>
        <v>355</v>
      </c>
      <c r="E98" s="1">
        <f>'De Trend'!E98</f>
        <v>334.8353608197358</v>
      </c>
      <c r="F98" s="1">
        <f>'De Trend'!F98</f>
        <v>325.96163583956439</v>
      </c>
      <c r="G98" s="1"/>
      <c r="H98" s="18">
        <f t="shared" si="194"/>
        <v>361.88370879971598</v>
      </c>
      <c r="I98" s="1">
        <f t="shared" si="195"/>
        <v>361.9131638214227</v>
      </c>
      <c r="J98" s="1">
        <f t="shared" si="196"/>
        <v>351.16148595121575</v>
      </c>
      <c r="K98" s="8">
        <f t="shared" si="197"/>
        <v>353.7227144168213</v>
      </c>
      <c r="L98" s="1"/>
      <c r="M98" s="18">
        <f t="shared" ref="M98:N98" si="213">$F98*B164</f>
        <v>352.29315510541267</v>
      </c>
      <c r="N98" s="1">
        <f t="shared" si="213"/>
        <v>352.32182951732574</v>
      </c>
      <c r="O98" s="1">
        <f t="shared" ref="O98:P98" si="214">$F98*F164</f>
        <v>343.33121563643795</v>
      </c>
      <c r="P98" s="8">
        <f t="shared" si="214"/>
        <v>342.80842018524169</v>
      </c>
      <c r="Q98" s="1"/>
      <c r="R98" s="1"/>
      <c r="S98" s="1">
        <f t="shared" si="200"/>
        <v>354.61037721850948</v>
      </c>
      <c r="T98" s="1"/>
      <c r="U98" s="1"/>
      <c r="V98" s="1"/>
    </row>
    <row r="99" spans="1:22" x14ac:dyDescent="0.3">
      <c r="A99" s="1">
        <f>'De Trend'!A99</f>
        <v>94</v>
      </c>
      <c r="B99" s="92"/>
      <c r="C99" s="1" t="str">
        <f>'De Trend'!C99</f>
        <v>October</v>
      </c>
      <c r="D99" s="1">
        <f>'De Trend'!D99</f>
        <v>306</v>
      </c>
      <c r="E99" s="1">
        <f>'De Trend'!E99</f>
        <v>337.49569007381501</v>
      </c>
      <c r="F99" s="1">
        <f>'De Trend'!F99</f>
        <v>328.90959499846105</v>
      </c>
      <c r="G99" s="1"/>
      <c r="H99" s="18">
        <f t="shared" si="194"/>
        <v>320.87505418350577</v>
      </c>
      <c r="I99" s="1">
        <f t="shared" si="195"/>
        <v>320.88823543840016</v>
      </c>
      <c r="J99" s="1">
        <f t="shared" si="196"/>
        <v>307.84569276489947</v>
      </c>
      <c r="K99" s="8">
        <f t="shared" si="197"/>
        <v>307.67119753574701</v>
      </c>
      <c r="L99" s="1"/>
      <c r="M99" s="18">
        <f t="shared" ref="M99:N99" si="215">$F99*B165</f>
        <v>312.71179816703233</v>
      </c>
      <c r="N99" s="1">
        <f t="shared" si="215"/>
        <v>312.72464408280661</v>
      </c>
      <c r="O99" s="1">
        <f t="shared" ref="O99:P99" si="216">$F99*F165</f>
        <v>301.69486438565866</v>
      </c>
      <c r="P99" s="8">
        <f t="shared" si="216"/>
        <v>302.23580297684441</v>
      </c>
      <c r="Q99" s="1"/>
      <c r="R99" s="1"/>
      <c r="S99" s="1">
        <f t="shared" si="200"/>
        <v>310.86916305969805</v>
      </c>
      <c r="T99" s="1"/>
      <c r="U99" s="1"/>
      <c r="V99" s="1"/>
    </row>
    <row r="100" spans="1:22" x14ac:dyDescent="0.3">
      <c r="A100" s="1">
        <f>'De Trend'!A100</f>
        <v>95</v>
      </c>
      <c r="B100" s="92"/>
      <c r="C100" s="1" t="str">
        <f>'De Trend'!C100</f>
        <v>November</v>
      </c>
      <c r="D100" s="1">
        <f>'De Trend'!D100</f>
        <v>271</v>
      </c>
      <c r="E100" s="1">
        <f>'De Trend'!E100</f>
        <v>340.15601932789428</v>
      </c>
      <c r="F100" s="1">
        <f>'De Trend'!F100</f>
        <v>331.87125081949188</v>
      </c>
      <c r="G100" s="1"/>
      <c r="H100" s="18">
        <f t="shared" si="194"/>
        <v>283.00467550674637</v>
      </c>
      <c r="I100" s="1">
        <f t="shared" si="195"/>
        <v>283.03966619399574</v>
      </c>
      <c r="J100" s="1">
        <f t="shared" si="196"/>
        <v>268.48156707070348</v>
      </c>
      <c r="K100" s="8">
        <f t="shared" si="197"/>
        <v>273.36046932866026</v>
      </c>
      <c r="L100" s="1"/>
      <c r="M100" s="18">
        <f t="shared" ref="M100:N100" si="217">$F100*B166</f>
        <v>276.11187311565055</v>
      </c>
      <c r="N100" s="1">
        <f t="shared" si="217"/>
        <v>276.14601157707608</v>
      </c>
      <c r="O100" s="1">
        <f t="shared" ref="O100:P100" si="218">$F100*F166</f>
        <v>263.72629488988315</v>
      </c>
      <c r="P100" s="8">
        <f t="shared" si="218"/>
        <v>263.84048440245567</v>
      </c>
      <c r="Q100" s="1"/>
      <c r="R100" s="1"/>
      <c r="S100" s="1">
        <f t="shared" si="200"/>
        <v>271.11842723089802</v>
      </c>
      <c r="T100" s="1"/>
      <c r="U100" s="1"/>
      <c r="V100" s="1"/>
    </row>
    <row r="101" spans="1:22" ht="15" thickBot="1" x14ac:dyDescent="0.35">
      <c r="A101" s="2">
        <f>'De Trend'!A101</f>
        <v>96</v>
      </c>
      <c r="B101" s="93"/>
      <c r="C101" s="2" t="str">
        <f>'De Trend'!C101</f>
        <v>December</v>
      </c>
      <c r="D101" s="2">
        <f>'De Trend'!D101</f>
        <v>306</v>
      </c>
      <c r="E101" s="2">
        <f>'De Trend'!E101</f>
        <v>342.81634858197356</v>
      </c>
      <c r="F101" s="2">
        <f>'De Trend'!F101</f>
        <v>334.84660330265683</v>
      </c>
      <c r="G101" s="2"/>
      <c r="H101" s="47">
        <f t="shared" si="194"/>
        <v>323.00337411658018</v>
      </c>
      <c r="I101" s="2">
        <f t="shared" si="195"/>
        <v>322.99319042819639</v>
      </c>
      <c r="J101" s="2">
        <f t="shared" si="196"/>
        <v>302.99682047884107</v>
      </c>
      <c r="K101" s="48">
        <f t="shared" si="197"/>
        <v>308.62658434516533</v>
      </c>
      <c r="L101" s="2"/>
      <c r="M101" s="47">
        <f t="shared" ref="M101:N101" si="219">$F101*B167</f>
        <v>315.49423802456727</v>
      </c>
      <c r="N101" s="2">
        <f t="shared" si="219"/>
        <v>315.4842910851097</v>
      </c>
      <c r="O101" s="2">
        <f t="shared" ref="O101:P101" si="220">$F101*F167</f>
        <v>298.20532622259861</v>
      </c>
      <c r="P101" s="48">
        <f t="shared" si="220"/>
        <v>300.35733392153446</v>
      </c>
      <c r="Q101" s="2"/>
      <c r="R101" s="2"/>
      <c r="S101" s="2">
        <f t="shared" si="200"/>
        <v>305.97266814430071</v>
      </c>
      <c r="T101" s="2"/>
      <c r="U101" s="2"/>
      <c r="V101" s="2"/>
    </row>
    <row r="102" spans="1:22" ht="15" thickTop="1" x14ac:dyDescent="0.3">
      <c r="A102" s="49">
        <f>'De Trend'!A102</f>
        <v>97</v>
      </c>
      <c r="B102" s="91">
        <f>'De Trend'!B102</f>
        <v>1957</v>
      </c>
      <c r="C102" s="49" t="str">
        <f>'De Trend'!C102</f>
        <v>January</v>
      </c>
      <c r="D102" s="49">
        <f>'De Trend'!D102</f>
        <v>315</v>
      </c>
      <c r="E102" s="49">
        <f>'De Trend'!E102</f>
        <v>345.47667783605277</v>
      </c>
      <c r="F102" s="49">
        <f>'De Trend'!F102</f>
        <v>337.83565244795597</v>
      </c>
      <c r="G102" s="49"/>
      <c r="H102" s="50">
        <f t="shared" ref="H102:H113" si="221">$E102*B156</f>
        <v>297.50168977769027</v>
      </c>
      <c r="I102" s="49">
        <f t="shared" ref="I102:I113" si="222">$E102*C156</f>
        <v>297.49949702129459</v>
      </c>
      <c r="J102" s="49">
        <f t="shared" ref="J102:J113" si="223">$E102*D156</f>
        <v>318.36995426852366</v>
      </c>
      <c r="K102" s="51">
        <f t="shared" ref="K102:K113" si="224">$E102*E156</f>
        <v>314.32328202583346</v>
      </c>
      <c r="L102" s="49"/>
      <c r="M102" s="50">
        <f>$F102*B156</f>
        <v>290.92174354562712</v>
      </c>
      <c r="N102" s="49">
        <f>$F102*C156</f>
        <v>290.91959928717171</v>
      </c>
      <c r="O102" s="49">
        <f>$F102*F156</f>
        <v>308.16827438304801</v>
      </c>
      <c r="P102" s="51">
        <f>$F102*G156</f>
        <v>309.75043555904136</v>
      </c>
      <c r="Q102" s="49"/>
      <c r="R102" s="49"/>
      <c r="S102" s="1">
        <f>J102*K156</f>
        <v>321.49678736091448</v>
      </c>
      <c r="T102" s="49"/>
      <c r="U102" s="49"/>
      <c r="V102" s="49"/>
    </row>
    <row r="103" spans="1:22" x14ac:dyDescent="0.3">
      <c r="A103" s="1">
        <f>'De Trend'!A103</f>
        <v>98</v>
      </c>
      <c r="B103" s="92"/>
      <c r="C103" s="1" t="str">
        <f>'De Trend'!C103</f>
        <v>Feburary</v>
      </c>
      <c r="D103" s="1">
        <f>'De Trend'!D103</f>
        <v>301</v>
      </c>
      <c r="E103" s="1">
        <f>'De Trend'!E103</f>
        <v>348.13700709013204</v>
      </c>
      <c r="F103" s="1">
        <f>'De Trend'!F103</f>
        <v>340.83839825538928</v>
      </c>
      <c r="G103" s="1"/>
      <c r="H103" s="18">
        <f t="shared" si="221"/>
        <v>296.56773814689137</v>
      </c>
      <c r="I103" s="1">
        <f t="shared" si="222"/>
        <v>296.36309874815208</v>
      </c>
      <c r="J103" s="1">
        <f t="shared" si="223"/>
        <v>314.22899825019039</v>
      </c>
      <c r="K103" s="8">
        <f t="shared" si="224"/>
        <v>306.16032962123745</v>
      </c>
      <c r="L103" s="1"/>
      <c r="M103" s="18">
        <f t="shared" ref="M103:N103" si="225">$F103*B157</f>
        <v>290.35026666395254</v>
      </c>
      <c r="N103" s="1">
        <f t="shared" si="225"/>
        <v>290.1499174811143</v>
      </c>
      <c r="O103" s="1">
        <f t="shared" ref="O103:P103" si="226">$F103*F157</f>
        <v>304.55075591823845</v>
      </c>
      <c r="P103" s="8">
        <f t="shared" si="226"/>
        <v>304.33597600129002</v>
      </c>
      <c r="Q103" s="1"/>
      <c r="R103" s="1"/>
      <c r="S103" s="1">
        <f t="shared" ref="S103:S113" si="227">J103*K157</f>
        <v>317.3151614296745</v>
      </c>
      <c r="T103" s="1"/>
      <c r="U103" s="1"/>
      <c r="V103" s="1"/>
    </row>
    <row r="104" spans="1:22" x14ac:dyDescent="0.3">
      <c r="A104" s="1">
        <f>'De Trend'!A104</f>
        <v>99</v>
      </c>
      <c r="B104" s="92"/>
      <c r="C104" s="1" t="str">
        <f>'De Trend'!C104</f>
        <v>March</v>
      </c>
      <c r="D104" s="1">
        <f>'De Trend'!D104</f>
        <v>356</v>
      </c>
      <c r="E104" s="1">
        <f>'De Trend'!E104</f>
        <v>350.79733634421132</v>
      </c>
      <c r="F104" s="1">
        <f>'De Trend'!F104</f>
        <v>343.85484072495666</v>
      </c>
      <c r="G104" s="1"/>
      <c r="H104" s="18">
        <f t="shared" si="221"/>
        <v>343.78070377331005</v>
      </c>
      <c r="I104" s="1">
        <f t="shared" si="222"/>
        <v>343.49772689763927</v>
      </c>
      <c r="J104" s="1">
        <f t="shared" si="223"/>
        <v>358.96996901797218</v>
      </c>
      <c r="K104" s="8">
        <f t="shared" si="224"/>
        <v>351.8482774726491</v>
      </c>
      <c r="L104" s="1"/>
      <c r="M104" s="18">
        <f t="shared" ref="M104:N104" si="228">$F104*B158</f>
        <v>336.97707163971654</v>
      </c>
      <c r="N104" s="1">
        <f t="shared" si="228"/>
        <v>336.69969505092416</v>
      </c>
      <c r="O104" s="1">
        <f t="shared" ref="O104:P104" si="229">$F104*F158</f>
        <v>349.59942710522716</v>
      </c>
      <c r="P104" s="8">
        <f t="shared" si="229"/>
        <v>351.34588275250763</v>
      </c>
      <c r="Q104" s="1"/>
      <c r="R104" s="1"/>
      <c r="S104" s="1">
        <f t="shared" si="227"/>
        <v>362.49555038408693</v>
      </c>
      <c r="T104" s="1"/>
      <c r="U104" s="1"/>
      <c r="V104" s="1"/>
    </row>
    <row r="105" spans="1:22" x14ac:dyDescent="0.3">
      <c r="A105" s="1">
        <f>'De Trend'!A105</f>
        <v>100</v>
      </c>
      <c r="B105" s="92"/>
      <c r="C105" s="1" t="str">
        <f>'De Trend'!C105</f>
        <v>April</v>
      </c>
      <c r="D105" s="1">
        <f>'De Trend'!D105</f>
        <v>348</v>
      </c>
      <c r="E105" s="1">
        <f>'De Trend'!E105</f>
        <v>353.45766559829053</v>
      </c>
      <c r="F105" s="1">
        <f>'De Trend'!F105</f>
        <v>346.88497985665833</v>
      </c>
      <c r="G105" s="1"/>
      <c r="H105" s="18">
        <f t="shared" si="221"/>
        <v>338.95400080321724</v>
      </c>
      <c r="I105" s="1">
        <f t="shared" si="222"/>
        <v>338.7081555841919</v>
      </c>
      <c r="J105" s="1">
        <f t="shared" si="223"/>
        <v>349.474486834213</v>
      </c>
      <c r="K105" s="8">
        <f t="shared" si="224"/>
        <v>346.44144868376276</v>
      </c>
      <c r="L105" s="1"/>
      <c r="M105" s="18">
        <f t="shared" ref="M105:N105" si="230">$F105*B159</f>
        <v>332.65101647162135</v>
      </c>
      <c r="N105" s="1">
        <f t="shared" si="230"/>
        <v>332.40974284213274</v>
      </c>
      <c r="O105" s="1">
        <f t="shared" ref="O105:P105" si="231">$F105*F159</f>
        <v>341.50103121993726</v>
      </c>
      <c r="P105" s="8">
        <f t="shared" si="231"/>
        <v>339.13380824507817</v>
      </c>
      <c r="Q105" s="1"/>
      <c r="R105" s="1"/>
      <c r="S105" s="1">
        <f t="shared" si="227"/>
        <v>352.90680943792796</v>
      </c>
      <c r="T105" s="1"/>
      <c r="U105" s="1"/>
      <c r="V105" s="1"/>
    </row>
    <row r="106" spans="1:22" x14ac:dyDescent="0.3">
      <c r="A106" s="1">
        <f>'De Trend'!A106</f>
        <v>101</v>
      </c>
      <c r="B106" s="92"/>
      <c r="C106" s="1" t="str">
        <f>'De Trend'!C106</f>
        <v>May</v>
      </c>
      <c r="D106" s="1">
        <f>'De Trend'!D106</f>
        <v>355</v>
      </c>
      <c r="E106" s="1">
        <f>'De Trend'!E106</f>
        <v>356.1179948523698</v>
      </c>
      <c r="F106" s="1">
        <f>'De Trend'!F106</f>
        <v>349.92881565049407</v>
      </c>
      <c r="G106" s="1"/>
      <c r="H106" s="18">
        <f t="shared" si="221"/>
        <v>344.09215434968206</v>
      </c>
      <c r="I106" s="1">
        <f t="shared" si="222"/>
        <v>344.00717306827249</v>
      </c>
      <c r="J106" s="1">
        <f t="shared" si="223"/>
        <v>349.80287657877108</v>
      </c>
      <c r="K106" s="8">
        <f t="shared" si="224"/>
        <v>352.56724869214395</v>
      </c>
      <c r="L106" s="1"/>
      <c r="M106" s="18">
        <f t="shared" ref="M106:N106" si="232">$F106*B160</f>
        <v>338.11197913805728</v>
      </c>
      <c r="N106" s="1">
        <f t="shared" si="232"/>
        <v>338.02847479515418</v>
      </c>
      <c r="O106" s="1">
        <f t="shared" ref="O106:P106" si="233">$F106*F160</f>
        <v>343.43316411435336</v>
      </c>
      <c r="P106" s="8">
        <f t="shared" si="233"/>
        <v>347.56075245091273</v>
      </c>
      <c r="Q106" s="1"/>
      <c r="R106" s="1"/>
      <c r="S106" s="1">
        <f t="shared" si="227"/>
        <v>353.23842442377128</v>
      </c>
      <c r="T106" s="1"/>
      <c r="U106" s="1"/>
      <c r="V106" s="1"/>
    </row>
    <row r="107" spans="1:22" x14ac:dyDescent="0.3">
      <c r="A107" s="1">
        <f>'De Trend'!A107</f>
        <v>102</v>
      </c>
      <c r="B107" s="92"/>
      <c r="C107" s="1" t="str">
        <f>'De Trend'!C107</f>
        <v>June</v>
      </c>
      <c r="D107" s="1">
        <f>'De Trend'!D107</f>
        <v>422</v>
      </c>
      <c r="E107" s="1">
        <f>'De Trend'!E107</f>
        <v>358.77832410644908</v>
      </c>
      <c r="F107" s="1">
        <f>'De Trend'!F107</f>
        <v>352.98634810646405</v>
      </c>
      <c r="G107" s="1"/>
      <c r="H107" s="18">
        <f t="shared" si="221"/>
        <v>395.59621333146515</v>
      </c>
      <c r="I107" s="1">
        <f t="shared" si="222"/>
        <v>395.77610589883716</v>
      </c>
      <c r="J107" s="1">
        <f t="shared" si="223"/>
        <v>397.24173863672428</v>
      </c>
      <c r="K107" s="8">
        <f t="shared" si="224"/>
        <v>397.72895293560754</v>
      </c>
      <c r="L107" s="1"/>
      <c r="M107" s="18">
        <f t="shared" ref="M107:N107" si="234">$F107*B161</f>
        <v>389.20986382440577</v>
      </c>
      <c r="N107" s="1">
        <f t="shared" si="234"/>
        <v>389.38685227700057</v>
      </c>
      <c r="O107" s="1">
        <f t="shared" ref="O107:P107" si="235">$F107*F161</f>
        <v>391.22216515974679</v>
      </c>
      <c r="P107" s="8">
        <f t="shared" si="235"/>
        <v>390.86683218975242</v>
      </c>
      <c r="Q107" s="1"/>
      <c r="R107" s="1"/>
      <c r="S107" s="1">
        <f t="shared" si="227"/>
        <v>401.14320169061716</v>
      </c>
      <c r="T107" s="1"/>
      <c r="U107" s="1"/>
      <c r="V107" s="1"/>
    </row>
    <row r="108" spans="1:22" x14ac:dyDescent="0.3">
      <c r="A108" s="1">
        <f>'De Trend'!A108</f>
        <v>103</v>
      </c>
      <c r="B108" s="92"/>
      <c r="C108" s="1" t="str">
        <f>'De Trend'!C108</f>
        <v>July</v>
      </c>
      <c r="D108" s="1">
        <f>'De Trend'!D108</f>
        <v>465</v>
      </c>
      <c r="E108" s="1">
        <f>'De Trend'!E108</f>
        <v>361.43865336052829</v>
      </c>
      <c r="F108" s="1">
        <f>'De Trend'!F108</f>
        <v>356.05757722456809</v>
      </c>
      <c r="G108" s="1"/>
      <c r="H108" s="18">
        <f t="shared" si="221"/>
        <v>446.86840410025991</v>
      </c>
      <c r="I108" s="1">
        <f t="shared" si="222"/>
        <v>447.19267295296379</v>
      </c>
      <c r="J108" s="1">
        <f t="shared" si="223"/>
        <v>443.38128412663826</v>
      </c>
      <c r="K108" s="8">
        <f t="shared" si="224"/>
        <v>448.77030764865759</v>
      </c>
      <c r="L108" s="1"/>
      <c r="M108" s="18">
        <f t="shared" ref="M108:N108" si="236">$F108*B162</f>
        <v>440.21545516173023</v>
      </c>
      <c r="N108" s="1">
        <f t="shared" si="236"/>
        <v>440.53489631997286</v>
      </c>
      <c r="O108" s="1">
        <f t="shared" ref="O108:P108" si="237">$F108*F162</f>
        <v>437.80497373398009</v>
      </c>
      <c r="P108" s="8">
        <f t="shared" si="237"/>
        <v>434.08524185392116</v>
      </c>
      <c r="Q108" s="1"/>
      <c r="R108" s="1"/>
      <c r="S108" s="1">
        <f t="shared" si="227"/>
        <v>447.7359013044408</v>
      </c>
      <c r="T108" s="1"/>
      <c r="U108" s="1"/>
      <c r="V108" s="1"/>
    </row>
    <row r="109" spans="1:22" x14ac:dyDescent="0.3">
      <c r="A109" s="1">
        <f>'De Trend'!A109</f>
        <v>104</v>
      </c>
      <c r="B109" s="92"/>
      <c r="C109" s="1" t="str">
        <f>'De Trend'!C109</f>
        <v>August</v>
      </c>
      <c r="D109" s="1">
        <f>'De Trend'!D109</f>
        <v>467</v>
      </c>
      <c r="E109" s="1">
        <f>'De Trend'!E109</f>
        <v>364.09898261460756</v>
      </c>
      <c r="F109" s="1">
        <f>'De Trend'!F109</f>
        <v>359.14250300480637</v>
      </c>
      <c r="G109" s="1"/>
      <c r="H109" s="18">
        <f t="shared" si="221"/>
        <v>450.42519381946414</v>
      </c>
      <c r="I109" s="1">
        <f t="shared" si="222"/>
        <v>450.69326298455428</v>
      </c>
      <c r="J109" s="1">
        <f t="shared" si="223"/>
        <v>441.87243634391291</v>
      </c>
      <c r="K109" s="8">
        <f t="shared" si="224"/>
        <v>442.54407363243553</v>
      </c>
      <c r="L109" s="1"/>
      <c r="M109" s="18">
        <f t="shared" ref="M109:N109" si="238">$F109*B163</f>
        <v>444.29355545872198</v>
      </c>
      <c r="N109" s="1">
        <f t="shared" si="238"/>
        <v>444.55797539815035</v>
      </c>
      <c r="O109" s="1">
        <f t="shared" ref="O109:P109" si="239">$F109*F163</f>
        <v>437.42312845355332</v>
      </c>
      <c r="P109" s="8">
        <f t="shared" si="239"/>
        <v>434.02511231424398</v>
      </c>
      <c r="Q109" s="1"/>
      <c r="R109" s="1"/>
      <c r="S109" s="1">
        <f t="shared" si="227"/>
        <v>446.21223455053075</v>
      </c>
      <c r="T109" s="1"/>
      <c r="U109" s="1"/>
      <c r="V109" s="1"/>
    </row>
    <row r="110" spans="1:22" x14ac:dyDescent="0.3">
      <c r="A110" s="1">
        <f>'De Trend'!A110</f>
        <v>105</v>
      </c>
      <c r="B110" s="92"/>
      <c r="C110" s="1" t="str">
        <f>'De Trend'!C110</f>
        <v>September</v>
      </c>
      <c r="D110" s="1">
        <f>'De Trend'!D110</f>
        <v>404</v>
      </c>
      <c r="E110" s="1">
        <f>'De Trend'!E110</f>
        <v>366.75931186868678</v>
      </c>
      <c r="F110" s="1">
        <f>'De Trend'!F110</f>
        <v>362.24112544717877</v>
      </c>
      <c r="G110" s="1"/>
      <c r="H110" s="18">
        <f t="shared" si="221"/>
        <v>396.38650974896996</v>
      </c>
      <c r="I110" s="1">
        <f t="shared" si="222"/>
        <v>396.4187730782246</v>
      </c>
      <c r="J110" s="1">
        <f t="shared" si="223"/>
        <v>384.64200622941553</v>
      </c>
      <c r="K110" s="8">
        <f t="shared" si="224"/>
        <v>387.44742793662198</v>
      </c>
      <c r="L110" s="1"/>
      <c r="M110" s="18">
        <f t="shared" ref="M110:N110" si="240">$F110*B164</f>
        <v>391.50333953880778</v>
      </c>
      <c r="N110" s="1">
        <f t="shared" si="240"/>
        <v>391.53520540920744</v>
      </c>
      <c r="O110" s="1">
        <f t="shared" ref="O110:P110" si="241">$F110*F164</f>
        <v>381.54393731937381</v>
      </c>
      <c r="P110" s="8">
        <f t="shared" si="241"/>
        <v>380.9629547993535</v>
      </c>
      <c r="Q110" s="1"/>
      <c r="R110" s="1"/>
      <c r="S110" s="1">
        <f t="shared" si="227"/>
        <v>388.41972249213597</v>
      </c>
      <c r="T110" s="1"/>
      <c r="U110" s="1"/>
      <c r="V110" s="1"/>
    </row>
    <row r="111" spans="1:22" x14ac:dyDescent="0.3">
      <c r="A111" s="1">
        <f>'De Trend'!A111</f>
        <v>106</v>
      </c>
      <c r="B111" s="92"/>
      <c r="C111" s="1" t="str">
        <f>'De Trend'!C111</f>
        <v>October</v>
      </c>
      <c r="D111" s="1">
        <f>'De Trend'!D111</f>
        <v>347</v>
      </c>
      <c r="E111" s="1">
        <f>'De Trend'!E111</f>
        <v>369.41964112276605</v>
      </c>
      <c r="F111" s="1">
        <f>'De Trend'!F111</f>
        <v>365.35344455168536</v>
      </c>
      <c r="G111" s="1"/>
      <c r="H111" s="18">
        <f t="shared" si="221"/>
        <v>351.22684777335382</v>
      </c>
      <c r="I111" s="1">
        <f t="shared" si="222"/>
        <v>351.241275852277</v>
      </c>
      <c r="J111" s="1">
        <f t="shared" si="223"/>
        <v>336.96503003497725</v>
      </c>
      <c r="K111" s="8">
        <f t="shared" si="224"/>
        <v>336.77402918125659</v>
      </c>
      <c r="L111" s="1"/>
      <c r="M111" s="18">
        <f t="shared" ref="M111:N111" si="242">$F111*B165</f>
        <v>347.36089901181276</v>
      </c>
      <c r="N111" s="1">
        <f t="shared" si="242"/>
        <v>347.37516828108289</v>
      </c>
      <c r="O111" s="1">
        <f t="shared" ref="O111:P111" si="243">$F111*F165</f>
        <v>335.12326664526068</v>
      </c>
      <c r="P111" s="8">
        <f t="shared" si="243"/>
        <v>335.72414232838446</v>
      </c>
      <c r="Q111" s="1"/>
      <c r="R111" s="1"/>
      <c r="S111" s="1">
        <f t="shared" si="227"/>
        <v>340.27449247879559</v>
      </c>
      <c r="T111" s="1"/>
      <c r="U111" s="1"/>
      <c r="V111" s="1"/>
    </row>
    <row r="112" spans="1:22" x14ac:dyDescent="0.3">
      <c r="A112" s="1">
        <f>'De Trend'!A112</f>
        <v>107</v>
      </c>
      <c r="B112" s="92"/>
      <c r="C112" s="1" t="str">
        <f>'De Trend'!C112</f>
        <v>November</v>
      </c>
      <c r="D112" s="1">
        <f>'De Trend'!D112</f>
        <v>305</v>
      </c>
      <c r="E112" s="1">
        <f>'De Trend'!E112</f>
        <v>372.07997037684532</v>
      </c>
      <c r="F112" s="1">
        <f>'De Trend'!F112</f>
        <v>368.47946031832612</v>
      </c>
      <c r="G112" s="1"/>
      <c r="H112" s="18">
        <f t="shared" si="221"/>
        <v>309.56492108274097</v>
      </c>
      <c r="I112" s="1">
        <f t="shared" si="222"/>
        <v>309.60319567773695</v>
      </c>
      <c r="J112" s="1">
        <f t="shared" si="223"/>
        <v>293.6788057426694</v>
      </c>
      <c r="K112" s="8">
        <f t="shared" si="224"/>
        <v>299.01559740432799</v>
      </c>
      <c r="L112" s="1"/>
      <c r="M112" s="18">
        <f t="shared" ref="M112:N112" si="244">$F112*B166</f>
        <v>306.56935104172464</v>
      </c>
      <c r="N112" s="1">
        <f t="shared" si="244"/>
        <v>306.60725526455542</v>
      </c>
      <c r="O112" s="1">
        <f t="shared" ref="O112:P112" si="245">$F112*F166</f>
        <v>292.81753864733474</v>
      </c>
      <c r="P112" s="8">
        <f t="shared" si="245"/>
        <v>292.94432423018594</v>
      </c>
      <c r="Q112" s="1"/>
      <c r="R112" s="1"/>
      <c r="S112" s="1">
        <f t="shared" si="227"/>
        <v>296.56313762141036</v>
      </c>
      <c r="T112" s="1"/>
      <c r="U112" s="1"/>
      <c r="V112" s="1"/>
    </row>
    <row r="113" spans="1:22" ht="15" thickBot="1" x14ac:dyDescent="0.35">
      <c r="A113" s="2">
        <f>'De Trend'!A113</f>
        <v>108</v>
      </c>
      <c r="B113" s="93"/>
      <c r="C113" s="2" t="str">
        <f>'De Trend'!C113</f>
        <v>December</v>
      </c>
      <c r="D113" s="2">
        <f>'De Trend'!D113</f>
        <v>336</v>
      </c>
      <c r="E113" s="2">
        <f>'De Trend'!E113</f>
        <v>374.74029963092454</v>
      </c>
      <c r="F113" s="2">
        <f>'De Trend'!F113</f>
        <v>371.61917274710106</v>
      </c>
      <c r="G113" s="2"/>
      <c r="H113" s="47">
        <f t="shared" si="221"/>
        <v>353.08228939176007</v>
      </c>
      <c r="I113" s="2">
        <f t="shared" si="222"/>
        <v>353.07115737179635</v>
      </c>
      <c r="J113" s="2">
        <f t="shared" si="223"/>
        <v>331.21267338365482</v>
      </c>
      <c r="K113" s="48">
        <f t="shared" si="224"/>
        <v>337.36669552070941</v>
      </c>
      <c r="L113" s="2"/>
      <c r="M113" s="47">
        <f t="shared" ref="M113:N113" si="246">$F113*B167</f>
        <v>350.14154715851765</v>
      </c>
      <c r="N113" s="2">
        <f t="shared" si="246"/>
        <v>350.1305078546211</v>
      </c>
      <c r="O113" s="2">
        <f t="shared" ref="O113:P113" si="247">$F113*F167</f>
        <v>330.95398175341802</v>
      </c>
      <c r="P113" s="48">
        <f t="shared" si="247"/>
        <v>333.3423211092188</v>
      </c>
      <c r="Q113" s="2"/>
      <c r="R113" s="2"/>
      <c r="S113" s="2">
        <f t="shared" si="227"/>
        <v>334.46563973261436</v>
      </c>
      <c r="T113" s="2"/>
      <c r="U113" s="2"/>
      <c r="V113" s="2"/>
    </row>
    <row r="114" spans="1:22" ht="15" thickTop="1" x14ac:dyDescent="0.3">
      <c r="A114" s="49">
        <f>'De Trend'!A114</f>
        <v>109</v>
      </c>
      <c r="B114" s="91">
        <f>'De Trend'!B114</f>
        <v>1958</v>
      </c>
      <c r="C114" s="49" t="str">
        <f>'De Trend'!C114</f>
        <v>January</v>
      </c>
      <c r="D114" s="49">
        <f>'De Trend'!D114</f>
        <v>340</v>
      </c>
      <c r="E114" s="49">
        <f>'De Trend'!E114</f>
        <v>377.40062888500381</v>
      </c>
      <c r="F114" s="49">
        <f>'De Trend'!F114</f>
        <v>374.77258183801013</v>
      </c>
      <c r="G114" s="49"/>
      <c r="H114" s="50">
        <f t="shared" ref="H114:H125" si="248">$E114*B156</f>
        <v>324.99248724897501</v>
      </c>
      <c r="I114" s="49">
        <f t="shared" ref="I114:I125" si="249">$E114*C156</f>
        <v>324.99009186979077</v>
      </c>
      <c r="J114" s="49">
        <f t="shared" ref="J114:J125" si="250">$E114*D156</f>
        <v>347.78909451030955</v>
      </c>
      <c r="K114" s="51">
        <f t="shared" ref="K114:K125" si="251">$E114*E156</f>
        <v>343.36848742664557</v>
      </c>
      <c r="L114" s="49"/>
      <c r="M114" s="50">
        <f t="shared" ref="M114:M125" si="252">$F114*B156</f>
        <v>322.72938676360178</v>
      </c>
      <c r="N114" s="49">
        <f t="shared" ref="N114:N125" si="253">$F114*C156</f>
        <v>322.72700806475331</v>
      </c>
      <c r="O114" s="49">
        <f>$F114*F156</f>
        <v>341.86155011834063</v>
      </c>
      <c r="P114" s="51">
        <f>$F114*G156</f>
        <v>343.61669533322362</v>
      </c>
      <c r="Q114" s="49"/>
      <c r="R114" s="1"/>
      <c r="S114" s="1">
        <f>J114*K156</f>
        <v>351.20486423137521</v>
      </c>
      <c r="T114" s="49"/>
      <c r="U114" s="49"/>
      <c r="V114" s="49"/>
    </row>
    <row r="115" spans="1:22" x14ac:dyDescent="0.3">
      <c r="A115" s="1">
        <f>'De Trend'!A115</f>
        <v>110</v>
      </c>
      <c r="B115" s="92"/>
      <c r="C115" s="1" t="str">
        <f>'De Trend'!C115</f>
        <v>Feburary</v>
      </c>
      <c r="D115" s="1">
        <f>'De Trend'!D115</f>
        <v>318</v>
      </c>
      <c r="E115" s="1">
        <f>'De Trend'!E115</f>
        <v>380.06095813908308</v>
      </c>
      <c r="F115" s="1">
        <f>'De Trend'!F115</f>
        <v>377.93968759105337</v>
      </c>
      <c r="G115" s="1"/>
      <c r="H115" s="18">
        <f t="shared" si="248"/>
        <v>323.7628187113898</v>
      </c>
      <c r="I115" s="1">
        <f t="shared" si="249"/>
        <v>323.53941400469705</v>
      </c>
      <c r="J115" s="1">
        <f t="shared" si="250"/>
        <v>343.0436055858101</v>
      </c>
      <c r="K115" s="8">
        <f t="shared" si="251"/>
        <v>334.23504496866008</v>
      </c>
      <c r="L115" s="1"/>
      <c r="M115" s="18">
        <f t="shared" si="252"/>
        <v>321.95577034935252</v>
      </c>
      <c r="N115" s="1">
        <f t="shared" si="253"/>
        <v>321.73361255269998</v>
      </c>
      <c r="O115" s="1">
        <f t="shared" ref="O115:P115" si="254">$F115*F157</f>
        <v>337.70202575917727</v>
      </c>
      <c r="P115" s="8">
        <f t="shared" si="254"/>
        <v>337.46386639941085</v>
      </c>
      <c r="Q115" s="1"/>
      <c r="R115" s="1"/>
      <c r="S115" s="1">
        <f t="shared" ref="S115:S125" si="255">J115*K157</f>
        <v>346.41276804507322</v>
      </c>
      <c r="T115" s="1"/>
      <c r="U115" s="1"/>
      <c r="V115" s="1"/>
    </row>
    <row r="116" spans="1:22" x14ac:dyDescent="0.3">
      <c r="A116" s="1">
        <f>'De Trend'!A116</f>
        <v>111</v>
      </c>
      <c r="B116" s="92"/>
      <c r="C116" s="1" t="str">
        <f>'De Trend'!C116</f>
        <v>March</v>
      </c>
      <c r="D116" s="1">
        <f>'De Trend'!D116</f>
        <v>362</v>
      </c>
      <c r="E116" s="1">
        <f>'De Trend'!E116</f>
        <v>382.7212873931623</v>
      </c>
      <c r="F116" s="1">
        <f>'De Trend'!F116</f>
        <v>381.1204900062308</v>
      </c>
      <c r="G116" s="1"/>
      <c r="H116" s="18">
        <f t="shared" si="248"/>
        <v>375.06611338675219</v>
      </c>
      <c r="I116" s="1">
        <f t="shared" si="249"/>
        <v>374.75738449135099</v>
      </c>
      <c r="J116" s="1">
        <f t="shared" si="250"/>
        <v>391.63766210367049</v>
      </c>
      <c r="K116" s="8">
        <f t="shared" si="251"/>
        <v>383.86786833884963</v>
      </c>
      <c r="L116" s="1"/>
      <c r="M116" s="18">
        <f t="shared" si="252"/>
        <v>373.49733507727893</v>
      </c>
      <c r="N116" s="1">
        <f t="shared" si="253"/>
        <v>373.18989749340216</v>
      </c>
      <c r="O116" s="1">
        <f t="shared" ref="O116:P116" si="256">$F116*F158</f>
        <v>387.4876522992376</v>
      </c>
      <c r="P116" s="8">
        <f t="shared" si="256"/>
        <v>389.42338201199192</v>
      </c>
      <c r="Q116" s="1"/>
      <c r="R116" s="1"/>
      <c r="S116" s="1">
        <f t="shared" si="255"/>
        <v>395.48408537846069</v>
      </c>
      <c r="T116" s="1"/>
      <c r="U116" s="1"/>
      <c r="V116" s="1"/>
    </row>
    <row r="117" spans="1:22" x14ac:dyDescent="0.3">
      <c r="A117" s="1">
        <f>'De Trend'!A117</f>
        <v>112</v>
      </c>
      <c r="B117" s="92"/>
      <c r="C117" s="1" t="str">
        <f>'De Trend'!C117</f>
        <v>April</v>
      </c>
      <c r="D117" s="1">
        <f>'De Trend'!D117</f>
        <v>348</v>
      </c>
      <c r="E117" s="1">
        <f>'De Trend'!E117</f>
        <v>385.38161664724157</v>
      </c>
      <c r="F117" s="1">
        <f>'De Trend'!F117</f>
        <v>384.31498908354234</v>
      </c>
      <c r="G117" s="1"/>
      <c r="H117" s="18">
        <f t="shared" si="248"/>
        <v>369.56799501712675</v>
      </c>
      <c r="I117" s="1">
        <f t="shared" si="249"/>
        <v>369.29994529809568</v>
      </c>
      <c r="J117" s="1">
        <f t="shared" si="250"/>
        <v>381.03868106852997</v>
      </c>
      <c r="K117" s="8">
        <f t="shared" si="251"/>
        <v>377.73170187543559</v>
      </c>
      <c r="L117" s="1"/>
      <c r="M117" s="18">
        <f t="shared" si="252"/>
        <v>368.54513509563975</v>
      </c>
      <c r="N117" s="1">
        <f t="shared" si="253"/>
        <v>368.27782726258977</v>
      </c>
      <c r="O117" s="1">
        <f t="shared" ref="O117:P117" si="257">$F117*F159</f>
        <v>378.35009500711726</v>
      </c>
      <c r="P117" s="8">
        <f t="shared" si="257"/>
        <v>375.72744103081305</v>
      </c>
      <c r="Q117" s="1"/>
      <c r="R117" s="1"/>
      <c r="S117" s="1">
        <f t="shared" si="255"/>
        <v>384.7810076966299</v>
      </c>
      <c r="T117" s="1"/>
      <c r="U117" s="1"/>
      <c r="V117" s="1"/>
    </row>
    <row r="118" spans="1:22" x14ac:dyDescent="0.3">
      <c r="A118" s="1">
        <f>'De Trend'!A118</f>
        <v>113</v>
      </c>
      <c r="B118" s="92"/>
      <c r="C118" s="1" t="str">
        <f>'De Trend'!C118</f>
        <v>May</v>
      </c>
      <c r="D118" s="1">
        <f>'De Trend'!D118</f>
        <v>363</v>
      </c>
      <c r="E118" s="1">
        <f>'De Trend'!E118</f>
        <v>388.04194590132084</v>
      </c>
      <c r="F118" s="1">
        <f>'De Trend'!F118</f>
        <v>387.52318482298807</v>
      </c>
      <c r="G118" s="1"/>
      <c r="H118" s="18">
        <f t="shared" si="248"/>
        <v>374.93805725425483</v>
      </c>
      <c r="I118" s="1">
        <f t="shared" si="249"/>
        <v>374.84545788472002</v>
      </c>
      <c r="J118" s="1">
        <f t="shared" si="250"/>
        <v>381.16071322308977</v>
      </c>
      <c r="K118" s="8">
        <f t="shared" si="251"/>
        <v>384.17289556033239</v>
      </c>
      <c r="L118" s="1"/>
      <c r="M118" s="18">
        <f t="shared" si="252"/>
        <v>374.43681435269832</v>
      </c>
      <c r="N118" s="1">
        <f t="shared" si="253"/>
        <v>374.3443387763495</v>
      </c>
      <c r="O118" s="1">
        <f t="shared" ref="O118:P118" si="258">$F118*F160</f>
        <v>380.32967729173134</v>
      </c>
      <c r="P118" s="8">
        <f t="shared" si="258"/>
        <v>384.90071033126043</v>
      </c>
      <c r="Q118" s="1"/>
      <c r="R118" s="1"/>
      <c r="S118" s="1">
        <f t="shared" si="255"/>
        <v>384.90423837565504</v>
      </c>
      <c r="T118" s="1"/>
      <c r="U118" s="1"/>
      <c r="V118" s="1"/>
    </row>
    <row r="119" spans="1:22" x14ac:dyDescent="0.3">
      <c r="A119" s="1">
        <f>'De Trend'!A119</f>
        <v>114</v>
      </c>
      <c r="B119" s="92"/>
      <c r="C119" s="1" t="str">
        <f>'De Trend'!C119</f>
        <v>June</v>
      </c>
      <c r="D119" s="1">
        <f>'De Trend'!D119</f>
        <v>435</v>
      </c>
      <c r="E119" s="1">
        <f>'De Trend'!E119</f>
        <v>390.70227515540006</v>
      </c>
      <c r="F119" s="1">
        <f>'De Trend'!F119</f>
        <v>390.74507722456792</v>
      </c>
      <c r="G119" s="1"/>
      <c r="H119" s="18">
        <f t="shared" si="248"/>
        <v>430.79620536274814</v>
      </c>
      <c r="I119" s="1">
        <f t="shared" si="249"/>
        <v>430.99210469844752</v>
      </c>
      <c r="J119" s="1">
        <f t="shared" si="250"/>
        <v>432.58814884816275</v>
      </c>
      <c r="K119" s="8">
        <f t="shared" si="251"/>
        <v>433.11871527949887</v>
      </c>
      <c r="L119" s="1"/>
      <c r="M119" s="18">
        <f t="shared" si="252"/>
        <v>430.84339978712626</v>
      </c>
      <c r="N119" s="1">
        <f t="shared" si="253"/>
        <v>431.03932058391621</v>
      </c>
      <c r="O119" s="1">
        <f t="shared" ref="O119:P119" si="259">$F119*F161</f>
        <v>433.07095573906287</v>
      </c>
      <c r="P119" s="8">
        <f t="shared" si="259"/>
        <v>432.67761302327318</v>
      </c>
      <c r="Q119" s="1"/>
      <c r="R119" s="1"/>
      <c r="S119" s="1">
        <f t="shared" si="255"/>
        <v>436.83676251619028</v>
      </c>
      <c r="T119" s="1"/>
      <c r="U119" s="1"/>
      <c r="V119" s="1"/>
    </row>
    <row r="120" spans="1:22" x14ac:dyDescent="0.3">
      <c r="A120" s="1">
        <f>'De Trend'!A120</f>
        <v>115</v>
      </c>
      <c r="B120" s="92"/>
      <c r="C120" s="1" t="str">
        <f>'De Trend'!C120</f>
        <v>July</v>
      </c>
      <c r="D120" s="1">
        <f>'De Trend'!D120</f>
        <v>491</v>
      </c>
      <c r="E120" s="1">
        <f>'De Trend'!E120</f>
        <v>393.36260440947933</v>
      </c>
      <c r="F120" s="1">
        <f>'De Trend'!F120</f>
        <v>393.98066628828201</v>
      </c>
      <c r="G120" s="1"/>
      <c r="H120" s="18">
        <f t="shared" si="248"/>
        <v>486.3379099906266</v>
      </c>
      <c r="I120" s="1">
        <f t="shared" si="249"/>
        <v>486.69081978387231</v>
      </c>
      <c r="J120" s="1">
        <f t="shared" si="250"/>
        <v>482.54279128387367</v>
      </c>
      <c r="K120" s="8">
        <f t="shared" si="251"/>
        <v>488.40779854896812</v>
      </c>
      <c r="L120" s="1"/>
      <c r="M120" s="18">
        <f t="shared" si="252"/>
        <v>487.10205716428339</v>
      </c>
      <c r="N120" s="1">
        <f t="shared" si="253"/>
        <v>487.45552145886558</v>
      </c>
      <c r="O120" s="1">
        <f t="shared" ref="O120:P120" si="260">$F120*F162</f>
        <v>484.43483944521893</v>
      </c>
      <c r="P120" s="8">
        <f t="shared" si="260"/>
        <v>480.31892522723535</v>
      </c>
      <c r="Q120" s="1"/>
      <c r="R120" s="1"/>
      <c r="S120" s="1">
        <f t="shared" si="255"/>
        <v>487.28202860213037</v>
      </c>
      <c r="T120" s="1"/>
      <c r="U120" s="1"/>
      <c r="V120" s="1"/>
    </row>
    <row r="121" spans="1:22" x14ac:dyDescent="0.3">
      <c r="A121" s="1">
        <f>'De Trend'!A121</f>
        <v>116</v>
      </c>
      <c r="B121" s="92"/>
      <c r="C121" s="1" t="str">
        <f>'De Trend'!C121</f>
        <v>August</v>
      </c>
      <c r="D121" s="1">
        <f>'De Trend'!D121</f>
        <v>505</v>
      </c>
      <c r="E121" s="1">
        <f>'De Trend'!E121</f>
        <v>396.02293366355855</v>
      </c>
      <c r="F121" s="1">
        <f>'De Trend'!F121</f>
        <v>397.22995201413022</v>
      </c>
      <c r="G121" s="1"/>
      <c r="H121" s="18">
        <f t="shared" si="248"/>
        <v>489.91816832724277</v>
      </c>
      <c r="I121" s="1">
        <f t="shared" si="249"/>
        <v>490.2097416143236</v>
      </c>
      <c r="J121" s="1">
        <f t="shared" si="250"/>
        <v>480.61551089585441</v>
      </c>
      <c r="K121" s="8">
        <f t="shared" si="251"/>
        <v>481.34603688482724</v>
      </c>
      <c r="L121" s="1"/>
      <c r="M121" s="18">
        <f t="shared" si="252"/>
        <v>491.41136523374269</v>
      </c>
      <c r="N121" s="1">
        <f t="shared" si="253"/>
        <v>491.70382719235778</v>
      </c>
      <c r="O121" s="1">
        <f t="shared" ref="O121:P121" si="261">$F121*F163</f>
        <v>483.81232204964147</v>
      </c>
      <c r="P121" s="8">
        <f t="shared" si="261"/>
        <v>480.05394264127881</v>
      </c>
      <c r="Q121" s="1"/>
      <c r="R121" s="1"/>
      <c r="S121" s="1">
        <f t="shared" si="255"/>
        <v>485.33581965626593</v>
      </c>
      <c r="T121" s="1"/>
      <c r="U121" s="1"/>
      <c r="V121" s="1"/>
    </row>
    <row r="122" spans="1:22" x14ac:dyDescent="0.3">
      <c r="A122" s="1">
        <f>'De Trend'!A122</f>
        <v>117</v>
      </c>
      <c r="B122" s="92"/>
      <c r="C122" s="1" t="str">
        <f>'De Trend'!C122</f>
        <v>September</v>
      </c>
      <c r="D122" s="1">
        <f>'De Trend'!D122</f>
        <v>404</v>
      </c>
      <c r="E122" s="1">
        <f>'De Trend'!E122</f>
        <v>398.68326291763782</v>
      </c>
      <c r="F122" s="1">
        <f>'De Trend'!F122</f>
        <v>400.4929344021125</v>
      </c>
      <c r="G122" s="1"/>
      <c r="H122" s="18">
        <f t="shared" si="248"/>
        <v>430.88931069822394</v>
      </c>
      <c r="I122" s="1">
        <f t="shared" si="249"/>
        <v>430.92438233502656</v>
      </c>
      <c r="J122" s="1">
        <f t="shared" si="250"/>
        <v>418.12252650761536</v>
      </c>
      <c r="K122" s="8">
        <f t="shared" si="251"/>
        <v>421.17214145642265</v>
      </c>
      <c r="L122" s="1"/>
      <c r="M122" s="18">
        <f t="shared" si="252"/>
        <v>432.84516932351221</v>
      </c>
      <c r="N122" s="1">
        <f t="shared" si="253"/>
        <v>432.88040015471029</v>
      </c>
      <c r="O122" s="1">
        <f t="shared" ref="O122:P122" si="262">$F122*F164</f>
        <v>421.83407770649023</v>
      </c>
      <c r="P122" s="8">
        <f t="shared" si="262"/>
        <v>421.19174480187587</v>
      </c>
      <c r="Q122" s="1"/>
      <c r="R122" s="1"/>
      <c r="S122" s="1">
        <f t="shared" si="255"/>
        <v>422.22906776576247</v>
      </c>
      <c r="T122" s="1"/>
      <c r="U122" s="1"/>
      <c r="V122" s="1"/>
    </row>
    <row r="123" spans="1:22" x14ac:dyDescent="0.3">
      <c r="A123" s="1">
        <f>'De Trend'!A123</f>
        <v>118</v>
      </c>
      <c r="B123" s="92"/>
      <c r="C123" s="1" t="str">
        <f>'De Trend'!C123</f>
        <v>October</v>
      </c>
      <c r="D123" s="1">
        <f>'De Trend'!D123</f>
        <v>359</v>
      </c>
      <c r="E123" s="1">
        <f>'De Trend'!E123</f>
        <v>401.34359217171709</v>
      </c>
      <c r="F123" s="1">
        <f>'De Trend'!F123</f>
        <v>403.76961345222907</v>
      </c>
      <c r="G123" s="1"/>
      <c r="H123" s="18">
        <f t="shared" si="248"/>
        <v>381.57864136320183</v>
      </c>
      <c r="I123" s="1">
        <f t="shared" si="249"/>
        <v>381.59431626615384</v>
      </c>
      <c r="J123" s="1">
        <f t="shared" si="250"/>
        <v>366.08436730505508</v>
      </c>
      <c r="K123" s="8">
        <f t="shared" si="251"/>
        <v>365.87686082676623</v>
      </c>
      <c r="L123" s="1"/>
      <c r="M123" s="18">
        <f t="shared" si="252"/>
        <v>383.88518847692751</v>
      </c>
      <c r="N123" s="1">
        <f t="shared" si="253"/>
        <v>383.90095813073361</v>
      </c>
      <c r="O123" s="1">
        <f t="shared" ref="O123:P123" si="263">$F123*F165</f>
        <v>370.36079404764712</v>
      </c>
      <c r="P123" s="8">
        <f t="shared" si="263"/>
        <v>371.024850582287</v>
      </c>
      <c r="Q123" s="1"/>
      <c r="R123" s="1"/>
      <c r="S123" s="1">
        <f t="shared" si="255"/>
        <v>369.67982189789313</v>
      </c>
      <c r="T123" s="1"/>
      <c r="U123" s="1"/>
      <c r="V123" s="1"/>
    </row>
    <row r="124" spans="1:22" x14ac:dyDescent="0.3">
      <c r="A124" s="1">
        <f>'De Trend'!A124</f>
        <v>119</v>
      </c>
      <c r="B124" s="92"/>
      <c r="C124" s="1" t="str">
        <f>'De Trend'!C124</f>
        <v>November</v>
      </c>
      <c r="D124" s="1">
        <f>'De Trend'!D124</f>
        <v>310</v>
      </c>
      <c r="E124" s="1">
        <f>'De Trend'!E124</f>
        <v>404.00392142579631</v>
      </c>
      <c r="F124" s="1">
        <f>'De Trend'!F124</f>
        <v>407.05998916447976</v>
      </c>
      <c r="G124" s="1"/>
      <c r="H124" s="18">
        <f t="shared" si="248"/>
        <v>336.12516665873551</v>
      </c>
      <c r="I124" s="1">
        <f t="shared" si="249"/>
        <v>336.1667251614781</v>
      </c>
      <c r="J124" s="1">
        <f t="shared" si="250"/>
        <v>318.87604441463526</v>
      </c>
      <c r="K124" s="8">
        <f t="shared" si="251"/>
        <v>324.67072547999567</v>
      </c>
      <c r="L124" s="1"/>
      <c r="M124" s="18">
        <f t="shared" si="252"/>
        <v>338.66776890467446</v>
      </c>
      <c r="N124" s="1">
        <f t="shared" si="253"/>
        <v>338.70964177466141</v>
      </c>
      <c r="O124" s="1">
        <f t="shared" ref="O124:P124" si="264">$F124*F166</f>
        <v>323.47611453290449</v>
      </c>
      <c r="P124" s="8">
        <f t="shared" si="264"/>
        <v>323.61617481723368</v>
      </c>
      <c r="Q124" s="1"/>
      <c r="R124" s="1"/>
      <c r="S124" s="1">
        <f t="shared" si="255"/>
        <v>322.00784801192259</v>
      </c>
      <c r="T124" s="1"/>
      <c r="U124" s="1"/>
      <c r="V124" s="1"/>
    </row>
    <row r="125" spans="1:22" ht="15" thickBot="1" x14ac:dyDescent="0.35">
      <c r="A125" s="2">
        <f>'De Trend'!A125</f>
        <v>120</v>
      </c>
      <c r="B125" s="93"/>
      <c r="C125" s="2" t="str">
        <f>'De Trend'!C125</f>
        <v>December</v>
      </c>
      <c r="D125" s="2">
        <f>'De Trend'!D125</f>
        <v>337</v>
      </c>
      <c r="E125" s="2">
        <f>'De Trend'!E125</f>
        <v>406.66425067987558</v>
      </c>
      <c r="F125" s="2">
        <f>'De Trend'!F125</f>
        <v>410.36406153886463</v>
      </c>
      <c r="G125" s="2"/>
      <c r="H125" s="47">
        <f t="shared" si="248"/>
        <v>383.16120466693997</v>
      </c>
      <c r="I125" s="2">
        <f t="shared" si="249"/>
        <v>383.14912431539636</v>
      </c>
      <c r="J125" s="2">
        <f t="shared" si="250"/>
        <v>359.42852628846856</v>
      </c>
      <c r="K125" s="48">
        <f t="shared" si="251"/>
        <v>366.10680669625356</v>
      </c>
      <c r="L125" s="2"/>
      <c r="M125" s="47">
        <f t="shared" si="252"/>
        <v>386.64718599773079</v>
      </c>
      <c r="N125" s="2">
        <f t="shared" si="253"/>
        <v>386.63499573975758</v>
      </c>
      <c r="O125" s="2">
        <f t="shared" ref="O125:P125" si="265">$F125*F167</f>
        <v>365.45913153737132</v>
      </c>
      <c r="P125" s="48">
        <f t="shared" si="265"/>
        <v>368.0964783436043</v>
      </c>
      <c r="Q125" s="2"/>
      <c r="R125" s="2"/>
      <c r="S125" s="2">
        <f t="shared" si="255"/>
        <v>362.95861132092796</v>
      </c>
      <c r="T125" s="2"/>
      <c r="U125" s="2"/>
      <c r="V125" s="2"/>
    </row>
    <row r="126" spans="1:22" ht="15" thickTop="1" x14ac:dyDescent="0.3">
      <c r="A126" s="49">
        <f>'De Trend'!A126</f>
        <v>121</v>
      </c>
      <c r="B126" s="91">
        <f>'De Trend'!B126</f>
        <v>1959</v>
      </c>
      <c r="C126" s="49" t="str">
        <f>'De Trend'!C126</f>
        <v>January</v>
      </c>
      <c r="D126" s="49">
        <f>'De Trend'!D126</f>
        <v>360</v>
      </c>
      <c r="E126" s="49">
        <f>'De Trend'!E126</f>
        <v>409.32457993395485</v>
      </c>
      <c r="F126" s="49">
        <f>'De Trend'!F126</f>
        <v>413.68183057538363</v>
      </c>
      <c r="G126" s="49"/>
      <c r="H126" s="50">
        <f t="shared" ref="H126:H137" si="266">$E126*B156</f>
        <v>352.48328472025969</v>
      </c>
      <c r="I126" s="49">
        <f t="shared" ref="I126:K126" si="267">$E126*C156</f>
        <v>352.48068671828696</v>
      </c>
      <c r="J126" s="49">
        <f t="shared" si="267"/>
        <v>377.20823475209551</v>
      </c>
      <c r="K126" s="51">
        <f t="shared" si="267"/>
        <v>372.41369282745768</v>
      </c>
      <c r="L126" s="49"/>
      <c r="M126" s="50">
        <f>$F126*B156</f>
        <v>356.23546109502831</v>
      </c>
      <c r="N126" s="49">
        <f>$F126*C156</f>
        <v>356.23283543738495</v>
      </c>
      <c r="O126" s="49">
        <f>$F126*F156</f>
        <v>377.35394399108134</v>
      </c>
      <c r="P126" s="51">
        <f>$F126*G156</f>
        <v>379.2913100648147</v>
      </c>
      <c r="Q126" s="49"/>
      <c r="R126" s="49"/>
      <c r="S126" s="1">
        <f>J126*K156</f>
        <v>380.912941101836</v>
      </c>
      <c r="T126" s="49"/>
      <c r="U126" s="49"/>
      <c r="V126" s="49"/>
    </row>
    <row r="127" spans="1:22" x14ac:dyDescent="0.3">
      <c r="A127" s="1">
        <f>'De Trend'!A127</f>
        <v>122</v>
      </c>
      <c r="B127" s="92"/>
      <c r="C127" s="1" t="str">
        <f>'De Trend'!C127</f>
        <v>Feburary</v>
      </c>
      <c r="D127" s="1">
        <f>'De Trend'!D127</f>
        <v>342</v>
      </c>
      <c r="E127" s="1">
        <f>'De Trend'!E127</f>
        <v>411.98490918803407</v>
      </c>
      <c r="F127" s="1">
        <f>'De Trend'!F127</f>
        <v>417.01329627403675</v>
      </c>
      <c r="G127" s="1"/>
      <c r="H127" s="18">
        <f t="shared" si="266"/>
        <v>350.95789927588817</v>
      </c>
      <c r="I127" s="1">
        <f t="shared" ref="I127:I137" si="268">$E127*C157</f>
        <v>350.7157292612419</v>
      </c>
      <c r="J127" s="1">
        <f t="shared" ref="J127:J137" si="269">$E127*D157</f>
        <v>371.85821292142975</v>
      </c>
      <c r="K127" s="8">
        <f t="shared" ref="K127:K137" si="270">$E127*E157</f>
        <v>362.30976031608259</v>
      </c>
      <c r="L127" s="1"/>
      <c r="M127" s="18">
        <f t="shared" ref="M127:N127" si="271">$F127*B157</f>
        <v>355.24143522366739</v>
      </c>
      <c r="N127" s="1">
        <f t="shared" si="271"/>
        <v>354.99630945858684</v>
      </c>
      <c r="O127" s="1">
        <f t="shared" ref="O127:P127" si="272">$F127*F157</f>
        <v>372.61563033473766</v>
      </c>
      <c r="P127" s="8">
        <f t="shared" si="272"/>
        <v>372.35284867164285</v>
      </c>
      <c r="Q127" s="1"/>
      <c r="R127" s="1"/>
      <c r="S127" s="1">
        <f t="shared" ref="S127:S137" si="273">J127*K157</f>
        <v>375.51037466047188</v>
      </c>
      <c r="T127" s="1"/>
      <c r="U127" s="1"/>
      <c r="V127" s="1"/>
    </row>
    <row r="128" spans="1:22" x14ac:dyDescent="0.3">
      <c r="A128" s="1">
        <f>'De Trend'!A128</f>
        <v>123</v>
      </c>
      <c r="B128" s="92"/>
      <c r="C128" s="1" t="str">
        <f>'De Trend'!C128</f>
        <v>March</v>
      </c>
      <c r="D128" s="1">
        <f>'De Trend'!D128</f>
        <v>406</v>
      </c>
      <c r="E128" s="1">
        <f>'De Trend'!E128</f>
        <v>414.64523844211334</v>
      </c>
      <c r="F128" s="1">
        <f>'De Trend'!F128</f>
        <v>420.3584586348241</v>
      </c>
      <c r="G128" s="1"/>
      <c r="H128" s="18">
        <f t="shared" si="266"/>
        <v>406.35152300019433</v>
      </c>
      <c r="I128" s="1">
        <f t="shared" si="268"/>
        <v>406.01704208506277</v>
      </c>
      <c r="J128" s="1">
        <f t="shared" si="269"/>
        <v>424.30535518936892</v>
      </c>
      <c r="K128" s="8">
        <f t="shared" si="270"/>
        <v>415.88745920505016</v>
      </c>
      <c r="L128" s="1"/>
      <c r="M128" s="18">
        <f t="shared" ref="M128:N128" si="274">$F128*B158</f>
        <v>411.9504676191317</v>
      </c>
      <c r="N128" s="1">
        <f t="shared" si="274"/>
        <v>411.61137803388596</v>
      </c>
      <c r="O128" s="1">
        <f t="shared" ref="O128:P128" si="275">$F128*F158</f>
        <v>427.38114725311999</v>
      </c>
      <c r="P128" s="8">
        <f t="shared" si="275"/>
        <v>429.51616853831445</v>
      </c>
      <c r="Q128" s="1"/>
      <c r="R128" s="1"/>
      <c r="S128" s="1">
        <f t="shared" si="273"/>
        <v>428.47262037283457</v>
      </c>
      <c r="T128" s="1"/>
      <c r="U128" s="1"/>
      <c r="V128" s="1"/>
    </row>
    <row r="129" spans="1:22" x14ac:dyDescent="0.3">
      <c r="A129" s="1">
        <f>'De Trend'!A129</f>
        <v>124</v>
      </c>
      <c r="B129" s="92"/>
      <c r="C129" s="1" t="str">
        <f>'De Trend'!C129</f>
        <v>April</v>
      </c>
      <c r="D129" s="1">
        <f>'De Trend'!D129</f>
        <v>396</v>
      </c>
      <c r="E129" s="1">
        <f>'De Trend'!E129</f>
        <v>417.30556769619255</v>
      </c>
      <c r="F129" s="1">
        <f>'De Trend'!F129</f>
        <v>423.71731765774564</v>
      </c>
      <c r="G129" s="1"/>
      <c r="H129" s="18">
        <f t="shared" si="266"/>
        <v>400.18198923103614</v>
      </c>
      <c r="I129" s="1">
        <f t="shared" si="268"/>
        <v>399.8917350119994</v>
      </c>
      <c r="J129" s="1">
        <f t="shared" si="269"/>
        <v>412.60287530284688</v>
      </c>
      <c r="K129" s="8">
        <f t="shared" si="270"/>
        <v>409.02195506710831</v>
      </c>
      <c r="L129" s="1"/>
      <c r="M129" s="18">
        <f t="shared" ref="M129:N129" si="276">$F129*B159</f>
        <v>406.3306415680554</v>
      </c>
      <c r="N129" s="1">
        <f t="shared" si="276"/>
        <v>406.03592769733461</v>
      </c>
      <c r="O129" s="1">
        <f t="shared" ref="O129:P129" si="277">$F129*F159</f>
        <v>417.14086607514548</v>
      </c>
      <c r="P129" s="8">
        <f t="shared" si="277"/>
        <v>414.24932153603186</v>
      </c>
      <c r="Q129" s="1"/>
      <c r="R129" s="1"/>
      <c r="S129" s="1">
        <f t="shared" si="273"/>
        <v>416.65520595533184</v>
      </c>
      <c r="T129" s="1"/>
      <c r="U129" s="1"/>
      <c r="V129" s="1"/>
    </row>
    <row r="130" spans="1:22" x14ac:dyDescent="0.3">
      <c r="A130" s="1">
        <f>'De Trend'!A130</f>
        <v>125</v>
      </c>
      <c r="B130" s="92"/>
      <c r="C130" s="1" t="str">
        <f>'De Trend'!C130</f>
        <v>May</v>
      </c>
      <c r="D130" s="1">
        <f>'De Trend'!D130</f>
        <v>420</v>
      </c>
      <c r="E130" s="1">
        <f>'De Trend'!E130</f>
        <v>419.96589695027183</v>
      </c>
      <c r="F130" s="1">
        <f>'De Trend'!F130</f>
        <v>427.0898733428013</v>
      </c>
      <c r="G130" s="1"/>
      <c r="H130" s="18">
        <f t="shared" si="266"/>
        <v>405.7839601588276</v>
      </c>
      <c r="I130" s="1">
        <f t="shared" si="268"/>
        <v>405.68374270116743</v>
      </c>
      <c r="J130" s="1">
        <f t="shared" si="269"/>
        <v>412.51854986740847</v>
      </c>
      <c r="K130" s="8">
        <f t="shared" si="270"/>
        <v>415.77854242852078</v>
      </c>
      <c r="L130" s="1"/>
      <c r="M130" s="18">
        <f t="shared" ref="M130:N130" si="278">$F130*B160</f>
        <v>412.66736515345008</v>
      </c>
      <c r="N130" s="1">
        <f t="shared" si="278"/>
        <v>412.56544768441358</v>
      </c>
      <c r="O130" s="1">
        <f t="shared" ref="O130:P130" si="279">$F130*F160</f>
        <v>419.16189808677046</v>
      </c>
      <c r="P130" s="8">
        <f t="shared" si="279"/>
        <v>424.19964033899203</v>
      </c>
      <c r="Q130" s="1"/>
      <c r="R130" s="1"/>
      <c r="S130" s="1">
        <f t="shared" si="273"/>
        <v>416.57005232753886</v>
      </c>
      <c r="T130" s="1"/>
      <c r="U130" s="1"/>
      <c r="V130" s="1"/>
    </row>
    <row r="131" spans="1:22" x14ac:dyDescent="0.3">
      <c r="A131" s="1">
        <f>'De Trend'!A131</f>
        <v>126</v>
      </c>
      <c r="B131" s="92"/>
      <c r="C131" s="1" t="str">
        <f>'De Trend'!C131</f>
        <v>June</v>
      </c>
      <c r="D131" s="1">
        <f>'De Trend'!D131</f>
        <v>472</v>
      </c>
      <c r="E131" s="1">
        <f>'De Trend'!E131</f>
        <v>422.6262262043511</v>
      </c>
      <c r="F131" s="1">
        <f>'De Trend'!F131</f>
        <v>430.47612568999108</v>
      </c>
      <c r="G131" s="1"/>
      <c r="H131" s="18">
        <f t="shared" si="266"/>
        <v>465.99619739403113</v>
      </c>
      <c r="I131" s="1">
        <f t="shared" si="268"/>
        <v>466.20810349805788</v>
      </c>
      <c r="J131" s="1">
        <f t="shared" si="269"/>
        <v>467.93455905960127</v>
      </c>
      <c r="K131" s="8">
        <f t="shared" si="270"/>
        <v>468.50847762339032</v>
      </c>
      <c r="L131" s="1"/>
      <c r="M131" s="18">
        <f t="shared" ref="M131:N131" si="280">$F131*B161</f>
        <v>474.6516548252622</v>
      </c>
      <c r="N131" s="1">
        <f t="shared" si="280"/>
        <v>474.86749689330128</v>
      </c>
      <c r="O131" s="1">
        <f t="shared" ref="O131:P131" si="281">$F131*F161</f>
        <v>477.10570917383751</v>
      </c>
      <c r="P131" s="8">
        <f t="shared" si="281"/>
        <v>476.67237128110133</v>
      </c>
      <c r="Q131" s="1"/>
      <c r="R131" s="1"/>
      <c r="S131" s="1">
        <f t="shared" si="273"/>
        <v>472.53032334176351</v>
      </c>
      <c r="T131" s="1"/>
      <c r="U131" s="1"/>
      <c r="V131" s="1"/>
    </row>
    <row r="132" spans="1:22" x14ac:dyDescent="0.3">
      <c r="A132" s="1">
        <f>'De Trend'!A132</f>
        <v>127</v>
      </c>
      <c r="B132" s="92"/>
      <c r="C132" s="1" t="str">
        <f>'De Trend'!C132</f>
        <v>July</v>
      </c>
      <c r="D132" s="1">
        <f>'De Trend'!D132</f>
        <v>548</v>
      </c>
      <c r="E132" s="1">
        <f>'De Trend'!E132</f>
        <v>425.28655545843031</v>
      </c>
      <c r="F132" s="1">
        <f>'De Trend'!F132</f>
        <v>433.8760746993151</v>
      </c>
      <c r="G132" s="1"/>
      <c r="H132" s="18">
        <f t="shared" si="266"/>
        <v>525.80741588099318</v>
      </c>
      <c r="I132" s="1">
        <f t="shared" si="268"/>
        <v>526.18896661478072</v>
      </c>
      <c r="J132" s="1">
        <f t="shared" si="269"/>
        <v>521.70429844110902</v>
      </c>
      <c r="K132" s="8">
        <f t="shared" si="270"/>
        <v>528.04528944927858</v>
      </c>
      <c r="L132" s="1"/>
      <c r="M132" s="18">
        <f t="shared" ref="M132:N132" si="282">$F132*B162</f>
        <v>536.42715651878814</v>
      </c>
      <c r="N132" s="1">
        <f t="shared" si="282"/>
        <v>536.81641343873923</v>
      </c>
      <c r="O132" s="1">
        <f t="shared" ref="O132:P132" si="283">$F132*F162</f>
        <v>533.48985006357896</v>
      </c>
      <c r="P132" s="8">
        <f t="shared" si="283"/>
        <v>528.95714869647406</v>
      </c>
      <c r="Q132" s="1"/>
      <c r="R132" s="1"/>
      <c r="S132" s="1">
        <f t="shared" si="273"/>
        <v>526.82815589981988</v>
      </c>
      <c r="T132" s="1"/>
      <c r="U132" s="1"/>
      <c r="V132" s="1"/>
    </row>
    <row r="133" spans="1:22" x14ac:dyDescent="0.3">
      <c r="A133" s="1">
        <f>'De Trend'!A133</f>
        <v>128</v>
      </c>
      <c r="B133" s="92"/>
      <c r="C133" s="1" t="str">
        <f>'De Trend'!C133</f>
        <v>August</v>
      </c>
      <c r="D133" s="1">
        <f>'De Trend'!D133</f>
        <v>559</v>
      </c>
      <c r="E133" s="1">
        <f>'De Trend'!E133</f>
        <v>427.94688471250959</v>
      </c>
      <c r="F133" s="1">
        <f>'De Trend'!F133</f>
        <v>437.28972037077324</v>
      </c>
      <c r="G133" s="1"/>
      <c r="H133" s="18">
        <f t="shared" si="266"/>
        <v>529.41114283502145</v>
      </c>
      <c r="I133" s="1">
        <f t="shared" si="268"/>
        <v>529.72622024409304</v>
      </c>
      <c r="J133" s="1">
        <f t="shared" si="269"/>
        <v>519.35858544779592</v>
      </c>
      <c r="K133" s="8">
        <f t="shared" si="270"/>
        <v>520.14800013721913</v>
      </c>
      <c r="L133" s="1"/>
      <c r="M133" s="18">
        <f t="shared" ref="M133:N133" si="284">$F133*B163</f>
        <v>540.96912229428062</v>
      </c>
      <c r="N133" s="1">
        <f t="shared" si="284"/>
        <v>541.29107839918515</v>
      </c>
      <c r="O133" s="1">
        <f t="shared" ref="O133:P133" si="285">$F133*F163</f>
        <v>532.60373229231311</v>
      </c>
      <c r="P133" s="8">
        <f t="shared" si="285"/>
        <v>528.46632857389534</v>
      </c>
      <c r="Q133" s="1"/>
      <c r="R133" s="1"/>
      <c r="S133" s="1">
        <f t="shared" si="273"/>
        <v>524.4594047620011</v>
      </c>
      <c r="T133" s="1"/>
      <c r="U133" s="1"/>
      <c r="V133" s="1"/>
    </row>
    <row r="134" spans="1:22" x14ac:dyDescent="0.3">
      <c r="A134" s="1">
        <f>'De Trend'!A134</f>
        <v>129</v>
      </c>
      <c r="B134" s="92"/>
      <c r="C134" s="1" t="str">
        <f>'De Trend'!C134</f>
        <v>September</v>
      </c>
      <c r="D134" s="1">
        <f>'De Trend'!D134</f>
        <v>463</v>
      </c>
      <c r="E134" s="1">
        <f>'De Trend'!E134</f>
        <v>430.60721396658886</v>
      </c>
      <c r="F134" s="1">
        <f>'De Trend'!F134</f>
        <v>440.71706270436556</v>
      </c>
      <c r="G134" s="1"/>
      <c r="H134" s="18">
        <f t="shared" si="266"/>
        <v>465.39211164747792</v>
      </c>
      <c r="I134" s="1">
        <f t="shared" si="268"/>
        <v>465.42999159182853</v>
      </c>
      <c r="J134" s="1">
        <f t="shared" si="269"/>
        <v>451.6030467858152</v>
      </c>
      <c r="K134" s="8">
        <f t="shared" si="270"/>
        <v>454.89685497622338</v>
      </c>
      <c r="L134" s="1"/>
      <c r="M134" s="18">
        <f t="shared" ref="M134:N134" si="286">$F134*B164</f>
        <v>476.3186444595259</v>
      </c>
      <c r="N134" s="1">
        <f t="shared" si="286"/>
        <v>476.35741375383429</v>
      </c>
      <c r="O134" s="1">
        <f t="shared" ref="O134:P134" si="287">$F134*F164</f>
        <v>464.20163679778727</v>
      </c>
      <c r="P134" s="8">
        <f t="shared" si="287"/>
        <v>463.49479019280881</v>
      </c>
      <c r="Q134" s="1"/>
      <c r="R134" s="1"/>
      <c r="S134" s="1">
        <f t="shared" si="273"/>
        <v>456.03841303938901</v>
      </c>
      <c r="T134" s="1"/>
      <c r="U134" s="1"/>
      <c r="V134" s="1"/>
    </row>
    <row r="135" spans="1:22" x14ac:dyDescent="0.3">
      <c r="A135" s="1">
        <f>'De Trend'!A135</f>
        <v>130</v>
      </c>
      <c r="B135" s="92"/>
      <c r="C135" s="1" t="str">
        <f>'De Trend'!C135</f>
        <v>October</v>
      </c>
      <c r="D135" s="1">
        <f>'De Trend'!D135</f>
        <v>407</v>
      </c>
      <c r="E135" s="1">
        <f>'De Trend'!E135</f>
        <v>433.26754322066807</v>
      </c>
      <c r="F135" s="1">
        <f>'De Trend'!F135</f>
        <v>444.158101700092</v>
      </c>
      <c r="G135" s="1"/>
      <c r="H135" s="18">
        <f t="shared" si="266"/>
        <v>411.93043495304977</v>
      </c>
      <c r="I135" s="1">
        <f t="shared" si="268"/>
        <v>411.94735668003062</v>
      </c>
      <c r="J135" s="1">
        <f t="shared" si="269"/>
        <v>395.20370457513286</v>
      </c>
      <c r="K135" s="8">
        <f t="shared" si="270"/>
        <v>394.97969247227581</v>
      </c>
      <c r="L135" s="1"/>
      <c r="M135" s="18">
        <f t="shared" ref="M135:N135" si="288">$F135*B165</f>
        <v>422.2846665623764</v>
      </c>
      <c r="N135" s="1">
        <f t="shared" si="288"/>
        <v>422.3020136317586</v>
      </c>
      <c r="O135" s="1">
        <f t="shared" ref="O135:P135" si="289">$F135*F165</f>
        <v>407.40744659281773</v>
      </c>
      <c r="P135" s="8">
        <f t="shared" si="289"/>
        <v>408.13792773855181</v>
      </c>
      <c r="Q135" s="1"/>
      <c r="R135" s="1"/>
      <c r="S135" s="1">
        <f t="shared" si="273"/>
        <v>399.08515131699068</v>
      </c>
      <c r="T135" s="1"/>
      <c r="U135" s="1"/>
      <c r="V135" s="1"/>
    </row>
    <row r="136" spans="1:22" x14ac:dyDescent="0.3">
      <c r="A136" s="1">
        <f>'De Trend'!A136</f>
        <v>131</v>
      </c>
      <c r="B136" s="92"/>
      <c r="C136" s="1" t="str">
        <f>'De Trend'!C136</f>
        <v>November</v>
      </c>
      <c r="D136" s="1">
        <f>'De Trend'!D136</f>
        <v>362</v>
      </c>
      <c r="E136" s="1">
        <f>'De Trend'!E136</f>
        <v>435.92787247474735</v>
      </c>
      <c r="F136" s="1">
        <f>'De Trend'!F136</f>
        <v>447.61283735795269</v>
      </c>
      <c r="G136" s="1"/>
      <c r="H136" s="18">
        <f t="shared" si="266"/>
        <v>362.68541223473017</v>
      </c>
      <c r="I136" s="1">
        <f t="shared" si="268"/>
        <v>362.7302546452193</v>
      </c>
      <c r="J136" s="1">
        <f t="shared" si="269"/>
        <v>344.07328308660118</v>
      </c>
      <c r="K136" s="8">
        <f t="shared" si="270"/>
        <v>350.32585355566334</v>
      </c>
      <c r="L136" s="1"/>
      <c r="M136" s="18">
        <f t="shared" ref="M136:N136" si="290">$F136*B166</f>
        <v>372.40712670449983</v>
      </c>
      <c r="N136" s="1">
        <f t="shared" si="290"/>
        <v>372.45317110739398</v>
      </c>
      <c r="O136" s="1">
        <f t="shared" ref="O136:P136" si="291">$F136*F166</f>
        <v>355.70202254659245</v>
      </c>
      <c r="P136" s="8">
        <f t="shared" si="291"/>
        <v>355.85603616359867</v>
      </c>
      <c r="Q136" s="1"/>
      <c r="R136" s="1"/>
      <c r="S136" s="1">
        <f t="shared" si="273"/>
        <v>347.45255840243493</v>
      </c>
      <c r="T136" s="1"/>
      <c r="U136" s="1"/>
      <c r="V136" s="1"/>
    </row>
    <row r="137" spans="1:22" ht="15" thickBot="1" x14ac:dyDescent="0.35">
      <c r="A137" s="2">
        <f>'De Trend'!A137</f>
        <v>132</v>
      </c>
      <c r="B137" s="93"/>
      <c r="C137" s="2" t="str">
        <f>'De Trend'!C137</f>
        <v>December</v>
      </c>
      <c r="D137" s="2">
        <f>'De Trend'!D137</f>
        <v>405</v>
      </c>
      <c r="E137" s="2">
        <f>'De Trend'!E137</f>
        <v>438.58820172882662</v>
      </c>
      <c r="F137" s="2">
        <f>'De Trend'!F137</f>
        <v>451.08126967794749</v>
      </c>
      <c r="G137" s="2"/>
      <c r="H137" s="47">
        <f t="shared" si="266"/>
        <v>413.24011994211986</v>
      </c>
      <c r="I137" s="2">
        <f t="shared" si="268"/>
        <v>413.22709125899638</v>
      </c>
      <c r="J137" s="2">
        <f t="shared" si="269"/>
        <v>387.64437919328236</v>
      </c>
      <c r="K137" s="48">
        <f t="shared" si="270"/>
        <v>394.8469178717977</v>
      </c>
      <c r="L137" s="2"/>
      <c r="M137" s="47">
        <f t="shared" ref="M137:N137" si="292">$F137*B167</f>
        <v>425.01115454220644</v>
      </c>
      <c r="N137" s="2">
        <f t="shared" si="292"/>
        <v>424.9977547405191</v>
      </c>
      <c r="O137" s="2">
        <f t="shared" ref="O137:P137" si="293">$F137*F167</f>
        <v>401.7207755744584</v>
      </c>
      <c r="P137" s="48">
        <f t="shared" si="293"/>
        <v>404.61980562469097</v>
      </c>
      <c r="Q137" s="2"/>
      <c r="R137" s="2"/>
      <c r="S137" s="2">
        <f t="shared" si="273"/>
        <v>391.45158290924167</v>
      </c>
      <c r="T137" s="2"/>
      <c r="U137" s="2"/>
      <c r="V137" s="2"/>
    </row>
    <row r="138" spans="1:22" ht="15" thickTop="1" x14ac:dyDescent="0.3">
      <c r="A138" s="49">
        <f>'De Trend'!A138</f>
        <v>133</v>
      </c>
      <c r="B138" s="91">
        <f>'De Trend'!B138</f>
        <v>1960</v>
      </c>
      <c r="C138" s="49" t="str">
        <f>'De Trend'!C138</f>
        <v>January</v>
      </c>
      <c r="D138" s="49">
        <f>'De Trend'!D138</f>
        <v>417</v>
      </c>
      <c r="E138" s="49">
        <f>'De Trend'!E138</f>
        <v>441.24853098290583</v>
      </c>
      <c r="F138" s="49">
        <f>'De Trend'!F138</f>
        <v>454.56339866007642</v>
      </c>
      <c r="G138" s="49"/>
      <c r="H138" s="50">
        <f t="shared" ref="H138:H149" si="294">$E138*B156</f>
        <v>379.97408219154437</v>
      </c>
      <c r="I138" s="49">
        <f t="shared" ref="I138:K138" si="295">$E138*C156</f>
        <v>379.97128156678309</v>
      </c>
      <c r="J138" s="49">
        <f t="shared" si="295"/>
        <v>406.62737499388135</v>
      </c>
      <c r="K138" s="51">
        <f t="shared" si="295"/>
        <v>401.45889822826973</v>
      </c>
      <c r="L138" s="49"/>
      <c r="M138" s="50">
        <f>$F138*B156</f>
        <v>391.43996653990666</v>
      </c>
      <c r="N138" s="49">
        <f>$F138*C156</f>
        <v>391.43708140506658</v>
      </c>
      <c r="O138" s="49">
        <f>$F138*F156</f>
        <v>414.64545600126996</v>
      </c>
      <c r="P138" s="51">
        <f>$F138*G156</f>
        <v>416.77427975381448</v>
      </c>
      <c r="Q138" s="49"/>
      <c r="R138" s="49"/>
      <c r="S138" s="1">
        <f>J138*K156</f>
        <v>410.62101797229661</v>
      </c>
      <c r="T138" s="49"/>
      <c r="U138" s="49"/>
      <c r="V138" s="49"/>
    </row>
    <row r="139" spans="1:22" x14ac:dyDescent="0.3">
      <c r="A139" s="1">
        <f>'De Trend'!A139</f>
        <v>134</v>
      </c>
      <c r="B139" s="92"/>
      <c r="C139" s="1" t="str">
        <f>'De Trend'!C139</f>
        <v>Feburary</v>
      </c>
      <c r="D139" s="1">
        <f>'De Trend'!D139</f>
        <v>391</v>
      </c>
      <c r="E139" s="1">
        <f>'De Trend'!E139</f>
        <v>443.90886023698511</v>
      </c>
      <c r="F139" s="1">
        <f>'De Trend'!F139</f>
        <v>458.05922430433952</v>
      </c>
      <c r="G139" s="1"/>
      <c r="H139" s="18">
        <f t="shared" si="294"/>
        <v>378.15297984038654</v>
      </c>
      <c r="I139" s="1">
        <f t="shared" ref="I139:I149" si="296">$E139*C157</f>
        <v>377.89204451778687</v>
      </c>
      <c r="J139" s="1">
        <f t="shared" ref="J139:J149" si="297">$E139*D157</f>
        <v>400.67282025704941</v>
      </c>
      <c r="K139" s="8">
        <f t="shared" ref="K139:K149" si="298">$E139*E157</f>
        <v>390.38447566350521</v>
      </c>
      <c r="L139" s="1"/>
      <c r="M139" s="18">
        <f t="shared" ref="M139:N139" si="299">$F139*B157</f>
        <v>390.20726128689722</v>
      </c>
      <c r="N139" s="1">
        <f t="shared" si="299"/>
        <v>389.93800819877504</v>
      </c>
      <c r="O139" s="1">
        <f t="shared" ref="O139:P139" si="300">$F139*F157</f>
        <v>409.29156964491972</v>
      </c>
      <c r="P139" s="8">
        <f t="shared" si="300"/>
        <v>409.00292281798613</v>
      </c>
      <c r="Q139" s="1"/>
      <c r="R139" s="1"/>
      <c r="S139" s="1">
        <f t="shared" ref="S139:S149" si="301">J139*K157</f>
        <v>404.60798127587054</v>
      </c>
      <c r="T139" s="1"/>
      <c r="U139" s="1"/>
      <c r="V139" s="1"/>
    </row>
    <row r="140" spans="1:22" x14ac:dyDescent="0.3">
      <c r="A140" s="1">
        <f>'De Trend'!A140</f>
        <v>135</v>
      </c>
      <c r="B140" s="92"/>
      <c r="C140" s="1" t="str">
        <f>'De Trend'!C140</f>
        <v>March</v>
      </c>
      <c r="D140" s="1">
        <f>'De Trend'!D140</f>
        <v>419</v>
      </c>
      <c r="E140" s="1">
        <f>'De Trend'!E140</f>
        <v>446.56918949106432</v>
      </c>
      <c r="F140" s="1">
        <f>'De Trend'!F140</f>
        <v>461.56874661073675</v>
      </c>
      <c r="G140" s="1"/>
      <c r="H140" s="18">
        <f t="shared" si="294"/>
        <v>437.63693261363642</v>
      </c>
      <c r="I140" s="1">
        <f t="shared" si="296"/>
        <v>437.27669967877449</v>
      </c>
      <c r="J140" s="1">
        <f t="shared" si="297"/>
        <v>456.9730482750673</v>
      </c>
      <c r="K140" s="8">
        <f t="shared" si="298"/>
        <v>447.90705007125069</v>
      </c>
      <c r="L140" s="1"/>
      <c r="M140" s="18">
        <f t="shared" ref="M140:N140" si="302">$F140*B158</f>
        <v>452.33646926527507</v>
      </c>
      <c r="N140" s="1">
        <f t="shared" si="302"/>
        <v>451.96413667237584</v>
      </c>
      <c r="O140" s="1">
        <f t="shared" ref="O140:P140" si="303">$F140*F158</f>
        <v>469.27991196687452</v>
      </c>
      <c r="P140" s="8">
        <f t="shared" si="303"/>
        <v>471.62424233147539</v>
      </c>
      <c r="Q140" s="1"/>
      <c r="R140" s="1"/>
      <c r="S140" s="1">
        <f t="shared" si="301"/>
        <v>461.46115536720839</v>
      </c>
      <c r="T140" s="1"/>
      <c r="U140" s="1"/>
      <c r="V140" s="1"/>
    </row>
    <row r="141" spans="1:22" x14ac:dyDescent="0.3">
      <c r="A141" s="1">
        <f>'De Trend'!A141</f>
        <v>136</v>
      </c>
      <c r="B141" s="92"/>
      <c r="C141" s="1" t="str">
        <f>'De Trend'!C141</f>
        <v>April</v>
      </c>
      <c r="D141" s="1">
        <f>'De Trend'!D141</f>
        <v>461</v>
      </c>
      <c r="E141" s="1">
        <f>'De Trend'!E141</f>
        <v>449.22951874514359</v>
      </c>
      <c r="F141" s="1">
        <f>'De Trend'!F141</f>
        <v>465.09196557926822</v>
      </c>
      <c r="G141" s="1"/>
      <c r="H141" s="18">
        <f t="shared" si="294"/>
        <v>430.79598344494565</v>
      </c>
      <c r="I141" s="1">
        <f t="shared" si="296"/>
        <v>430.48352472590324</v>
      </c>
      <c r="J141" s="1">
        <f t="shared" si="297"/>
        <v>444.16706953716391</v>
      </c>
      <c r="K141" s="8">
        <f t="shared" si="298"/>
        <v>440.31220825878108</v>
      </c>
      <c r="L141" s="1"/>
      <c r="M141" s="18">
        <f t="shared" ref="M141:N141" si="304">$F141*B159</f>
        <v>446.00753588886829</v>
      </c>
      <c r="N141" s="1">
        <f t="shared" si="304"/>
        <v>445.68404414636717</v>
      </c>
      <c r="O141" s="1">
        <f t="shared" ref="O141:P141" si="305">$F141*F159</f>
        <v>457.87334442402198</v>
      </c>
      <c r="P141" s="8">
        <f t="shared" si="305"/>
        <v>454.69944976073458</v>
      </c>
      <c r="Q141" s="1"/>
      <c r="R141" s="1"/>
      <c r="S141" s="1">
        <f t="shared" si="301"/>
        <v>448.52940421403389</v>
      </c>
      <c r="T141" s="1"/>
      <c r="U141" s="1"/>
      <c r="V141" s="1"/>
    </row>
    <row r="142" spans="1:22" x14ac:dyDescent="0.3">
      <c r="A142" s="1">
        <f>'De Trend'!A142</f>
        <v>137</v>
      </c>
      <c r="B142" s="92"/>
      <c r="C142" s="1" t="str">
        <f>'De Trend'!C142</f>
        <v>May</v>
      </c>
      <c r="D142" s="1">
        <f>'De Trend'!D142</f>
        <v>472</v>
      </c>
      <c r="E142" s="1">
        <f>'De Trend'!E142</f>
        <v>451.88984799922287</v>
      </c>
      <c r="F142" s="1">
        <f>'De Trend'!F142</f>
        <v>468.62888120993381</v>
      </c>
      <c r="G142" s="1"/>
      <c r="H142" s="18">
        <f t="shared" si="294"/>
        <v>436.62986306340036</v>
      </c>
      <c r="I142" s="1">
        <f t="shared" si="296"/>
        <v>436.5220275176149</v>
      </c>
      <c r="J142" s="1">
        <f t="shared" si="297"/>
        <v>443.87638651172716</v>
      </c>
      <c r="K142" s="8">
        <f t="shared" si="298"/>
        <v>447.38418929670922</v>
      </c>
      <c r="L142" s="1"/>
      <c r="M142" s="18">
        <f t="shared" ref="M142:N142" si="306">$F142*B160</f>
        <v>452.80363154031249</v>
      </c>
      <c r="N142" s="1">
        <f t="shared" si="306"/>
        <v>452.69180151934643</v>
      </c>
      <c r="O142" s="1">
        <f t="shared" ref="O142:P142" si="307">$F142*F160</f>
        <v>459.92982649947072</v>
      </c>
      <c r="P142" s="8">
        <f t="shared" si="307"/>
        <v>465.45754247410753</v>
      </c>
      <c r="Q142" s="1"/>
      <c r="R142" s="1"/>
      <c r="S142" s="1">
        <f t="shared" si="301"/>
        <v>448.23586627942262</v>
      </c>
      <c r="T142" s="1"/>
      <c r="U142" s="1"/>
      <c r="V142" s="1"/>
    </row>
    <row r="143" spans="1:22" x14ac:dyDescent="0.3">
      <c r="A143" s="1">
        <f>'De Trend'!A143</f>
        <v>138</v>
      </c>
      <c r="B143" s="92"/>
      <c r="C143" s="1" t="str">
        <f>'De Trend'!C143</f>
        <v>June</v>
      </c>
      <c r="D143" s="1">
        <f>'De Trend'!D143</f>
        <v>535</v>
      </c>
      <c r="E143" s="1">
        <f>'De Trend'!E143</f>
        <v>454.55017725330208</v>
      </c>
      <c r="F143" s="1">
        <f>'De Trend'!F143</f>
        <v>472.17949350273358</v>
      </c>
      <c r="G143" s="1"/>
      <c r="H143" s="18">
        <f t="shared" si="294"/>
        <v>501.19618942531412</v>
      </c>
      <c r="I143" s="1">
        <f t="shared" si="296"/>
        <v>501.42410229766824</v>
      </c>
      <c r="J143" s="1">
        <f t="shared" si="297"/>
        <v>503.28096927103968</v>
      </c>
      <c r="K143" s="8">
        <f t="shared" si="298"/>
        <v>503.89823996728171</v>
      </c>
      <c r="L143" s="1"/>
      <c r="M143" s="18">
        <f t="shared" ref="M143:N143" si="308">$F143*B161</f>
        <v>520.63462893881376</v>
      </c>
      <c r="N143" s="1">
        <f t="shared" si="308"/>
        <v>520.87138120515579</v>
      </c>
      <c r="O143" s="1">
        <f t="shared" ref="O143:P143" si="309">$F143*F161</f>
        <v>523.32642546407078</v>
      </c>
      <c r="P143" s="8">
        <f t="shared" si="309"/>
        <v>522.85110696323704</v>
      </c>
      <c r="Q143" s="1"/>
      <c r="R143" s="1"/>
      <c r="S143" s="1">
        <f t="shared" si="301"/>
        <v>508.22388416733662</v>
      </c>
      <c r="T143" s="1"/>
      <c r="U143" s="1"/>
      <c r="V143" s="1"/>
    </row>
    <row r="144" spans="1:22" x14ac:dyDescent="0.3">
      <c r="A144" s="1">
        <f>'De Trend'!A144</f>
        <v>139</v>
      </c>
      <c r="B144" s="92"/>
      <c r="C144" s="1" t="str">
        <f>'De Trend'!C144</f>
        <v>July</v>
      </c>
      <c r="D144" s="1">
        <f>'De Trend'!D144</f>
        <v>622</v>
      </c>
      <c r="E144" s="1">
        <f>'De Trend'!E144</f>
        <v>457.21050650738135</v>
      </c>
      <c r="F144" s="1">
        <f>'De Trend'!F144</f>
        <v>475.74380245766747</v>
      </c>
      <c r="G144" s="1"/>
      <c r="H144" s="18">
        <f t="shared" si="294"/>
        <v>565.27692177135987</v>
      </c>
      <c r="I144" s="1">
        <f t="shared" si="296"/>
        <v>565.68711344568931</v>
      </c>
      <c r="J144" s="1">
        <f t="shared" si="297"/>
        <v>560.86580559834442</v>
      </c>
      <c r="K144" s="8">
        <f t="shared" si="298"/>
        <v>567.68278034958917</v>
      </c>
      <c r="L144" s="1"/>
      <c r="M144" s="18">
        <f t="shared" ref="M144:N144" si="310">$F144*B162</f>
        <v>588.19075322524452</v>
      </c>
      <c r="N144" s="1">
        <f t="shared" si="310"/>
        <v>588.617572259594</v>
      </c>
      <c r="O144" s="1">
        <f t="shared" ref="O144:P144" si="311">$F144*F162</f>
        <v>584.97000558906041</v>
      </c>
      <c r="P144" s="8">
        <f t="shared" si="311"/>
        <v>579.99991226163741</v>
      </c>
      <c r="Q144" s="1"/>
      <c r="R144" s="1"/>
      <c r="S144" s="1">
        <f t="shared" si="301"/>
        <v>566.37428319750938</v>
      </c>
      <c r="T144" s="1"/>
      <c r="U144" s="1"/>
      <c r="V144" s="1"/>
    </row>
    <row r="145" spans="1:22" x14ac:dyDescent="0.3">
      <c r="A145" s="1">
        <f>'De Trend'!A145</f>
        <v>140</v>
      </c>
      <c r="B145" s="92"/>
      <c r="C145" s="1" t="str">
        <f>'De Trend'!C145</f>
        <v>August</v>
      </c>
      <c r="D145" s="1">
        <f>'De Trend'!D145</f>
        <v>606</v>
      </c>
      <c r="E145" s="1">
        <f>'De Trend'!E145</f>
        <v>459.87083576146063</v>
      </c>
      <c r="F145" s="1">
        <f>'De Trend'!F145</f>
        <v>479.32180807473554</v>
      </c>
      <c r="G145" s="1"/>
      <c r="H145" s="18">
        <f t="shared" si="294"/>
        <v>568.90411734280019</v>
      </c>
      <c r="I145" s="1">
        <f t="shared" si="296"/>
        <v>569.24269887386242</v>
      </c>
      <c r="J145" s="1">
        <f t="shared" si="297"/>
        <v>558.10165999973754</v>
      </c>
      <c r="K145" s="8">
        <f t="shared" si="298"/>
        <v>558.94996338961096</v>
      </c>
      <c r="L145" s="1"/>
      <c r="M145" s="18">
        <f t="shared" ref="M145:N145" si="312">$F145*B163</f>
        <v>592.96682664033608</v>
      </c>
      <c r="N145" s="1">
        <f t="shared" si="312"/>
        <v>593.31972901863276</v>
      </c>
      <c r="O145" s="1">
        <f t="shared" ref="O145:P145" si="313">$F145*F163</f>
        <v>583.79735918156848</v>
      </c>
      <c r="P145" s="8">
        <f t="shared" si="313"/>
        <v>579.26227011209369</v>
      </c>
      <c r="Q145" s="1"/>
      <c r="R145" s="1"/>
      <c r="S145" s="1">
        <f t="shared" si="301"/>
        <v>563.58298986773639</v>
      </c>
      <c r="T145" s="1"/>
      <c r="U145" s="1"/>
      <c r="V145" s="1"/>
    </row>
    <row r="146" spans="1:22" x14ac:dyDescent="0.3">
      <c r="A146" s="1">
        <f>'De Trend'!A146</f>
        <v>141</v>
      </c>
      <c r="B146" s="92"/>
      <c r="C146" s="1" t="str">
        <f>'De Trend'!C146</f>
        <v>September</v>
      </c>
      <c r="D146" s="1">
        <f>'De Trend'!D146</f>
        <v>508</v>
      </c>
      <c r="E146" s="1">
        <f>'De Trend'!E146</f>
        <v>462.53116501553984</v>
      </c>
      <c r="F146" s="1">
        <f>'De Trend'!F146</f>
        <v>482.9135103539378</v>
      </c>
      <c r="G146" s="1"/>
      <c r="H146" s="18">
        <f t="shared" si="294"/>
        <v>499.89491259673184</v>
      </c>
      <c r="I146" s="1">
        <f t="shared" si="296"/>
        <v>499.93560084863043</v>
      </c>
      <c r="J146" s="1">
        <f t="shared" si="297"/>
        <v>485.08356706401497</v>
      </c>
      <c r="K146" s="8">
        <f t="shared" si="298"/>
        <v>488.621568496024</v>
      </c>
      <c r="L146" s="1"/>
      <c r="M146" s="18">
        <f t="shared" ref="M146:N146" si="314">$F146*B164</f>
        <v>521.92376494684868</v>
      </c>
      <c r="N146" s="1">
        <f t="shared" si="314"/>
        <v>521.96624620657917</v>
      </c>
      <c r="O146" s="1">
        <f t="shared" ref="O146:P146" si="315">$F146*F164</f>
        <v>508.64661459326476</v>
      </c>
      <c r="P146" s="8">
        <f t="shared" si="315"/>
        <v>507.87209097215208</v>
      </c>
      <c r="Q146" s="1"/>
      <c r="R146" s="1"/>
      <c r="S146" s="1">
        <f t="shared" si="301"/>
        <v>489.84775831301545</v>
      </c>
      <c r="T146" s="1"/>
      <c r="U146" s="1"/>
      <c r="V146" s="1"/>
    </row>
    <row r="147" spans="1:22" x14ac:dyDescent="0.3">
      <c r="A147" s="1">
        <f>'De Trend'!A147</f>
        <v>142</v>
      </c>
      <c r="B147" s="92"/>
      <c r="C147" s="1" t="str">
        <f>'De Trend'!C147</f>
        <v>October</v>
      </c>
      <c r="D147" s="1">
        <f>'De Trend'!D147</f>
        <v>461</v>
      </c>
      <c r="E147" s="1">
        <f>'De Trend'!E147</f>
        <v>465.19149426961911</v>
      </c>
      <c r="F147" s="1">
        <f>'De Trend'!F147</f>
        <v>486.51890929527417</v>
      </c>
      <c r="G147" s="1"/>
      <c r="H147" s="18">
        <f t="shared" si="294"/>
        <v>442.28222854289783</v>
      </c>
      <c r="I147" s="1">
        <f t="shared" si="296"/>
        <v>442.30039709390746</v>
      </c>
      <c r="J147" s="1">
        <f t="shared" si="297"/>
        <v>424.32304184521064</v>
      </c>
      <c r="K147" s="8">
        <f t="shared" si="298"/>
        <v>424.08252411778545</v>
      </c>
      <c r="L147" s="1"/>
      <c r="M147" s="18">
        <f t="shared" ref="M147:N147" si="316">$F147*B165</f>
        <v>462.55933326815943</v>
      </c>
      <c r="N147" s="1">
        <f t="shared" si="316"/>
        <v>462.57833478415785</v>
      </c>
      <c r="O147" s="1">
        <f t="shared" ref="O147:P147" si="317">$F147*F165</f>
        <v>446.26322428077259</v>
      </c>
      <c r="P147" s="8">
        <f t="shared" si="317"/>
        <v>447.06337379717894</v>
      </c>
      <c r="Q147" s="1"/>
      <c r="R147" s="1"/>
      <c r="S147" s="1">
        <f>J147*K165</f>
        <v>428.49048073608816</v>
      </c>
      <c r="T147" s="1"/>
      <c r="U147" s="1"/>
      <c r="V147" s="1"/>
    </row>
    <row r="148" spans="1:22" x14ac:dyDescent="0.3">
      <c r="A148" s="1">
        <f>'De Trend'!A148</f>
        <v>143</v>
      </c>
      <c r="B148" s="92"/>
      <c r="C148" s="1" t="str">
        <f>'De Trend'!C148</f>
        <v>November</v>
      </c>
      <c r="D148" s="1">
        <f>'De Trend'!D148</f>
        <v>390</v>
      </c>
      <c r="E148" s="1">
        <f>'De Trend'!E148</f>
        <v>467.85182352369833</v>
      </c>
      <c r="F148" s="1">
        <f>'De Trend'!F148</f>
        <v>490.13800489874478</v>
      </c>
      <c r="G148" s="1"/>
      <c r="H148" s="18">
        <f t="shared" si="294"/>
        <v>389.24565781072471</v>
      </c>
      <c r="I148" s="1">
        <f t="shared" si="296"/>
        <v>389.29378412896045</v>
      </c>
      <c r="J148" s="1">
        <f t="shared" si="297"/>
        <v>369.27052175856704</v>
      </c>
      <c r="K148" s="8">
        <f t="shared" si="298"/>
        <v>375.98098163133102</v>
      </c>
      <c r="L148" s="1"/>
      <c r="M148" s="18">
        <f t="shared" ref="M148:N148" si="318">$F148*B166</f>
        <v>407.78742444120076</v>
      </c>
      <c r="N148" s="1">
        <f t="shared" si="318"/>
        <v>407.8378432627531</v>
      </c>
      <c r="O148" s="1">
        <f t="shared" ref="O148:P148" si="319">$F148*F166</f>
        <v>389.4952626883985</v>
      </c>
      <c r="P148" s="8">
        <f t="shared" si="319"/>
        <v>389.66390826928091</v>
      </c>
      <c r="Q148" s="1"/>
      <c r="R148" s="1"/>
      <c r="S148" s="1">
        <f t="shared" si="301"/>
        <v>372.89726879294722</v>
      </c>
      <c r="T148" s="1"/>
      <c r="U148" s="1"/>
      <c r="V148" s="1"/>
    </row>
    <row r="149" spans="1:22" ht="15" thickBot="1" x14ac:dyDescent="0.35">
      <c r="A149" s="2">
        <f>'De Trend'!A149</f>
        <v>144</v>
      </c>
      <c r="B149" s="93"/>
      <c r="C149" s="2" t="str">
        <f>'De Trend'!C149</f>
        <v>December</v>
      </c>
      <c r="D149" s="2">
        <f>'De Trend'!D149</f>
        <v>432</v>
      </c>
      <c r="E149" s="2">
        <f>'De Trend'!E149</f>
        <v>470.5121527777776</v>
      </c>
      <c r="F149" s="2">
        <f>'De Trend'!F149</f>
        <v>493.77079716434952</v>
      </c>
      <c r="G149" s="2"/>
      <c r="H149" s="47">
        <f t="shared" si="294"/>
        <v>443.31903521729976</v>
      </c>
      <c r="I149" s="2">
        <f t="shared" si="296"/>
        <v>443.30505820259634</v>
      </c>
      <c r="J149" s="2">
        <f t="shared" si="297"/>
        <v>415.86023209809605</v>
      </c>
      <c r="K149" s="48">
        <f t="shared" si="298"/>
        <v>423.58702904734184</v>
      </c>
      <c r="L149" s="2"/>
      <c r="M149" s="47">
        <f t="shared" ref="M149:N149" si="320">$F149*B167</f>
        <v>465.23345279194461</v>
      </c>
      <c r="N149" s="2">
        <f t="shared" si="320"/>
        <v>465.21878485690547</v>
      </c>
      <c r="O149" s="2">
        <f t="shared" ref="O149:P149" si="321">$F149*F167</f>
        <v>439.7389138646792</v>
      </c>
      <c r="P149" s="48">
        <f t="shared" si="321"/>
        <v>442.91230295247868</v>
      </c>
      <c r="Q149" s="2"/>
      <c r="R149" s="2"/>
      <c r="S149" s="2">
        <f>J149*K167</f>
        <v>419.9445544975552</v>
      </c>
      <c r="T149" s="2"/>
      <c r="U149" s="2"/>
      <c r="V149" s="2"/>
    </row>
    <row r="150" spans="1:22" ht="15" thickTop="1" x14ac:dyDescent="0.3">
      <c r="H150" s="68">
        <f>SUMPRODUCT(($E138:$E149-H138:H149),($E138:$E149-H138:H149))</f>
        <v>43312.577530402305</v>
      </c>
      <c r="I150" s="68">
        <f t="shared" ref="I150:P150" si="322">SUMPRODUCT(($E138:$E149-I138:I149),($E138:$E149-I138:I149))</f>
        <v>43548.283060002825</v>
      </c>
      <c r="J150" s="68">
        <f>SUMPRODUCT(($E138:$E149-J138:J149),($E138:$E149-J138:J149))</f>
        <v>40918.416514007935</v>
      </c>
      <c r="K150" s="68">
        <f t="shared" si="322"/>
        <v>42018.587397198113</v>
      </c>
      <c r="L150" s="68"/>
      <c r="M150" s="68">
        <f t="shared" si="322"/>
        <v>51816.760993245407</v>
      </c>
      <c r="N150" s="68">
        <f t="shared" si="322"/>
        <v>52080.333537626699</v>
      </c>
      <c r="O150" s="68">
        <f t="shared" si="322"/>
        <v>48543.316382648991</v>
      </c>
      <c r="P150" s="68">
        <f t="shared" si="322"/>
        <v>45915.271473542329</v>
      </c>
    </row>
    <row r="153" spans="1:22" ht="15" thickBot="1" x14ac:dyDescent="0.35"/>
    <row r="154" spans="1:22" ht="15" thickBot="1" x14ac:dyDescent="0.35">
      <c r="A154" s="20"/>
      <c r="B154" s="20"/>
      <c r="C154" s="20"/>
      <c r="D154" s="100" t="str">
        <f>'Seasonal Index'!I191</f>
        <v>Linear           Trend</v>
      </c>
      <c r="E154" s="101"/>
      <c r="F154" s="100" t="str">
        <f>'Seasonal Index'!K191</f>
        <v>Polynomial T</v>
      </c>
      <c r="G154" s="101"/>
      <c r="H154" s="20"/>
    </row>
    <row r="155" spans="1:22" ht="15" thickBot="1" x14ac:dyDescent="0.35">
      <c r="A155" s="30" t="str">
        <f>'Seasonal Index'!F192</f>
        <v>Seasonal Index</v>
      </c>
      <c r="B155" s="13" t="str">
        <f>'Seasonal Index'!G192</f>
        <v>Mean</v>
      </c>
      <c r="C155" s="13" t="str">
        <f>'Seasonal Index'!H192</f>
        <v>Median</v>
      </c>
      <c r="D155" s="30" t="str">
        <f>'Seasonal Index'!I192</f>
        <v>R-b-T Mean</v>
      </c>
      <c r="E155" s="31" t="str">
        <f>'Seasonal Index'!J192</f>
        <v>R-b-T Median</v>
      </c>
      <c r="F155" s="30" t="str">
        <f>'Seasonal Index'!K192</f>
        <v>R-b-T Mean</v>
      </c>
      <c r="G155" s="31" t="str">
        <f>'Seasonal Index'!L192</f>
        <v>R-b-T Median</v>
      </c>
      <c r="H155" s="31" t="str">
        <f>'Seasonal Index'!M192</f>
        <v>R-t-MA(12)</v>
      </c>
      <c r="J155" t="s">
        <v>79</v>
      </c>
    </row>
    <row r="156" spans="1:22" x14ac:dyDescent="0.3">
      <c r="A156" s="32" t="str">
        <f>'Seasonal Index'!F193</f>
        <v>January</v>
      </c>
      <c r="B156" s="15">
        <f>'Seasonal Index'!G193</f>
        <v>0.86113393135866267</v>
      </c>
      <c r="C156" s="16">
        <f>'Seasonal Index'!H193</f>
        <v>0.86112758431257719</v>
      </c>
      <c r="D156" s="15">
        <f>'Seasonal Index'!I193</f>
        <v>0.92153819546570748</v>
      </c>
      <c r="E156" s="17">
        <f>'Seasonal Index'!J193</f>
        <v>0.90982489467783045</v>
      </c>
      <c r="F156" s="15">
        <f>'Seasonal Index'!K193</f>
        <v>0.91218399286772056</v>
      </c>
      <c r="G156" s="17">
        <f>'Seasonal Index'!L193</f>
        <v>0.91686722024330702</v>
      </c>
      <c r="H156" s="17">
        <f>'Seasonal Index'!M193</f>
        <v>0.91133132322419652</v>
      </c>
      <c r="J156">
        <f>AVERAGE('De Trend'!R6,'De Trend'!R18,'De Trend'!R30,'De Trend'!R42,'De Trend'!R54,'De Trend'!R66,'De Trend'!R78,'De Trend'!R90,'De Trend'!R102,'De Trend'!R114,'De Trend'!R126,'De Trend'!R138)</f>
        <v>1.0098213824843333E-2</v>
      </c>
      <c r="K156">
        <f>J156*100</f>
        <v>1.0098213824843332</v>
      </c>
    </row>
    <row r="157" spans="1:22" x14ac:dyDescent="0.3">
      <c r="A157" s="32" t="str">
        <f>'Seasonal Index'!F194</f>
        <v>Feburary</v>
      </c>
      <c r="B157" s="18">
        <f>'Seasonal Index'!G194</f>
        <v>0.85187076382865135</v>
      </c>
      <c r="C157" s="1">
        <f>'Seasonal Index'!H194</f>
        <v>0.85128295100044971</v>
      </c>
      <c r="D157" s="18">
        <f>'Seasonal Index'!I194</f>
        <v>0.90260153862021653</v>
      </c>
      <c r="E157" s="8">
        <f>'Seasonal Index'!J194</f>
        <v>0.87942483386138004</v>
      </c>
      <c r="F157" s="18">
        <f>'Seasonal Index'!K194</f>
        <v>0.89353417184538997</v>
      </c>
      <c r="G157" s="8">
        <f>'Seasonal Index'!L194</f>
        <v>0.89290402008418057</v>
      </c>
      <c r="H157" s="8">
        <f>'Seasonal Index'!M194</f>
        <v>0.88455243840101327</v>
      </c>
      <c r="J157">
        <f>AVERAGE('De Trend'!R7,'De Trend'!R19,'De Trend'!R31,'De Trend'!R43,'De Trend'!R55,'De Trend'!R67,'De Trend'!R79,'De Trend'!R91,'De Trend'!R103,'De Trend'!R115,'De Trend'!R127,'De Trend'!R139)</f>
        <v>1.0098213824843336E-2</v>
      </c>
      <c r="K157">
        <f>J157*100</f>
        <v>1.0098213824843336</v>
      </c>
    </row>
    <row r="158" spans="1:22" x14ac:dyDescent="0.3">
      <c r="A158" s="32" t="str">
        <f>'Seasonal Index'!F195</f>
        <v>March</v>
      </c>
      <c r="B158" s="18">
        <f>'Seasonal Index'!G195</f>
        <v>0.97999804489958742</v>
      </c>
      <c r="C158" s="1">
        <f>'Seasonal Index'!H195</f>
        <v>0.97919137721328231</v>
      </c>
      <c r="D158" s="18">
        <f>'Seasonal Index'!I195</f>
        <v>1.0232973053870102</v>
      </c>
      <c r="E158" s="8">
        <f>'Seasonal Index'!J195</f>
        <v>1.0029958640489978</v>
      </c>
      <c r="F158" s="18">
        <f>'Seasonal Index'!K195</f>
        <v>1.016706428701597</v>
      </c>
      <c r="G158" s="8">
        <f>'Seasonal Index'!L195</f>
        <v>1.0217854778829272</v>
      </c>
      <c r="H158" s="8">
        <f>'Seasonal Index'!M195</f>
        <v>1.0071727598623357</v>
      </c>
      <c r="J158">
        <f>AVERAGE('De Trend'!R8,'De Trend'!R20,'De Trend'!R32,'De Trend'!R44,'De Trend'!R56,'De Trend'!R68,'De Trend'!R80,'De Trend'!R92,'De Trend'!R104,'De Trend'!R116,'De Trend'!R128,'De Trend'!R140)</f>
        <v>1.0098213824843331E-2</v>
      </c>
      <c r="K158">
        <f t="shared" ref="K158:K167" si="323">J158*100</f>
        <v>1.0098213824843332</v>
      </c>
    </row>
    <row r="159" spans="1:22" x14ac:dyDescent="0.3">
      <c r="A159" s="32" t="str">
        <f>'Seasonal Index'!F196</f>
        <v>April</v>
      </c>
      <c r="B159" s="18">
        <f>'Seasonal Index'!G196</f>
        <v>0.95896633117144814</v>
      </c>
      <c r="C159" s="1">
        <f>'Seasonal Index'!H196</f>
        <v>0.95827078756622108</v>
      </c>
      <c r="D159" s="18">
        <f>'Seasonal Index'!I196</f>
        <v>0.98873081799673157</v>
      </c>
      <c r="E159" s="8">
        <f>'Seasonal Index'!J196</f>
        <v>0.98014976729207004</v>
      </c>
      <c r="F159" s="18">
        <f>'Seasonal Index'!K196</f>
        <v>0.98447915317940293</v>
      </c>
      <c r="G159" s="8">
        <f>'Seasonal Index'!L196</f>
        <v>0.97765492292349143</v>
      </c>
      <c r="H159" s="8">
        <f>'Seasonal Index'!M196</f>
        <v>0.97513089343324177</v>
      </c>
      <c r="J159">
        <f>AVERAGE('De Trend'!R9,'De Trend'!R21,'De Trend'!R33,'De Trend'!R45,'De Trend'!R57,'De Trend'!R69,'De Trend'!R81,'De Trend'!R93,'De Trend'!R105,'De Trend'!R117,'De Trend'!R129,'De Trend'!R141)</f>
        <v>1.0098213824843334E-2</v>
      </c>
      <c r="K159">
        <f t="shared" si="323"/>
        <v>1.0098213824843334</v>
      </c>
    </row>
    <row r="160" spans="1:22" x14ac:dyDescent="0.3">
      <c r="A160" s="32" t="str">
        <f>'Seasonal Index'!F197</f>
        <v>May</v>
      </c>
      <c r="B160" s="18">
        <f>'Seasonal Index'!G197</f>
        <v>0.96623074184253699</v>
      </c>
      <c r="C160" s="1">
        <f>'Seasonal Index'!H197</f>
        <v>0.96599210947169944</v>
      </c>
      <c r="D160" s="18">
        <f>'Seasonal Index'!I197</f>
        <v>0.98226678133404433</v>
      </c>
      <c r="E160" s="8">
        <f>'Seasonal Index'!J197</f>
        <v>0.99002929868315737</v>
      </c>
      <c r="F160" s="18">
        <f>'Seasonal Index'!K197</f>
        <v>0.9814372202413062</v>
      </c>
      <c r="G160" s="8">
        <f>'Seasonal Index'!L197</f>
        <v>0.99323272879034186</v>
      </c>
      <c r="H160" s="8">
        <f>'Seasonal Index'!M197</f>
        <v>0.97990644660255732</v>
      </c>
      <c r="J160">
        <f>AVERAGE('De Trend'!R10,'De Trend'!R22,'De Trend'!R34,'De Trend'!R46,'De Trend'!R58,'De Trend'!R70,'De Trend'!R82,'De Trend'!R94,'De Trend'!R106,'De Trend'!R118,'De Trend'!R130,'De Trend'!R142)</f>
        <v>1.0098213824843334E-2</v>
      </c>
      <c r="K160">
        <f t="shared" si="323"/>
        <v>1.0098213824843334</v>
      </c>
    </row>
    <row r="161" spans="1:11" x14ac:dyDescent="0.3">
      <c r="A161" s="32" t="str">
        <f>'Seasonal Index'!F198</f>
        <v>June</v>
      </c>
      <c r="B161" s="18">
        <f>'Seasonal Index'!G198</f>
        <v>1.1026201605593438</v>
      </c>
      <c r="C161" s="1">
        <f>'Seasonal Index'!H198</f>
        <v>1.103121563668966</v>
      </c>
      <c r="D161" s="18">
        <f>'Seasonal Index'!I198</f>
        <v>1.1072066285667335</v>
      </c>
      <c r="E161" s="8">
        <f>'Seasonal Index'!J198</f>
        <v>1.1085646099890969</v>
      </c>
      <c r="F161" s="18">
        <f>'Seasonal Index'!K198</f>
        <v>1.1083209513863421</v>
      </c>
      <c r="G161" s="8">
        <f>'Seasonal Index'!L198</f>
        <v>1.107314303475168</v>
      </c>
      <c r="H161" s="8">
        <f>'Seasonal Index'!M198</f>
        <v>1.1115504838145125</v>
      </c>
      <c r="J161">
        <f>AVERAGE('De Trend'!R11,'De Trend'!R23,'De Trend'!R35,'De Trend'!R47,'De Trend'!R59,'De Trend'!R71,'De Trend'!R83,'De Trend'!R95,'De Trend'!R107,'De Trend'!R119,'De Trend'!R131,'De Trend'!R143)</f>
        <v>1.0098213824843334E-2</v>
      </c>
      <c r="K161">
        <f t="shared" si="323"/>
        <v>1.0098213824843334</v>
      </c>
    </row>
    <row r="162" spans="1:11" x14ac:dyDescent="0.3">
      <c r="A162" s="32" t="str">
        <f>'Seasonal Index'!F199</f>
        <v>July</v>
      </c>
      <c r="B162" s="18">
        <f>'Seasonal Index'!G199</f>
        <v>1.2363603060863473</v>
      </c>
      <c r="C162" s="1">
        <f>'Seasonal Index'!H199</f>
        <v>1.2372574676093027</v>
      </c>
      <c r="D162" s="18">
        <f>'Seasonal Index'!I199</f>
        <v>1.226712417181274</v>
      </c>
      <c r="E162" s="8">
        <f>'Seasonal Index'!J199</f>
        <v>1.2416223430342896</v>
      </c>
      <c r="F162" s="18">
        <f>'Seasonal Index'!K199</f>
        <v>1.2295903857646409</v>
      </c>
      <c r="G162" s="8">
        <f>'Seasonal Index'!L199</f>
        <v>1.2191433903403226</v>
      </c>
      <c r="H162" s="8">
        <f>'Seasonal Index'!M199</f>
        <v>1.231749682522792</v>
      </c>
      <c r="J162">
        <f>AVERAGE('De Trend'!R12,'De Trend'!R24,'De Trend'!R36,'De Trend'!R48,'De Trend'!R60,'De Trend'!R72,'De Trend'!R84,'De Trend'!R96,'De Trend'!R108,'De Trend'!R120,'De Trend'!R132,'De Trend'!R144)</f>
        <v>1.0098213824843333E-2</v>
      </c>
      <c r="K162">
        <f t="shared" si="323"/>
        <v>1.0098213824843332</v>
      </c>
    </row>
    <row r="163" spans="1:11" x14ac:dyDescent="0.3">
      <c r="A163" s="32" t="str">
        <f>'Seasonal Index'!F200</f>
        <v>August</v>
      </c>
      <c r="B163" s="18">
        <f>'Seasonal Index'!G200</f>
        <v>1.23709544746581</v>
      </c>
      <c r="C163" s="1">
        <f>'Seasonal Index'!H200</f>
        <v>1.237831701006441</v>
      </c>
      <c r="D163" s="18">
        <f>'Seasonal Index'!I200</f>
        <v>1.2136052486903739</v>
      </c>
      <c r="E163" s="8">
        <f>'Seasonal Index'!J200</f>
        <v>1.2154499044587024</v>
      </c>
      <c r="F163" s="18">
        <f>'Seasonal Index'!K200</f>
        <v>1.2179653613643699</v>
      </c>
      <c r="G163" s="8">
        <f>'Seasonal Index'!L200</f>
        <v>1.2085038910263302</v>
      </c>
      <c r="H163" s="8">
        <f>'Seasonal Index'!M200</f>
        <v>1.2181567787213665</v>
      </c>
      <c r="J163">
        <f>AVERAGE('De Trend'!R13,'De Trend'!R25,'De Trend'!R37,'De Trend'!R49,'De Trend'!R61,'De Trend'!R73,'De Trend'!R85,'De Trend'!R97,'De Trend'!R109,'De Trend'!R121,'De Trend'!R133,'De Trend'!R145)</f>
        <v>1.0098213824843334E-2</v>
      </c>
      <c r="K163">
        <f t="shared" si="323"/>
        <v>1.0098213824843334</v>
      </c>
    </row>
    <row r="164" spans="1:11" x14ac:dyDescent="0.3">
      <c r="A164" s="32" t="str">
        <f>'Seasonal Index'!F201</f>
        <v>September</v>
      </c>
      <c r="B164" s="18">
        <f>'Seasonal Index'!G201</f>
        <v>1.080781037921924</v>
      </c>
      <c r="C164" s="1">
        <f>'Seasonal Index'!H201</f>
        <v>1.0808690065929587</v>
      </c>
      <c r="D164" s="18">
        <f>'Seasonal Index'!I201</f>
        <v>1.0487586648301146</v>
      </c>
      <c r="E164" s="8">
        <f>'Seasonal Index'!J201</f>
        <v>1.0564078822226122</v>
      </c>
      <c r="F164" s="18">
        <f>'Seasonal Index'!K201</f>
        <v>1.0532871905374248</v>
      </c>
      <c r="G164" s="8">
        <f>'Seasonal Index'!L201</f>
        <v>1.0516833347651044</v>
      </c>
      <c r="H164" s="8">
        <f>'Seasonal Index'!M201</f>
        <v>1.0594745261890661</v>
      </c>
      <c r="J164">
        <f>AVERAGE('De Trend'!R14,'De Trend'!R26,'De Trend'!R38,'De Trend'!R50,'De Trend'!R62,'De Trend'!R74,'De Trend'!R86,'De Trend'!R98,'De Trend'!R110,'De Trend'!R122,'De Trend'!R134,'De Trend'!R146)</f>
        <v>1.0098213824843334E-2</v>
      </c>
      <c r="K164">
        <f t="shared" si="323"/>
        <v>1.0098213824843334</v>
      </c>
    </row>
    <row r="165" spans="1:11" x14ac:dyDescent="0.3">
      <c r="A165" s="32" t="str">
        <f>'Seasonal Index'!F202</f>
        <v>October</v>
      </c>
      <c r="B165" s="18">
        <f>'Seasonal Index'!G202</f>
        <v>0.95075304254500537</v>
      </c>
      <c r="C165" s="1">
        <f>'Seasonal Index'!H202</f>
        <v>0.95079209861381464</v>
      </c>
      <c r="D165" s="18">
        <f>'Seasonal Index'!I202</f>
        <v>0.91214703422603505</v>
      </c>
      <c r="E165" s="8">
        <f>'Seasonal Index'!J202</f>
        <v>0.91163000472229738</v>
      </c>
      <c r="F165" s="18">
        <f>'Seasonal Index'!K202</f>
        <v>0.91725771754110808</v>
      </c>
      <c r="G165" s="8">
        <f>'Seasonal Index'!L202</f>
        <v>0.91890235971455492</v>
      </c>
      <c r="H165" s="8">
        <f>'Seasonal Index'!M202</f>
        <v>0.9210622664126572</v>
      </c>
      <c r="J165">
        <f>AVERAGE('De Trend'!R15,'De Trend'!R27,'De Trend'!R39,'De Trend'!R51,'De Trend'!R63,'De Trend'!R75,'De Trend'!R87,'De Trend'!R99,'De Trend'!R111,'De Trend'!R123,'De Trend'!R135,'De Trend'!R147)</f>
        <v>1.0098213824843333E-2</v>
      </c>
      <c r="K165">
        <f t="shared" si="323"/>
        <v>1.0098213824843332</v>
      </c>
    </row>
    <row r="166" spans="1:11" x14ac:dyDescent="0.3">
      <c r="A166" s="32" t="str">
        <f>'Seasonal Index'!F203</f>
        <v>November</v>
      </c>
      <c r="B166" s="18">
        <f>'Seasonal Index'!G203</f>
        <v>0.83198491111792805</v>
      </c>
      <c r="C166" s="1">
        <f>'Seasonal Index'!H203</f>
        <v>0.83208777770049958</v>
      </c>
      <c r="D166" s="18">
        <f>'Seasonal Index'!I203</f>
        <v>0.78928947840226216</v>
      </c>
      <c r="E166" s="8">
        <f>'Seasonal Index'!J203</f>
        <v>0.80363260914443413</v>
      </c>
      <c r="F166" s="18">
        <f>'Seasonal Index'!K203</f>
        <v>0.79466447979046717</v>
      </c>
      <c r="G166" s="8">
        <f>'Seasonal Index'!L203</f>
        <v>0.79500855753836042</v>
      </c>
      <c r="H166" s="8">
        <f>'Seasonal Index'!M203</f>
        <v>0.8008008052787543</v>
      </c>
      <c r="J166">
        <f>AVERAGE('De Trend'!R16,'De Trend'!R28,'De Trend'!R40,'De Trend'!R52,'De Trend'!R64,'De Trend'!R76,'De Trend'!R88,'De Trend'!R100,'De Trend'!R112,'De Trend'!R124,'De Trend'!R136,'De Trend'!R148)</f>
        <v>1.0098213824843333E-2</v>
      </c>
      <c r="K166">
        <f t="shared" si="323"/>
        <v>1.0098213824843332</v>
      </c>
    </row>
    <row r="167" spans="1:11" ht="15" thickBot="1" x14ac:dyDescent="0.35">
      <c r="A167" s="33" t="str">
        <f>'Seasonal Index'!F204</f>
        <v>December</v>
      </c>
      <c r="B167" s="19">
        <f>'Seasonal Index'!G204</f>
        <v>0.94220528120275537</v>
      </c>
      <c r="C167" s="10">
        <f>'Seasonal Index'!H204</f>
        <v>0.94217557524378948</v>
      </c>
      <c r="D167" s="19">
        <f>'Seasonal Index'!I204</f>
        <v>0.88384588929949792</v>
      </c>
      <c r="E167" s="11">
        <f>'Seasonal Index'!J204</f>
        <v>0.90026798786513285</v>
      </c>
      <c r="F167" s="19">
        <f>'Seasonal Index'!K204</f>
        <v>0.89057294678023247</v>
      </c>
      <c r="G167" s="11">
        <f>'Seasonal Index'!L204</f>
        <v>0.89699979321591428</v>
      </c>
      <c r="H167" s="11">
        <f>'Seasonal Index'!M204</f>
        <v>0.89911159553750541</v>
      </c>
      <c r="J167">
        <f>AVERAGE('De Trend'!R17,'De Trend'!R29,'De Trend'!R41,'De Trend'!R53,'De Trend'!R65,'De Trend'!R77,'De Trend'!R89,'De Trend'!R101,'De Trend'!R113,'De Trend'!R125,'De Trend'!R137,'De Trend'!R149)</f>
        <v>1.0098213824843336E-2</v>
      </c>
      <c r="K167">
        <f t="shared" si="323"/>
        <v>1.0098213824843336</v>
      </c>
    </row>
    <row r="168" spans="1:11" x14ac:dyDescent="0.3">
      <c r="B168">
        <f>'Seasonal Index'!G205</f>
        <v>0.99999999999999989</v>
      </c>
      <c r="C168">
        <f>'Seasonal Index'!H205</f>
        <v>1</v>
      </c>
      <c r="D168">
        <f>'Seasonal Index'!I205</f>
        <v>1</v>
      </c>
      <c r="E168">
        <f>'Seasonal Index'!J205</f>
        <v>1.0000000000000002</v>
      </c>
      <c r="F168">
        <f>'Seasonal Index'!K205</f>
        <v>1.0000000000000002</v>
      </c>
      <c r="G168">
        <f>'Seasonal Index'!L205</f>
        <v>1.0000000000000002</v>
      </c>
      <c r="H168">
        <f>'Seasonal Index'!M205</f>
        <v>0.99999999999999967</v>
      </c>
      <c r="J168">
        <f>AVERAGE(J156:J167)</f>
        <v>1.0098213824843333E-2</v>
      </c>
    </row>
  </sheetData>
  <mergeCells count="18">
    <mergeCell ref="B42:B53"/>
    <mergeCell ref="B54:B65"/>
    <mergeCell ref="B138:B149"/>
    <mergeCell ref="H3:P3"/>
    <mergeCell ref="H4:K4"/>
    <mergeCell ref="M4:P4"/>
    <mergeCell ref="B5:C5"/>
    <mergeCell ref="B6:B17"/>
    <mergeCell ref="B18:B29"/>
    <mergeCell ref="B30:B41"/>
    <mergeCell ref="D154:E154"/>
    <mergeCell ref="F154:G154"/>
    <mergeCell ref="B66:B77"/>
    <mergeCell ref="B78:B89"/>
    <mergeCell ref="B90:B101"/>
    <mergeCell ref="B102:B113"/>
    <mergeCell ref="B114:B125"/>
    <mergeCell ref="B126:B13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57" sqref="A15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Airpass Data </vt:lpstr>
      <vt:lpstr>Seasonal Index</vt:lpstr>
      <vt:lpstr>De season</vt:lpstr>
      <vt:lpstr>De Trend</vt:lpstr>
      <vt:lpstr>New Y = ~TxS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Marietta Manolessou</dc:creator>
  <cp:lastModifiedBy>SINGH Arjun</cp:lastModifiedBy>
  <dcterms:created xsi:type="dcterms:W3CDTF">2018-11-08T13:55:00Z</dcterms:created>
  <dcterms:modified xsi:type="dcterms:W3CDTF">2020-01-06T11:13:46Z</dcterms:modified>
</cp:coreProperties>
</file>