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Desktop\Forecasting Project\"/>
    </mc:Choice>
  </mc:AlternateContent>
  <bookViews>
    <workbookView xWindow="0" yWindow="0" windowWidth="23040" windowHeight="11040" tabRatio="641" activeTab="3"/>
  </bookViews>
  <sheets>
    <sheet name="Seasonal Indexes" sheetId="9" r:id="rId1"/>
    <sheet name="Dataset - Death deseason" sheetId="2" r:id="rId2"/>
    <sheet name="Dataset - Death Detrend" sheetId="11" r:id="rId3"/>
    <sheet name="Dataset -Future" sheetId="10" r:id="rId4"/>
    <sheet name="Plots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0" l="1"/>
  <c r="V67" i="10"/>
  <c r="V68" i="10"/>
  <c r="V69" i="10"/>
  <c r="V70" i="10"/>
  <c r="V71" i="10"/>
  <c r="V72" i="10"/>
  <c r="V73" i="10"/>
  <c r="V74" i="10"/>
  <c r="V75" i="10"/>
  <c r="V76" i="10"/>
  <c r="V65" i="10"/>
  <c r="V54" i="10"/>
  <c r="V55" i="10"/>
  <c r="V56" i="10"/>
  <c r="V57" i="10"/>
  <c r="V58" i="10"/>
  <c r="V59" i="10"/>
  <c r="V60" i="10"/>
  <c r="V61" i="10"/>
  <c r="V62" i="10"/>
  <c r="V63" i="10"/>
  <c r="V64" i="10"/>
  <c r="V53" i="10"/>
  <c r="V42" i="10"/>
  <c r="V43" i="10"/>
  <c r="V44" i="10"/>
  <c r="V45" i="10"/>
  <c r="V46" i="10"/>
  <c r="V47" i="10"/>
  <c r="V48" i="10"/>
  <c r="V49" i="10"/>
  <c r="V50" i="10"/>
  <c r="V51" i="10"/>
  <c r="V52" i="10"/>
  <c r="V41" i="10"/>
  <c r="V40" i="10"/>
  <c r="V30" i="10"/>
  <c r="V31" i="10"/>
  <c r="V32" i="10"/>
  <c r="V33" i="10"/>
  <c r="V34" i="10"/>
  <c r="V35" i="10"/>
  <c r="V36" i="10"/>
  <c r="V37" i="10"/>
  <c r="V38" i="10"/>
  <c r="V39" i="10"/>
  <c r="V29" i="10"/>
  <c r="V18" i="10"/>
  <c r="V19" i="10"/>
  <c r="V20" i="10"/>
  <c r="V21" i="10"/>
  <c r="V22" i="10"/>
  <c r="V23" i="10"/>
  <c r="V24" i="10"/>
  <c r="V25" i="10"/>
  <c r="V26" i="10"/>
  <c r="V27" i="10"/>
  <c r="V28" i="10"/>
  <c r="V17" i="10"/>
  <c r="V6" i="10"/>
  <c r="V7" i="10"/>
  <c r="V8" i="10"/>
  <c r="V9" i="10"/>
  <c r="V10" i="10"/>
  <c r="V11" i="10"/>
  <c r="V12" i="10"/>
  <c r="V13" i="10"/>
  <c r="V14" i="10"/>
  <c r="V15" i="10"/>
  <c r="V16" i="10"/>
  <c r="V5" i="10"/>
  <c r="Q78" i="10"/>
  <c r="Q18" i="10" l="1"/>
  <c r="Q19" i="10"/>
  <c r="Q20" i="10"/>
  <c r="Q21" i="10"/>
  <c r="Q22" i="10"/>
  <c r="Q23" i="10"/>
  <c r="Q24" i="10"/>
  <c r="Q25" i="10"/>
  <c r="Q26" i="10"/>
  <c r="Q27" i="10"/>
  <c r="Q28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I242" i="9"/>
  <c r="I231" i="9"/>
  <c r="I232" i="9"/>
  <c r="I233" i="9"/>
  <c r="I234" i="9"/>
  <c r="I235" i="9"/>
  <c r="I236" i="9"/>
  <c r="I237" i="9"/>
  <c r="I238" i="9"/>
  <c r="I239" i="9"/>
  <c r="I240" i="9"/>
  <c r="I241" i="9"/>
  <c r="I230" i="9"/>
  <c r="H99" i="10"/>
  <c r="I99" i="10"/>
  <c r="AA167" i="9"/>
  <c r="AA168" i="9"/>
  <c r="AA169" i="9"/>
  <c r="AA170" i="9"/>
  <c r="AA171" i="9"/>
  <c r="AA172" i="9"/>
  <c r="AA173" i="9"/>
  <c r="AA174" i="9"/>
  <c r="AA175" i="9"/>
  <c r="AA176" i="9"/>
  <c r="AA177" i="9"/>
  <c r="AA166" i="9"/>
  <c r="Z167" i="9"/>
  <c r="Z168" i="9"/>
  <c r="Z169" i="9"/>
  <c r="Z170" i="9"/>
  <c r="Z171" i="9"/>
  <c r="Z172" i="9"/>
  <c r="Z173" i="9"/>
  <c r="Z174" i="9"/>
  <c r="Z175" i="9"/>
  <c r="Z176" i="9"/>
  <c r="Z177" i="9"/>
  <c r="Z166" i="9"/>
  <c r="Y178" i="9"/>
  <c r="W178" i="9"/>
  <c r="Y167" i="9"/>
  <c r="Y168" i="9"/>
  <c r="Y169" i="9"/>
  <c r="Y170" i="9"/>
  <c r="Y171" i="9"/>
  <c r="Y172" i="9"/>
  <c r="Y173" i="9"/>
  <c r="Y174" i="9"/>
  <c r="Y175" i="9"/>
  <c r="Y176" i="9"/>
  <c r="Y177" i="9"/>
  <c r="Y166" i="9"/>
  <c r="K99" i="10"/>
  <c r="L99" i="10" s="1"/>
  <c r="M120" i="11" l="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19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17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19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17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16" i="11"/>
  <c r="J67" i="2" l="1"/>
  <c r="K67" i="2"/>
  <c r="L67" i="2"/>
  <c r="M67" i="2"/>
  <c r="N67" i="2"/>
  <c r="O67" i="2"/>
  <c r="P67" i="2"/>
  <c r="J68" i="2"/>
  <c r="K68" i="2"/>
  <c r="L68" i="2"/>
  <c r="M68" i="2"/>
  <c r="N68" i="2"/>
  <c r="O68" i="2"/>
  <c r="P68" i="2"/>
  <c r="J69" i="2"/>
  <c r="K69" i="2"/>
  <c r="L69" i="2"/>
  <c r="M69" i="2"/>
  <c r="N69" i="2"/>
  <c r="O69" i="2"/>
  <c r="P69" i="2"/>
  <c r="J70" i="2"/>
  <c r="K70" i="2"/>
  <c r="L70" i="2"/>
  <c r="M70" i="2"/>
  <c r="N70" i="2"/>
  <c r="O70" i="2"/>
  <c r="P70" i="2"/>
  <c r="J71" i="2"/>
  <c r="K71" i="2"/>
  <c r="L71" i="2"/>
  <c r="M71" i="2"/>
  <c r="N71" i="2"/>
  <c r="O71" i="2"/>
  <c r="P71" i="2"/>
  <c r="J72" i="2"/>
  <c r="K72" i="2"/>
  <c r="L72" i="2"/>
  <c r="M72" i="2"/>
  <c r="N72" i="2"/>
  <c r="O72" i="2"/>
  <c r="P72" i="2"/>
  <c r="J73" i="2"/>
  <c r="K73" i="2"/>
  <c r="L73" i="2"/>
  <c r="M73" i="2"/>
  <c r="N73" i="2"/>
  <c r="O73" i="2"/>
  <c r="P73" i="2"/>
  <c r="J74" i="2"/>
  <c r="K74" i="2"/>
  <c r="L74" i="2"/>
  <c r="M74" i="2"/>
  <c r="N74" i="2"/>
  <c r="O74" i="2"/>
  <c r="P74" i="2"/>
  <c r="J75" i="2"/>
  <c r="K75" i="2"/>
  <c r="L75" i="2"/>
  <c r="M75" i="2"/>
  <c r="N75" i="2"/>
  <c r="O75" i="2"/>
  <c r="P75" i="2"/>
  <c r="J76" i="2"/>
  <c r="K76" i="2"/>
  <c r="L76" i="2"/>
  <c r="M76" i="2"/>
  <c r="N76" i="2"/>
  <c r="O76" i="2"/>
  <c r="P76" i="2"/>
  <c r="J77" i="2"/>
  <c r="K77" i="2"/>
  <c r="L77" i="2"/>
  <c r="M77" i="2"/>
  <c r="N77" i="2"/>
  <c r="O77" i="2"/>
  <c r="P77" i="2"/>
  <c r="J55" i="2"/>
  <c r="K55" i="2"/>
  <c r="L55" i="2"/>
  <c r="M55" i="2"/>
  <c r="N55" i="2"/>
  <c r="O55" i="2"/>
  <c r="P55" i="2"/>
  <c r="J56" i="2"/>
  <c r="K56" i="2"/>
  <c r="L56" i="2"/>
  <c r="M56" i="2"/>
  <c r="N56" i="2"/>
  <c r="O56" i="2"/>
  <c r="P56" i="2"/>
  <c r="J57" i="2"/>
  <c r="K57" i="2"/>
  <c r="L57" i="2"/>
  <c r="M57" i="2"/>
  <c r="N57" i="2"/>
  <c r="O57" i="2"/>
  <c r="P57" i="2"/>
  <c r="J58" i="2"/>
  <c r="K58" i="2"/>
  <c r="L58" i="2"/>
  <c r="M58" i="2"/>
  <c r="N58" i="2"/>
  <c r="O58" i="2"/>
  <c r="P58" i="2"/>
  <c r="J59" i="2"/>
  <c r="K59" i="2"/>
  <c r="L59" i="2"/>
  <c r="M59" i="2"/>
  <c r="N59" i="2"/>
  <c r="O59" i="2"/>
  <c r="P59" i="2"/>
  <c r="J60" i="2"/>
  <c r="K60" i="2"/>
  <c r="L60" i="2"/>
  <c r="M60" i="2"/>
  <c r="N60" i="2"/>
  <c r="O60" i="2"/>
  <c r="P60" i="2"/>
  <c r="J61" i="2"/>
  <c r="K61" i="2"/>
  <c r="L61" i="2"/>
  <c r="M61" i="2"/>
  <c r="N61" i="2"/>
  <c r="O61" i="2"/>
  <c r="P61" i="2"/>
  <c r="J62" i="2"/>
  <c r="K62" i="2"/>
  <c r="L62" i="2"/>
  <c r="M62" i="2"/>
  <c r="N62" i="2"/>
  <c r="O62" i="2"/>
  <c r="P62" i="2"/>
  <c r="J63" i="2"/>
  <c r="K63" i="2"/>
  <c r="L63" i="2"/>
  <c r="M63" i="2"/>
  <c r="N63" i="2"/>
  <c r="O63" i="2"/>
  <c r="P63" i="2"/>
  <c r="J64" i="2"/>
  <c r="K64" i="2"/>
  <c r="L64" i="2"/>
  <c r="M64" i="2"/>
  <c r="N64" i="2"/>
  <c r="O64" i="2"/>
  <c r="P64" i="2"/>
  <c r="J65" i="2"/>
  <c r="K65" i="2"/>
  <c r="L65" i="2"/>
  <c r="M65" i="2"/>
  <c r="N65" i="2"/>
  <c r="O65" i="2"/>
  <c r="P65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J51" i="2"/>
  <c r="K51" i="2"/>
  <c r="L51" i="2"/>
  <c r="M51" i="2"/>
  <c r="N51" i="2"/>
  <c r="O51" i="2"/>
  <c r="P51" i="2"/>
  <c r="J52" i="2"/>
  <c r="K52" i="2"/>
  <c r="L52" i="2"/>
  <c r="M52" i="2"/>
  <c r="N52" i="2"/>
  <c r="O52" i="2"/>
  <c r="P52" i="2"/>
  <c r="J53" i="2"/>
  <c r="K53" i="2"/>
  <c r="L53" i="2"/>
  <c r="M53" i="2"/>
  <c r="N53" i="2"/>
  <c r="O53" i="2"/>
  <c r="P53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K66" i="2"/>
  <c r="L66" i="2"/>
  <c r="M66" i="2"/>
  <c r="N66" i="2"/>
  <c r="O66" i="2"/>
  <c r="P66" i="2"/>
  <c r="J66" i="2"/>
  <c r="K54" i="2"/>
  <c r="L54" i="2"/>
  <c r="M54" i="2"/>
  <c r="N54" i="2"/>
  <c r="O54" i="2"/>
  <c r="P54" i="2"/>
  <c r="J54" i="2"/>
  <c r="K42" i="2"/>
  <c r="L42" i="2"/>
  <c r="M42" i="2"/>
  <c r="N42" i="2"/>
  <c r="O42" i="2"/>
  <c r="P42" i="2"/>
  <c r="J42" i="2"/>
  <c r="K30" i="2"/>
  <c r="L30" i="2"/>
  <c r="M30" i="2"/>
  <c r="N30" i="2"/>
  <c r="O30" i="2"/>
  <c r="P30" i="2"/>
  <c r="J30" i="2"/>
  <c r="K18" i="2"/>
  <c r="L18" i="2"/>
  <c r="M18" i="2"/>
  <c r="N18" i="2"/>
  <c r="O18" i="2"/>
  <c r="P18" i="2"/>
  <c r="J18" i="2"/>
  <c r="K6" i="2"/>
  <c r="L6" i="2"/>
  <c r="M6" i="2"/>
  <c r="N6" i="2"/>
  <c r="O6" i="2"/>
  <c r="P6" i="2"/>
  <c r="J6" i="2"/>
  <c r="E111" i="9" l="1"/>
  <c r="E107" i="9"/>
  <c r="E106" i="9"/>
  <c r="C60" i="9"/>
  <c r="C59" i="9"/>
  <c r="C246" i="9" l="1"/>
  <c r="D246" i="9"/>
  <c r="E246" i="9"/>
  <c r="F246" i="9"/>
  <c r="G246" i="9"/>
  <c r="H246" i="9"/>
  <c r="C247" i="9"/>
  <c r="D247" i="9"/>
  <c r="E247" i="9"/>
  <c r="F247" i="9"/>
  <c r="G247" i="9"/>
  <c r="H247" i="9"/>
  <c r="C248" i="9"/>
  <c r="D248" i="9"/>
  <c r="E248" i="9"/>
  <c r="F248" i="9"/>
  <c r="G248" i="9"/>
  <c r="H248" i="9"/>
  <c r="C249" i="9"/>
  <c r="D249" i="9"/>
  <c r="E249" i="9"/>
  <c r="F249" i="9"/>
  <c r="G249" i="9"/>
  <c r="H249" i="9"/>
  <c r="C250" i="9"/>
  <c r="D250" i="9"/>
  <c r="E250" i="9"/>
  <c r="F250" i="9"/>
  <c r="G250" i="9"/>
  <c r="H250" i="9"/>
  <c r="C251" i="9"/>
  <c r="D251" i="9"/>
  <c r="E251" i="9"/>
  <c r="F251" i="9"/>
  <c r="G251" i="9"/>
  <c r="H251" i="9"/>
  <c r="C252" i="9"/>
  <c r="D252" i="9"/>
  <c r="E252" i="9"/>
  <c r="F252" i="9"/>
  <c r="G252" i="9"/>
  <c r="H252" i="9"/>
  <c r="C253" i="9"/>
  <c r="D253" i="9"/>
  <c r="E253" i="9"/>
  <c r="F253" i="9"/>
  <c r="G253" i="9"/>
  <c r="H253" i="9"/>
  <c r="C254" i="9"/>
  <c r="D254" i="9"/>
  <c r="E254" i="9"/>
  <c r="F254" i="9"/>
  <c r="G254" i="9"/>
  <c r="H254" i="9"/>
  <c r="C255" i="9"/>
  <c r="D255" i="9"/>
  <c r="E255" i="9"/>
  <c r="F255" i="9"/>
  <c r="G255" i="9"/>
  <c r="H255" i="9"/>
  <c r="C256" i="9"/>
  <c r="D256" i="9"/>
  <c r="E256" i="9"/>
  <c r="F256" i="9"/>
  <c r="G256" i="9"/>
  <c r="H256" i="9"/>
  <c r="C257" i="9"/>
  <c r="D257" i="9"/>
  <c r="E257" i="9"/>
  <c r="F257" i="9"/>
  <c r="G257" i="9"/>
  <c r="H257" i="9"/>
  <c r="B247" i="9"/>
  <c r="B248" i="9"/>
  <c r="B249" i="9"/>
  <c r="B250" i="9"/>
  <c r="B251" i="9"/>
  <c r="B252" i="9"/>
  <c r="B253" i="9"/>
  <c r="B254" i="9"/>
  <c r="B255" i="9"/>
  <c r="B256" i="9"/>
  <c r="B257" i="9"/>
  <c r="B246" i="9"/>
  <c r="C25" i="9"/>
  <c r="F6" i="2"/>
  <c r="G154" i="9"/>
  <c r="E110" i="9"/>
  <c r="E109" i="9"/>
  <c r="E108" i="9"/>
  <c r="C64" i="9"/>
  <c r="C63" i="9"/>
  <c r="C62" i="9"/>
  <c r="C61" i="9"/>
  <c r="D4" i="10" l="1"/>
  <c r="D6" i="11"/>
  <c r="D7" i="11"/>
  <c r="D8" i="11"/>
  <c r="D9" i="11"/>
  <c r="D10" i="11"/>
  <c r="D11" i="11"/>
  <c r="D12" i="11"/>
  <c r="D11" i="10" s="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39" i="10" s="1"/>
  <c r="D41" i="11"/>
  <c r="D42" i="11"/>
  <c r="D43" i="11"/>
  <c r="D44" i="11"/>
  <c r="D45" i="11"/>
  <c r="D46" i="11"/>
  <c r="D47" i="11"/>
  <c r="D48" i="11"/>
  <c r="D47" i="10" s="1"/>
  <c r="D49" i="11"/>
  <c r="D50" i="11"/>
  <c r="D51" i="11"/>
  <c r="D52" i="11"/>
  <c r="D51" i="10" s="1"/>
  <c r="D53" i="11"/>
  <c r="D54" i="11"/>
  <c r="D55" i="11"/>
  <c r="D56" i="11"/>
  <c r="D57" i="11"/>
  <c r="D58" i="11"/>
  <c r="D59" i="11"/>
  <c r="D60" i="11"/>
  <c r="D59" i="10" s="1"/>
  <c r="D61" i="11"/>
  <c r="D62" i="11"/>
  <c r="D63" i="11"/>
  <c r="D64" i="11"/>
  <c r="D63" i="10" s="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S6" i="2"/>
  <c r="H67" i="2"/>
  <c r="E6" i="2"/>
  <c r="B258" i="9"/>
  <c r="C258" i="9"/>
  <c r="D258" i="9"/>
  <c r="E258" i="9"/>
  <c r="H258" i="9"/>
  <c r="B230" i="9"/>
  <c r="F87" i="9"/>
  <c r="J70" i="9"/>
  <c r="F62" i="9"/>
  <c r="F60" i="9"/>
  <c r="F59" i="9"/>
  <c r="J22" i="9"/>
  <c r="M68" i="11" l="1"/>
  <c r="P68" i="11"/>
  <c r="L68" i="11"/>
  <c r="O68" i="11"/>
  <c r="K68" i="11"/>
  <c r="N68" i="11"/>
  <c r="J68" i="11"/>
  <c r="M56" i="11"/>
  <c r="P56" i="11"/>
  <c r="L56" i="11"/>
  <c r="O56" i="11"/>
  <c r="K56" i="11"/>
  <c r="N56" i="11"/>
  <c r="J56" i="11"/>
  <c r="M44" i="11"/>
  <c r="P44" i="11"/>
  <c r="L44" i="11"/>
  <c r="O44" i="11"/>
  <c r="K44" i="11"/>
  <c r="N44" i="11"/>
  <c r="J44" i="11"/>
  <c r="N32" i="11"/>
  <c r="J32" i="11"/>
  <c r="M32" i="11"/>
  <c r="P32" i="11"/>
  <c r="L32" i="11"/>
  <c r="K32" i="11"/>
  <c r="O32" i="11"/>
  <c r="N20" i="11"/>
  <c r="J20" i="11"/>
  <c r="M20" i="11"/>
  <c r="P20" i="11"/>
  <c r="L20" i="11"/>
  <c r="O20" i="11"/>
  <c r="K20" i="11"/>
  <c r="N8" i="11"/>
  <c r="J8" i="11"/>
  <c r="M8" i="11"/>
  <c r="P8" i="11"/>
  <c r="L8" i="11"/>
  <c r="O8" i="11"/>
  <c r="K8" i="11"/>
  <c r="P75" i="11"/>
  <c r="L75" i="11"/>
  <c r="O75" i="11"/>
  <c r="K75" i="11"/>
  <c r="N75" i="11"/>
  <c r="J75" i="11"/>
  <c r="M75" i="11"/>
  <c r="P71" i="11"/>
  <c r="L71" i="11"/>
  <c r="O71" i="11"/>
  <c r="K71" i="11"/>
  <c r="N71" i="11"/>
  <c r="J71" i="11"/>
  <c r="M71" i="11"/>
  <c r="P67" i="11"/>
  <c r="L67" i="11"/>
  <c r="O67" i="11"/>
  <c r="K67" i="11"/>
  <c r="N67" i="11"/>
  <c r="J67" i="11"/>
  <c r="M67" i="11"/>
  <c r="P63" i="11"/>
  <c r="L63" i="11"/>
  <c r="O63" i="11"/>
  <c r="K63" i="11"/>
  <c r="N63" i="11"/>
  <c r="J63" i="11"/>
  <c r="M63" i="11"/>
  <c r="P59" i="11"/>
  <c r="L59" i="11"/>
  <c r="O59" i="11"/>
  <c r="K59" i="11"/>
  <c r="N59" i="11"/>
  <c r="J59" i="11"/>
  <c r="M59" i="11"/>
  <c r="P55" i="11"/>
  <c r="L55" i="11"/>
  <c r="O55" i="11"/>
  <c r="K55" i="11"/>
  <c r="N55" i="11"/>
  <c r="J55" i="11"/>
  <c r="M55" i="11"/>
  <c r="P51" i="11"/>
  <c r="L51" i="11"/>
  <c r="O51" i="11"/>
  <c r="K51" i="11"/>
  <c r="N51" i="11"/>
  <c r="J51" i="11"/>
  <c r="M51" i="11"/>
  <c r="P47" i="11"/>
  <c r="L47" i="11"/>
  <c r="O47" i="11"/>
  <c r="K47" i="11"/>
  <c r="N47" i="11"/>
  <c r="J47" i="11"/>
  <c r="M47" i="11"/>
  <c r="P43" i="11"/>
  <c r="O43" i="11"/>
  <c r="N43" i="11"/>
  <c r="M43" i="11"/>
  <c r="L43" i="11"/>
  <c r="K43" i="11"/>
  <c r="J43" i="11"/>
  <c r="M39" i="11"/>
  <c r="P39" i="11"/>
  <c r="L39" i="11"/>
  <c r="O39" i="11"/>
  <c r="K39" i="11"/>
  <c r="J39" i="11"/>
  <c r="N39" i="11"/>
  <c r="M35" i="11"/>
  <c r="P35" i="11"/>
  <c r="L35" i="11"/>
  <c r="O35" i="11"/>
  <c r="K35" i="11"/>
  <c r="J35" i="11"/>
  <c r="N35" i="11"/>
  <c r="M31" i="11"/>
  <c r="P31" i="11"/>
  <c r="L31" i="11"/>
  <c r="O31" i="11"/>
  <c r="K31" i="11"/>
  <c r="N31" i="11"/>
  <c r="J31" i="11"/>
  <c r="M27" i="11"/>
  <c r="P27" i="11"/>
  <c r="L27" i="11"/>
  <c r="O27" i="11"/>
  <c r="K27" i="11"/>
  <c r="N27" i="11"/>
  <c r="J27" i="11"/>
  <c r="M23" i="11"/>
  <c r="P23" i="11"/>
  <c r="L23" i="11"/>
  <c r="O23" i="11"/>
  <c r="K23" i="11"/>
  <c r="J23" i="11"/>
  <c r="N23" i="11"/>
  <c r="M19" i="11"/>
  <c r="P19" i="11"/>
  <c r="L19" i="11"/>
  <c r="O19" i="11"/>
  <c r="K19" i="11"/>
  <c r="N19" i="11"/>
  <c r="J19" i="11"/>
  <c r="M15" i="11"/>
  <c r="P15" i="11"/>
  <c r="L15" i="11"/>
  <c r="O15" i="11"/>
  <c r="K15" i="11"/>
  <c r="N15" i="11"/>
  <c r="J15" i="11"/>
  <c r="M11" i="11"/>
  <c r="P11" i="11"/>
  <c r="L11" i="11"/>
  <c r="O11" i="11"/>
  <c r="K11" i="11"/>
  <c r="N11" i="11"/>
  <c r="J11" i="11"/>
  <c r="M7" i="11"/>
  <c r="P7" i="11"/>
  <c r="L7" i="11"/>
  <c r="O7" i="11"/>
  <c r="K7" i="11"/>
  <c r="J7" i="11"/>
  <c r="N7" i="11"/>
  <c r="D74" i="10"/>
  <c r="D70" i="10"/>
  <c r="D66" i="10"/>
  <c r="D62" i="10"/>
  <c r="D58" i="10"/>
  <c r="D54" i="10"/>
  <c r="D50" i="10"/>
  <c r="D46" i="10"/>
  <c r="D42" i="10"/>
  <c r="D38" i="10"/>
  <c r="D34" i="10"/>
  <c r="D30" i="10"/>
  <c r="D26" i="10"/>
  <c r="D22" i="10"/>
  <c r="D18" i="10"/>
  <c r="D14" i="10"/>
  <c r="D10" i="10"/>
  <c r="D6" i="10"/>
  <c r="M76" i="11"/>
  <c r="P76" i="11"/>
  <c r="L76" i="11"/>
  <c r="O76" i="11"/>
  <c r="K76" i="11"/>
  <c r="N76" i="11"/>
  <c r="J76" i="11"/>
  <c r="M64" i="11"/>
  <c r="P64" i="11"/>
  <c r="L64" i="11"/>
  <c r="O64" i="11"/>
  <c r="K64" i="11"/>
  <c r="J64" i="11"/>
  <c r="N64" i="11"/>
  <c r="M52" i="11"/>
  <c r="P52" i="11"/>
  <c r="L52" i="11"/>
  <c r="O52" i="11"/>
  <c r="K52" i="11"/>
  <c r="N52" i="11"/>
  <c r="J52" i="11"/>
  <c r="N40" i="11"/>
  <c r="J40" i="11"/>
  <c r="M40" i="11"/>
  <c r="P40" i="11"/>
  <c r="L40" i="11"/>
  <c r="O40" i="11"/>
  <c r="K40" i="11"/>
  <c r="N28" i="11"/>
  <c r="J28" i="11"/>
  <c r="M28" i="11"/>
  <c r="P28" i="11"/>
  <c r="L28" i="11"/>
  <c r="K28" i="11"/>
  <c r="O28" i="11"/>
  <c r="N16" i="11"/>
  <c r="J16" i="11"/>
  <c r="M16" i="11"/>
  <c r="P16" i="11"/>
  <c r="L16" i="11"/>
  <c r="K16" i="11"/>
  <c r="O16" i="11"/>
  <c r="D75" i="10"/>
  <c r="O74" i="11"/>
  <c r="K74" i="11"/>
  <c r="N74" i="11"/>
  <c r="J74" i="11"/>
  <c r="M74" i="11"/>
  <c r="P74" i="11"/>
  <c r="L74" i="11"/>
  <c r="O70" i="11"/>
  <c r="K70" i="11"/>
  <c r="N70" i="11"/>
  <c r="J70" i="11"/>
  <c r="M70" i="11"/>
  <c r="P70" i="11"/>
  <c r="L70" i="11"/>
  <c r="O66" i="11"/>
  <c r="K66" i="11"/>
  <c r="N66" i="11"/>
  <c r="J66" i="11"/>
  <c r="M66" i="11"/>
  <c r="L66" i="11"/>
  <c r="P66" i="11"/>
  <c r="O62" i="11"/>
  <c r="K62" i="11"/>
  <c r="N62" i="11"/>
  <c r="J62" i="11"/>
  <c r="M62" i="11"/>
  <c r="P62" i="11"/>
  <c r="L62" i="11"/>
  <c r="O58" i="11"/>
  <c r="K58" i="11"/>
  <c r="N58" i="11"/>
  <c r="J58" i="11"/>
  <c r="M58" i="11"/>
  <c r="P58" i="11"/>
  <c r="L58" i="11"/>
  <c r="O54" i="11"/>
  <c r="K54" i="11"/>
  <c r="N54" i="11"/>
  <c r="J54" i="11"/>
  <c r="M54" i="11"/>
  <c r="P54" i="11"/>
  <c r="L54" i="11"/>
  <c r="O50" i="11"/>
  <c r="K50" i="11"/>
  <c r="N50" i="11"/>
  <c r="J50" i="11"/>
  <c r="M50" i="11"/>
  <c r="L50" i="11"/>
  <c r="P50" i="11"/>
  <c r="O46" i="11"/>
  <c r="K46" i="11"/>
  <c r="N46" i="11"/>
  <c r="J46" i="11"/>
  <c r="M46" i="11"/>
  <c r="P46" i="11"/>
  <c r="L46" i="11"/>
  <c r="P42" i="11"/>
  <c r="L42" i="11"/>
  <c r="O42" i="11"/>
  <c r="K42" i="11"/>
  <c r="N42" i="11"/>
  <c r="J42" i="11"/>
  <c r="M42" i="11"/>
  <c r="P38" i="11"/>
  <c r="L38" i="11"/>
  <c r="O38" i="11"/>
  <c r="K38" i="11"/>
  <c r="N38" i="11"/>
  <c r="J38" i="11"/>
  <c r="M38" i="11"/>
  <c r="P34" i="11"/>
  <c r="L34" i="11"/>
  <c r="O34" i="11"/>
  <c r="K34" i="11"/>
  <c r="N34" i="11"/>
  <c r="J34" i="11"/>
  <c r="M34" i="11"/>
  <c r="P30" i="11"/>
  <c r="L30" i="11"/>
  <c r="O30" i="11"/>
  <c r="K30" i="11"/>
  <c r="N30" i="11"/>
  <c r="J30" i="11"/>
  <c r="M30" i="11"/>
  <c r="P26" i="11"/>
  <c r="L26" i="11"/>
  <c r="O26" i="11"/>
  <c r="K26" i="11"/>
  <c r="N26" i="11"/>
  <c r="J26" i="11"/>
  <c r="M26" i="11"/>
  <c r="P22" i="11"/>
  <c r="L22" i="11"/>
  <c r="O22" i="11"/>
  <c r="K22" i="11"/>
  <c r="N22" i="11"/>
  <c r="J22" i="11"/>
  <c r="M22" i="11"/>
  <c r="P18" i="11"/>
  <c r="L18" i="11"/>
  <c r="O18" i="11"/>
  <c r="K18" i="11"/>
  <c r="N18" i="11"/>
  <c r="J18" i="11"/>
  <c r="M18" i="11"/>
  <c r="P14" i="11"/>
  <c r="L14" i="11"/>
  <c r="O14" i="11"/>
  <c r="K14" i="11"/>
  <c r="N14" i="11"/>
  <c r="J14" i="11"/>
  <c r="M14" i="11"/>
  <c r="P10" i="11"/>
  <c r="L10" i="11"/>
  <c r="O10" i="11"/>
  <c r="K10" i="11"/>
  <c r="N10" i="11"/>
  <c r="J10" i="11"/>
  <c r="M10" i="11"/>
  <c r="J6" i="11"/>
  <c r="M6" i="11"/>
  <c r="P6" i="11"/>
  <c r="L6" i="11"/>
  <c r="O6" i="11"/>
  <c r="K6" i="11"/>
  <c r="N6" i="11"/>
  <c r="D73" i="10"/>
  <c r="D69" i="10"/>
  <c r="D65" i="10"/>
  <c r="D61" i="10"/>
  <c r="D57" i="10"/>
  <c r="D53" i="10"/>
  <c r="D49" i="10"/>
  <c r="D45" i="10"/>
  <c r="D41" i="10"/>
  <c r="D37" i="10"/>
  <c r="D33" i="10"/>
  <c r="D29" i="10"/>
  <c r="D25" i="10"/>
  <c r="D21" i="10"/>
  <c r="D17" i="10"/>
  <c r="D13" i="10"/>
  <c r="D9" i="10"/>
  <c r="D5" i="10"/>
  <c r="M72" i="11"/>
  <c r="P72" i="11"/>
  <c r="L72" i="11"/>
  <c r="O72" i="11"/>
  <c r="K72" i="11"/>
  <c r="N72" i="11"/>
  <c r="J72" i="11"/>
  <c r="M60" i="11"/>
  <c r="P60" i="11"/>
  <c r="L60" i="11"/>
  <c r="O60" i="11"/>
  <c r="K60" i="11"/>
  <c r="N60" i="11"/>
  <c r="J60" i="11"/>
  <c r="M48" i="11"/>
  <c r="P48" i="11"/>
  <c r="L48" i="11"/>
  <c r="O48" i="11"/>
  <c r="K48" i="11"/>
  <c r="J48" i="11"/>
  <c r="N48" i="11"/>
  <c r="N36" i="11"/>
  <c r="J36" i="11"/>
  <c r="M36" i="11"/>
  <c r="P36" i="11"/>
  <c r="L36" i="11"/>
  <c r="O36" i="11"/>
  <c r="K36" i="11"/>
  <c r="N24" i="11"/>
  <c r="J24" i="11"/>
  <c r="M24" i="11"/>
  <c r="P24" i="11"/>
  <c r="L24" i="11"/>
  <c r="O24" i="11"/>
  <c r="K24" i="11"/>
  <c r="N12" i="11"/>
  <c r="J12" i="11"/>
  <c r="M12" i="11"/>
  <c r="P12" i="11"/>
  <c r="L12" i="11"/>
  <c r="O12" i="11"/>
  <c r="K12" i="11"/>
  <c r="D71" i="10"/>
  <c r="D67" i="10"/>
  <c r="D55" i="10"/>
  <c r="D43" i="10"/>
  <c r="D35" i="10"/>
  <c r="D31" i="10"/>
  <c r="D27" i="10"/>
  <c r="D23" i="10"/>
  <c r="D19" i="10"/>
  <c r="D15" i="10"/>
  <c r="D7" i="10"/>
  <c r="N77" i="11"/>
  <c r="J77" i="11"/>
  <c r="M77" i="11"/>
  <c r="P77" i="11"/>
  <c r="L77" i="11"/>
  <c r="O77" i="11"/>
  <c r="K77" i="11"/>
  <c r="N73" i="11"/>
  <c r="J73" i="11"/>
  <c r="M73" i="11"/>
  <c r="P73" i="11"/>
  <c r="L73" i="11"/>
  <c r="K73" i="11"/>
  <c r="O73" i="11"/>
  <c r="N69" i="11"/>
  <c r="J69" i="11"/>
  <c r="M69" i="11"/>
  <c r="P69" i="11"/>
  <c r="L69" i="11"/>
  <c r="O69" i="11"/>
  <c r="K69" i="11"/>
  <c r="N65" i="11"/>
  <c r="J65" i="11"/>
  <c r="M65" i="11"/>
  <c r="P65" i="11"/>
  <c r="L65" i="11"/>
  <c r="O65" i="11"/>
  <c r="K65" i="11"/>
  <c r="N61" i="11"/>
  <c r="J61" i="11"/>
  <c r="M61" i="11"/>
  <c r="P61" i="11"/>
  <c r="L61" i="11"/>
  <c r="O61" i="11"/>
  <c r="K61" i="11"/>
  <c r="N57" i="11"/>
  <c r="J57" i="11"/>
  <c r="M57" i="11"/>
  <c r="P57" i="11"/>
  <c r="L57" i="11"/>
  <c r="K57" i="11"/>
  <c r="O57" i="11"/>
  <c r="N53" i="11"/>
  <c r="J53" i="11"/>
  <c r="M53" i="11"/>
  <c r="P53" i="11"/>
  <c r="L53" i="11"/>
  <c r="O53" i="11"/>
  <c r="K53" i="11"/>
  <c r="N49" i="11"/>
  <c r="J49" i="11"/>
  <c r="M49" i="11"/>
  <c r="P49" i="11"/>
  <c r="L49" i="11"/>
  <c r="O49" i="11"/>
  <c r="K49" i="11"/>
  <c r="N45" i="11"/>
  <c r="J45" i="11"/>
  <c r="M45" i="11"/>
  <c r="P45" i="11"/>
  <c r="L45" i="11"/>
  <c r="O45" i="11"/>
  <c r="K45" i="11"/>
  <c r="O41" i="11"/>
  <c r="K41" i="11"/>
  <c r="N41" i="11"/>
  <c r="J41" i="11"/>
  <c r="M41" i="11"/>
  <c r="L41" i="11"/>
  <c r="P41" i="11"/>
  <c r="O37" i="11"/>
  <c r="K37" i="11"/>
  <c r="N37" i="11"/>
  <c r="J37" i="11"/>
  <c r="M37" i="11"/>
  <c r="P37" i="11"/>
  <c r="L37" i="11"/>
  <c r="O33" i="11"/>
  <c r="K33" i="11"/>
  <c r="N33" i="11"/>
  <c r="J33" i="11"/>
  <c r="M33" i="11"/>
  <c r="P33" i="11"/>
  <c r="L33" i="11"/>
  <c r="O29" i="11"/>
  <c r="K29" i="11"/>
  <c r="N29" i="11"/>
  <c r="J29" i="11"/>
  <c r="M29" i="11"/>
  <c r="P29" i="11"/>
  <c r="L29" i="11"/>
  <c r="O25" i="11"/>
  <c r="K25" i="11"/>
  <c r="N25" i="11"/>
  <c r="J25" i="11"/>
  <c r="M25" i="11"/>
  <c r="L25" i="11"/>
  <c r="P25" i="11"/>
  <c r="O21" i="11"/>
  <c r="K21" i="11"/>
  <c r="N21" i="11"/>
  <c r="J21" i="11"/>
  <c r="M21" i="11"/>
  <c r="L21" i="11"/>
  <c r="P21" i="11"/>
  <c r="O17" i="11"/>
  <c r="K17" i="11"/>
  <c r="N17" i="11"/>
  <c r="J17" i="11"/>
  <c r="M17" i="11"/>
  <c r="P17" i="11"/>
  <c r="L17" i="11"/>
  <c r="O13" i="11"/>
  <c r="K13" i="11"/>
  <c r="N13" i="11"/>
  <c r="J13" i="11"/>
  <c r="M13" i="11"/>
  <c r="P13" i="11"/>
  <c r="L13" i="11"/>
  <c r="O9" i="11"/>
  <c r="K9" i="11"/>
  <c r="N9" i="11"/>
  <c r="J9" i="11"/>
  <c r="M9" i="11"/>
  <c r="L9" i="11"/>
  <c r="P9" i="11"/>
  <c r="D76" i="10"/>
  <c r="D72" i="10"/>
  <c r="D68" i="10"/>
  <c r="D64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8" i="10"/>
  <c r="G172" i="9"/>
  <c r="E4" i="10" l="1"/>
  <c r="F4" i="10"/>
  <c r="D97" i="10"/>
  <c r="F97" i="10"/>
  <c r="A98" i="10"/>
  <c r="B98" i="10"/>
  <c r="C98" i="10"/>
  <c r="D98" i="10"/>
  <c r="E98" i="10"/>
  <c r="F98" i="10"/>
  <c r="G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L120" i="11" l="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L119" i="11"/>
  <c r="J117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19" i="11"/>
  <c r="C186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17" i="11"/>
  <c r="C117" i="9" l="1"/>
  <c r="D117" i="9"/>
  <c r="E117" i="9"/>
  <c r="F117" i="9"/>
  <c r="G117" i="9"/>
  <c r="C118" i="9"/>
  <c r="D118" i="9"/>
  <c r="E118" i="9"/>
  <c r="F118" i="9"/>
  <c r="G118" i="9"/>
  <c r="C119" i="9"/>
  <c r="D119" i="9"/>
  <c r="E119" i="9"/>
  <c r="F119" i="9"/>
  <c r="G119" i="9"/>
  <c r="C120" i="9"/>
  <c r="D120" i="9"/>
  <c r="E120" i="9"/>
  <c r="F120" i="9"/>
  <c r="G120" i="9"/>
  <c r="C121" i="9"/>
  <c r="D121" i="9"/>
  <c r="E121" i="9"/>
  <c r="F121" i="9"/>
  <c r="G121" i="9"/>
  <c r="C122" i="9"/>
  <c r="D122" i="9"/>
  <c r="E122" i="9"/>
  <c r="F122" i="9"/>
  <c r="G122" i="9"/>
  <c r="C123" i="9"/>
  <c r="D123" i="9"/>
  <c r="E123" i="9"/>
  <c r="F123" i="9"/>
  <c r="G123" i="9"/>
  <c r="C124" i="9"/>
  <c r="D124" i="9"/>
  <c r="E124" i="9"/>
  <c r="F124" i="9"/>
  <c r="G124" i="9"/>
  <c r="C125" i="9"/>
  <c r="D125" i="9"/>
  <c r="E125" i="9"/>
  <c r="F125" i="9"/>
  <c r="G125" i="9"/>
  <c r="C126" i="9"/>
  <c r="D126" i="9"/>
  <c r="E126" i="9"/>
  <c r="F126" i="9"/>
  <c r="G126" i="9"/>
  <c r="C127" i="9"/>
  <c r="D127" i="9"/>
  <c r="E127" i="9"/>
  <c r="F127" i="9"/>
  <c r="G127" i="9"/>
  <c r="C128" i="9"/>
  <c r="D128" i="9"/>
  <c r="E128" i="9"/>
  <c r="F128" i="9"/>
  <c r="G128" i="9"/>
  <c r="B118" i="9"/>
  <c r="B119" i="9"/>
  <c r="B120" i="9"/>
  <c r="B121" i="9"/>
  <c r="B122" i="9"/>
  <c r="B123" i="9"/>
  <c r="B124" i="9"/>
  <c r="B125" i="9"/>
  <c r="B126" i="9"/>
  <c r="B127" i="9"/>
  <c r="B128" i="9"/>
  <c r="B117" i="9"/>
  <c r="C107" i="9"/>
  <c r="C108" i="9"/>
  <c r="C109" i="9"/>
  <c r="C110" i="9"/>
  <c r="C111" i="9"/>
  <c r="C106" i="9"/>
  <c r="B111" i="9"/>
  <c r="B110" i="9"/>
  <c r="B109" i="9"/>
  <c r="B108" i="9"/>
  <c r="B107" i="9"/>
  <c r="B106" i="9"/>
  <c r="D219" i="9" l="1"/>
  <c r="L178" i="9" s="1"/>
  <c r="G155" i="9"/>
  <c r="H155" i="9"/>
  <c r="I155" i="9"/>
  <c r="I166" i="9" s="1"/>
  <c r="J155" i="9"/>
  <c r="K155" i="9"/>
  <c r="L155" i="9"/>
  <c r="G156" i="9"/>
  <c r="H156" i="9"/>
  <c r="I156" i="9"/>
  <c r="J156" i="9"/>
  <c r="K156" i="9"/>
  <c r="L156" i="9"/>
  <c r="G157" i="9"/>
  <c r="H157" i="9"/>
  <c r="I157" i="9"/>
  <c r="J157" i="9"/>
  <c r="K157" i="9"/>
  <c r="L157" i="9"/>
  <c r="G158" i="9"/>
  <c r="H158" i="9"/>
  <c r="I158" i="9"/>
  <c r="J158" i="9"/>
  <c r="K158" i="9"/>
  <c r="L158" i="9"/>
  <c r="G159" i="9"/>
  <c r="H159" i="9"/>
  <c r="I159" i="9"/>
  <c r="J159" i="9"/>
  <c r="K159" i="9"/>
  <c r="L159" i="9"/>
  <c r="G160" i="9"/>
  <c r="H160" i="9"/>
  <c r="I160" i="9"/>
  <c r="J160" i="9"/>
  <c r="K160" i="9"/>
  <c r="L160" i="9"/>
  <c r="G161" i="9"/>
  <c r="H161" i="9"/>
  <c r="I161" i="9"/>
  <c r="J161" i="9"/>
  <c r="K161" i="9"/>
  <c r="L161" i="9"/>
  <c r="G162" i="9"/>
  <c r="H162" i="9"/>
  <c r="I162" i="9"/>
  <c r="J162" i="9"/>
  <c r="K162" i="9"/>
  <c r="L162" i="9"/>
  <c r="G163" i="9"/>
  <c r="H163" i="9"/>
  <c r="I163" i="9"/>
  <c r="J163" i="9"/>
  <c r="K163" i="9"/>
  <c r="L163" i="9"/>
  <c r="G164" i="9"/>
  <c r="H164" i="9"/>
  <c r="I164" i="9"/>
  <c r="J164" i="9"/>
  <c r="K164" i="9"/>
  <c r="L164" i="9"/>
  <c r="G165" i="9"/>
  <c r="H165" i="9"/>
  <c r="I165" i="9"/>
  <c r="J165" i="9"/>
  <c r="K165" i="9"/>
  <c r="L165" i="9"/>
  <c r="H154" i="9"/>
  <c r="I154" i="9"/>
  <c r="J154" i="9"/>
  <c r="K154" i="9"/>
  <c r="L154" i="9"/>
  <c r="L179" i="9"/>
  <c r="U173" i="9" s="1"/>
  <c r="L180" i="9"/>
  <c r="U174" i="9" s="1"/>
  <c r="L181" i="9"/>
  <c r="U175" i="9" s="1"/>
  <c r="L182" i="9"/>
  <c r="U176" i="9" s="1"/>
  <c r="L183" i="9"/>
  <c r="U177" i="9" s="1"/>
  <c r="G173" i="9"/>
  <c r="P167" i="9" s="1"/>
  <c r="G174" i="9"/>
  <c r="P168" i="9" s="1"/>
  <c r="G175" i="9"/>
  <c r="P169" i="9" s="1"/>
  <c r="G176" i="9"/>
  <c r="P170" i="9" s="1"/>
  <c r="G177" i="9"/>
  <c r="P171" i="9" s="1"/>
  <c r="P166" i="9"/>
  <c r="D160" i="9"/>
  <c r="G179" i="9" s="1"/>
  <c r="D161" i="9"/>
  <c r="G180" i="9" s="1"/>
  <c r="D162" i="9"/>
  <c r="G181" i="9" s="1"/>
  <c r="D163" i="9"/>
  <c r="G182" i="9" s="1"/>
  <c r="P176" i="9" s="1"/>
  <c r="D164" i="9"/>
  <c r="G183" i="9" s="1"/>
  <c r="D165" i="9"/>
  <c r="H172" i="9" s="1"/>
  <c r="D166" i="9"/>
  <c r="H173" i="9" s="1"/>
  <c r="Q167" i="9" s="1"/>
  <c r="D167" i="9"/>
  <c r="H174" i="9" s="1"/>
  <c r="Q168" i="9" s="1"/>
  <c r="D168" i="9"/>
  <c r="H175" i="9" s="1"/>
  <c r="D169" i="9"/>
  <c r="H176" i="9" s="1"/>
  <c r="D170" i="9"/>
  <c r="H177" i="9" s="1"/>
  <c r="Q171" i="9" s="1"/>
  <c r="D171" i="9"/>
  <c r="H178" i="9" s="1"/>
  <c r="Q172" i="9" s="1"/>
  <c r="D172" i="9"/>
  <c r="H179" i="9" s="1"/>
  <c r="D173" i="9"/>
  <c r="H180" i="9" s="1"/>
  <c r="D174" i="9"/>
  <c r="H181" i="9" s="1"/>
  <c r="Q175" i="9" s="1"/>
  <c r="D175" i="9"/>
  <c r="H182" i="9" s="1"/>
  <c r="Q176" i="9" s="1"/>
  <c r="D176" i="9"/>
  <c r="H183" i="9" s="1"/>
  <c r="D177" i="9"/>
  <c r="I172" i="9" s="1"/>
  <c r="R166" i="9" s="1"/>
  <c r="D178" i="9"/>
  <c r="I173" i="9" s="1"/>
  <c r="D179" i="9"/>
  <c r="I174" i="9" s="1"/>
  <c r="D180" i="9"/>
  <c r="I175" i="9" s="1"/>
  <c r="D181" i="9"/>
  <c r="I176" i="9" s="1"/>
  <c r="R170" i="9" s="1"/>
  <c r="D182" i="9"/>
  <c r="I177" i="9" s="1"/>
  <c r="D183" i="9"/>
  <c r="I178" i="9" s="1"/>
  <c r="D184" i="9"/>
  <c r="I179" i="9" s="1"/>
  <c r="D185" i="9"/>
  <c r="I180" i="9" s="1"/>
  <c r="D186" i="9"/>
  <c r="I181" i="9" s="1"/>
  <c r="D187" i="9"/>
  <c r="I182" i="9" s="1"/>
  <c r="D188" i="9"/>
  <c r="I183" i="9" s="1"/>
  <c r="D189" i="9"/>
  <c r="J172" i="9" s="1"/>
  <c r="D190" i="9"/>
  <c r="J173" i="9" s="1"/>
  <c r="S167" i="9" s="1"/>
  <c r="D191" i="9"/>
  <c r="J174" i="9" s="1"/>
  <c r="S168" i="9" s="1"/>
  <c r="D192" i="9"/>
  <c r="J175" i="9" s="1"/>
  <c r="S169" i="9" s="1"/>
  <c r="D193" i="9"/>
  <c r="J176" i="9" s="1"/>
  <c r="S170" i="9" s="1"/>
  <c r="D194" i="9"/>
  <c r="J177" i="9" s="1"/>
  <c r="S171" i="9" s="1"/>
  <c r="D195" i="9"/>
  <c r="J178" i="9" s="1"/>
  <c r="S172" i="9" s="1"/>
  <c r="D196" i="9"/>
  <c r="J179" i="9" s="1"/>
  <c r="S173" i="9" s="1"/>
  <c r="D197" i="9"/>
  <c r="J180" i="9" s="1"/>
  <c r="D198" i="9"/>
  <c r="J181" i="9" s="1"/>
  <c r="S175" i="9" s="1"/>
  <c r="D199" i="9"/>
  <c r="J182" i="9" s="1"/>
  <c r="S176" i="9" s="1"/>
  <c r="D200" i="9"/>
  <c r="J183" i="9" s="1"/>
  <c r="S177" i="9" s="1"/>
  <c r="D201" i="9"/>
  <c r="K172" i="9" s="1"/>
  <c r="D202" i="9"/>
  <c r="K173" i="9" s="1"/>
  <c r="D203" i="9"/>
  <c r="K174" i="9" s="1"/>
  <c r="D204" i="9"/>
  <c r="K175" i="9" s="1"/>
  <c r="D205" i="9"/>
  <c r="K176" i="9" s="1"/>
  <c r="D206" i="9"/>
  <c r="K177" i="9" s="1"/>
  <c r="D207" i="9"/>
  <c r="K178" i="9" s="1"/>
  <c r="D208" i="9"/>
  <c r="K179" i="9" s="1"/>
  <c r="D209" i="9"/>
  <c r="K180" i="9" s="1"/>
  <c r="D210" i="9"/>
  <c r="K181" i="9" s="1"/>
  <c r="D211" i="9"/>
  <c r="K182" i="9" s="1"/>
  <c r="D212" i="9"/>
  <c r="K183" i="9" s="1"/>
  <c r="D213" i="9"/>
  <c r="L172" i="9" s="1"/>
  <c r="D214" i="9"/>
  <c r="L173" i="9" s="1"/>
  <c r="U167" i="9" s="1"/>
  <c r="D215" i="9"/>
  <c r="L174" i="9" s="1"/>
  <c r="U168" i="9" s="1"/>
  <c r="D216" i="9"/>
  <c r="L175" i="9" s="1"/>
  <c r="D217" i="9"/>
  <c r="L176" i="9" s="1"/>
  <c r="U170" i="9" s="1"/>
  <c r="D218" i="9"/>
  <c r="L177" i="9" s="1"/>
  <c r="U171" i="9" s="1"/>
  <c r="D159" i="9"/>
  <c r="G178" i="9" s="1"/>
  <c r="P172" i="9" s="1"/>
  <c r="B70" i="9"/>
  <c r="A64" i="9"/>
  <c r="A63" i="9"/>
  <c r="A60" i="9"/>
  <c r="A59" i="9"/>
  <c r="A61" i="9"/>
  <c r="A62" i="9"/>
  <c r="T174" i="9" l="1"/>
  <c r="T176" i="9"/>
  <c r="T172" i="9"/>
  <c r="V172" i="9" s="1"/>
  <c r="T168" i="9"/>
  <c r="V168" i="9" s="1"/>
  <c r="R175" i="9"/>
  <c r="R171" i="9"/>
  <c r="R167" i="9"/>
  <c r="U166" i="9"/>
  <c r="T170" i="9"/>
  <c r="T166" i="9"/>
  <c r="S174" i="9"/>
  <c r="Q166" i="9"/>
  <c r="U169" i="9"/>
  <c r="T177" i="9"/>
  <c r="T173" i="9"/>
  <c r="T169" i="9"/>
  <c r="R177" i="9"/>
  <c r="R173" i="9"/>
  <c r="R169" i="9"/>
  <c r="Q177" i="9"/>
  <c r="Q173" i="9"/>
  <c r="Q169" i="9"/>
  <c r="P177" i="9"/>
  <c r="P173" i="9"/>
  <c r="V173" i="9" s="1"/>
  <c r="R172" i="9"/>
  <c r="R168" i="9"/>
  <c r="G166" i="9"/>
  <c r="H166" i="9"/>
  <c r="U172" i="9"/>
  <c r="T175" i="9"/>
  <c r="T171" i="9"/>
  <c r="T167" i="9"/>
  <c r="V167" i="9" s="1"/>
  <c r="P175" i="9"/>
  <c r="S166" i="9"/>
  <c r="R174" i="9"/>
  <c r="Q174" i="9"/>
  <c r="V174" i="9" s="1"/>
  <c r="Q170" i="9"/>
  <c r="P174" i="9"/>
  <c r="V171" i="9"/>
  <c r="V175" i="9"/>
  <c r="V170" i="9"/>
  <c r="R176" i="9"/>
  <c r="V176" i="9" s="1"/>
  <c r="F58" i="9"/>
  <c r="L166" i="9"/>
  <c r="J166" i="9"/>
  <c r="K166" i="9"/>
  <c r="C70" i="9"/>
  <c r="D70" i="9"/>
  <c r="E70" i="9"/>
  <c r="F70" i="9"/>
  <c r="G70" i="9"/>
  <c r="C71" i="9"/>
  <c r="D71" i="9"/>
  <c r="E71" i="9"/>
  <c r="F71" i="9"/>
  <c r="G71" i="9"/>
  <c r="C72" i="9"/>
  <c r="D72" i="9"/>
  <c r="E72" i="9"/>
  <c r="F72" i="9"/>
  <c r="G72" i="9"/>
  <c r="C73" i="9"/>
  <c r="D73" i="9"/>
  <c r="E73" i="9"/>
  <c r="F73" i="9"/>
  <c r="G73" i="9"/>
  <c r="C74" i="9"/>
  <c r="D74" i="9"/>
  <c r="E74" i="9"/>
  <c r="F74" i="9"/>
  <c r="G74" i="9"/>
  <c r="C75" i="9"/>
  <c r="D75" i="9"/>
  <c r="E75" i="9"/>
  <c r="F75" i="9"/>
  <c r="G75" i="9"/>
  <c r="C76" i="9"/>
  <c r="D76" i="9"/>
  <c r="E76" i="9"/>
  <c r="F76" i="9"/>
  <c r="G76" i="9"/>
  <c r="C77" i="9"/>
  <c r="D77" i="9"/>
  <c r="E77" i="9"/>
  <c r="F77" i="9"/>
  <c r="G77" i="9"/>
  <c r="C78" i="9"/>
  <c r="D78" i="9"/>
  <c r="E78" i="9"/>
  <c r="F78" i="9"/>
  <c r="G78" i="9"/>
  <c r="C79" i="9"/>
  <c r="D79" i="9"/>
  <c r="E79" i="9"/>
  <c r="F79" i="9"/>
  <c r="G79" i="9"/>
  <c r="C80" i="9"/>
  <c r="D80" i="9"/>
  <c r="E80" i="9"/>
  <c r="F80" i="9"/>
  <c r="G80" i="9"/>
  <c r="C81" i="9"/>
  <c r="D81" i="9"/>
  <c r="E81" i="9"/>
  <c r="F81" i="9"/>
  <c r="G81" i="9"/>
  <c r="B71" i="9"/>
  <c r="B72" i="9"/>
  <c r="B73" i="9"/>
  <c r="B74" i="9"/>
  <c r="B75" i="9"/>
  <c r="B76" i="9"/>
  <c r="B77" i="9"/>
  <c r="B78" i="9"/>
  <c r="B79" i="9"/>
  <c r="B80" i="9"/>
  <c r="B81" i="9"/>
  <c r="C40" i="9"/>
  <c r="D40" i="9"/>
  <c r="E40" i="9"/>
  <c r="F40" i="9"/>
  <c r="G40" i="9"/>
  <c r="C41" i="9"/>
  <c r="D41" i="9"/>
  <c r="E41" i="9"/>
  <c r="F41" i="9"/>
  <c r="G41" i="9"/>
  <c r="C42" i="9"/>
  <c r="D42" i="9"/>
  <c r="E42" i="9"/>
  <c r="F42" i="9"/>
  <c r="G42" i="9"/>
  <c r="C43" i="9"/>
  <c r="D43" i="9"/>
  <c r="E43" i="9"/>
  <c r="F43" i="9"/>
  <c r="G43" i="9"/>
  <c r="C44" i="9"/>
  <c r="D44" i="9"/>
  <c r="E44" i="9"/>
  <c r="F44" i="9"/>
  <c r="G44" i="9"/>
  <c r="C45" i="9"/>
  <c r="D45" i="9"/>
  <c r="E45" i="9"/>
  <c r="F45" i="9"/>
  <c r="G45" i="9"/>
  <c r="C46" i="9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0" i="9"/>
  <c r="D50" i="9"/>
  <c r="E50" i="9"/>
  <c r="F50" i="9"/>
  <c r="G50" i="9"/>
  <c r="C51" i="9"/>
  <c r="D51" i="9"/>
  <c r="E51" i="9"/>
  <c r="F51" i="9"/>
  <c r="G51" i="9"/>
  <c r="B41" i="9"/>
  <c r="B42" i="9"/>
  <c r="B43" i="9"/>
  <c r="B44" i="9"/>
  <c r="B45" i="9"/>
  <c r="B46" i="9"/>
  <c r="B47" i="9"/>
  <c r="B48" i="9"/>
  <c r="B49" i="9"/>
  <c r="B50" i="9"/>
  <c r="B51" i="9"/>
  <c r="B40" i="9"/>
  <c r="V166" i="9" l="1"/>
  <c r="V169" i="9"/>
  <c r="V177" i="9"/>
  <c r="V178" i="9" s="1"/>
  <c r="K107" i="9" a="1"/>
  <c r="F52" i="9"/>
  <c r="B52" i="9"/>
  <c r="D52" i="9"/>
  <c r="L42" i="9" s="1"/>
  <c r="F61" i="9"/>
  <c r="L51" i="9"/>
  <c r="L45" i="9"/>
  <c r="N48" i="9"/>
  <c r="N44" i="9"/>
  <c r="N43" i="9"/>
  <c r="N50" i="9"/>
  <c r="N46" i="9"/>
  <c r="N40" i="9"/>
  <c r="E52" i="9"/>
  <c r="N47" i="9"/>
  <c r="G52" i="9"/>
  <c r="C52" i="9"/>
  <c r="N49" i="9"/>
  <c r="N45" i="9"/>
  <c r="L46" i="9" l="1"/>
  <c r="W168" i="9"/>
  <c r="H232" i="9" s="1"/>
  <c r="L48" i="9"/>
  <c r="L47" i="9"/>
  <c r="W177" i="9"/>
  <c r="W175" i="9"/>
  <c r="W167" i="9"/>
  <c r="H231" i="9" s="1"/>
  <c r="W169" i="9"/>
  <c r="K107" i="9"/>
  <c r="K109" i="9"/>
  <c r="K108" i="9"/>
  <c r="H239" i="9"/>
  <c r="H241" i="9"/>
  <c r="J48" i="9"/>
  <c r="J50" i="9"/>
  <c r="J40" i="9"/>
  <c r="L44" i="9"/>
  <c r="L49" i="9"/>
  <c r="L43" i="9"/>
  <c r="W172" i="9"/>
  <c r="N41" i="9"/>
  <c r="N42" i="9"/>
  <c r="N51" i="9"/>
  <c r="L50" i="9"/>
  <c r="L40" i="9"/>
  <c r="L41" i="9"/>
  <c r="W171" i="9"/>
  <c r="W166" i="9"/>
  <c r="W170" i="9"/>
  <c r="J51" i="9"/>
  <c r="J45" i="9"/>
  <c r="J43" i="9"/>
  <c r="J42" i="9"/>
  <c r="J41" i="9"/>
  <c r="J44" i="9"/>
  <c r="J46" i="9"/>
  <c r="J47" i="9"/>
  <c r="J49" i="9"/>
  <c r="W174" i="9"/>
  <c r="X177" i="9"/>
  <c r="X170" i="9"/>
  <c r="X168" i="9"/>
  <c r="X175" i="9"/>
  <c r="W173" i="9"/>
  <c r="W176" i="9"/>
  <c r="O40" i="9"/>
  <c r="O44" i="9"/>
  <c r="O48" i="9"/>
  <c r="O42" i="9"/>
  <c r="O50" i="9"/>
  <c r="O43" i="9"/>
  <c r="O47" i="9"/>
  <c r="O41" i="9"/>
  <c r="O45" i="9"/>
  <c r="O49" i="9"/>
  <c r="O46" i="9"/>
  <c r="O51" i="9"/>
  <c r="M42" i="9"/>
  <c r="M46" i="9"/>
  <c r="M50" i="9"/>
  <c r="M44" i="9"/>
  <c r="M41" i="9"/>
  <c r="M45" i="9"/>
  <c r="M49" i="9"/>
  <c r="M43" i="9"/>
  <c r="M47" i="9"/>
  <c r="M51" i="9"/>
  <c r="M40" i="9"/>
  <c r="M48" i="9"/>
  <c r="K40" i="9"/>
  <c r="K44" i="9"/>
  <c r="K48" i="9"/>
  <c r="K46" i="9"/>
  <c r="K43" i="9"/>
  <c r="K51" i="9"/>
  <c r="K41" i="9"/>
  <c r="K45" i="9"/>
  <c r="K49" i="9"/>
  <c r="K42" i="9"/>
  <c r="K50" i="9"/>
  <c r="K47" i="9"/>
  <c r="H233" i="9" l="1"/>
  <c r="X169" i="9"/>
  <c r="X167" i="9"/>
  <c r="X166" i="9"/>
  <c r="H238" i="9"/>
  <c r="X171" i="9"/>
  <c r="H235" i="9"/>
  <c r="H240" i="9"/>
  <c r="H234" i="9"/>
  <c r="F77" i="11"/>
  <c r="F76" i="10" s="1"/>
  <c r="F73" i="11"/>
  <c r="F72" i="10" s="1"/>
  <c r="F69" i="11"/>
  <c r="F68" i="10" s="1"/>
  <c r="F65" i="11"/>
  <c r="F64" i="10" s="1"/>
  <c r="F61" i="11"/>
  <c r="F60" i="10" s="1"/>
  <c r="F57" i="11"/>
  <c r="F56" i="10" s="1"/>
  <c r="F53" i="11"/>
  <c r="F52" i="10" s="1"/>
  <c r="F49" i="11"/>
  <c r="F48" i="10" s="1"/>
  <c r="F45" i="11"/>
  <c r="F44" i="10" s="1"/>
  <c r="F41" i="11"/>
  <c r="F40" i="10" s="1"/>
  <c r="F37" i="11"/>
  <c r="F36" i="10" s="1"/>
  <c r="F33" i="11"/>
  <c r="F32" i="10" s="1"/>
  <c r="F29" i="11"/>
  <c r="F28" i="10" s="1"/>
  <c r="F25" i="11"/>
  <c r="F24" i="10" s="1"/>
  <c r="F21" i="11"/>
  <c r="F20" i="10" s="1"/>
  <c r="F17" i="11"/>
  <c r="F16" i="10" s="1"/>
  <c r="F13" i="11"/>
  <c r="F12" i="10" s="1"/>
  <c r="F76" i="11"/>
  <c r="F75" i="10" s="1"/>
  <c r="F72" i="11"/>
  <c r="F71" i="10" s="1"/>
  <c r="F68" i="11"/>
  <c r="F67" i="10" s="1"/>
  <c r="F64" i="11"/>
  <c r="F63" i="10" s="1"/>
  <c r="F60" i="11"/>
  <c r="F59" i="10" s="1"/>
  <c r="F56" i="11"/>
  <c r="F55" i="10" s="1"/>
  <c r="F52" i="11"/>
  <c r="F51" i="10" s="1"/>
  <c r="F48" i="11"/>
  <c r="F47" i="10" s="1"/>
  <c r="F44" i="11"/>
  <c r="F43" i="10" s="1"/>
  <c r="F40" i="11"/>
  <c r="F39" i="10" s="1"/>
  <c r="F36" i="11"/>
  <c r="F35" i="10" s="1"/>
  <c r="F32" i="11"/>
  <c r="F31" i="10" s="1"/>
  <c r="F28" i="11"/>
  <c r="F27" i="10" s="1"/>
  <c r="F24" i="11"/>
  <c r="F23" i="10" s="1"/>
  <c r="F20" i="11"/>
  <c r="F19" i="10" s="1"/>
  <c r="F16" i="11"/>
  <c r="F15" i="10" s="1"/>
  <c r="F12" i="11"/>
  <c r="F11" i="10" s="1"/>
  <c r="F75" i="11"/>
  <c r="F74" i="10" s="1"/>
  <c r="F71" i="11"/>
  <c r="F70" i="10" s="1"/>
  <c r="F67" i="11"/>
  <c r="F66" i="10" s="1"/>
  <c r="F63" i="11"/>
  <c r="F62" i="10" s="1"/>
  <c r="F59" i="11"/>
  <c r="F58" i="10" s="1"/>
  <c r="F55" i="11"/>
  <c r="F54" i="10" s="1"/>
  <c r="F51" i="11"/>
  <c r="F50" i="10" s="1"/>
  <c r="F47" i="11"/>
  <c r="F46" i="10" s="1"/>
  <c r="F43" i="11"/>
  <c r="F42" i="10" s="1"/>
  <c r="F39" i="11"/>
  <c r="F38" i="10" s="1"/>
  <c r="F35" i="11"/>
  <c r="F34" i="10" s="1"/>
  <c r="F31" i="11"/>
  <c r="F30" i="10" s="1"/>
  <c r="F27" i="11"/>
  <c r="F26" i="10" s="1"/>
  <c r="F23" i="11"/>
  <c r="F22" i="10" s="1"/>
  <c r="F19" i="11"/>
  <c r="F18" i="10" s="1"/>
  <c r="F15" i="11"/>
  <c r="F14" i="10" s="1"/>
  <c r="F11" i="11"/>
  <c r="F10" i="10" s="1"/>
  <c r="F74" i="11"/>
  <c r="F73" i="10" s="1"/>
  <c r="F70" i="11"/>
  <c r="F69" i="10" s="1"/>
  <c r="F66" i="11"/>
  <c r="F65" i="10" s="1"/>
  <c r="F62" i="11"/>
  <c r="F61" i="10" s="1"/>
  <c r="F58" i="11"/>
  <c r="F57" i="10" s="1"/>
  <c r="F54" i="11"/>
  <c r="F53" i="10" s="1"/>
  <c r="F50" i="11"/>
  <c r="F49" i="10" s="1"/>
  <c r="F46" i="11"/>
  <c r="F45" i="10" s="1"/>
  <c r="F42" i="11"/>
  <c r="F41" i="10" s="1"/>
  <c r="F38" i="11"/>
  <c r="F37" i="10" s="1"/>
  <c r="F34" i="11"/>
  <c r="F33" i="10" s="1"/>
  <c r="F30" i="11"/>
  <c r="F29" i="10" s="1"/>
  <c r="F26" i="11"/>
  <c r="F25" i="10" s="1"/>
  <c r="F22" i="11"/>
  <c r="F21" i="10" s="1"/>
  <c r="F18" i="11"/>
  <c r="F17" i="10" s="1"/>
  <c r="F14" i="11"/>
  <c r="F13" i="10" s="1"/>
  <c r="F10" i="11"/>
  <c r="F9" i="10" s="1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9" i="11"/>
  <c r="F8" i="10" s="1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" i="11"/>
  <c r="F7" i="10" s="1"/>
  <c r="F6" i="11"/>
  <c r="F5" i="10" s="1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7" i="11"/>
  <c r="F6" i="10" s="1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J118" i="9"/>
  <c r="N118" i="9"/>
  <c r="L119" i="9"/>
  <c r="J120" i="9"/>
  <c r="N120" i="9"/>
  <c r="L121" i="9"/>
  <c r="J122" i="9"/>
  <c r="N122" i="9"/>
  <c r="L123" i="9"/>
  <c r="J124" i="9"/>
  <c r="N124" i="9"/>
  <c r="L125" i="9"/>
  <c r="J126" i="9"/>
  <c r="N126" i="9"/>
  <c r="L127" i="9"/>
  <c r="J128" i="9"/>
  <c r="N128" i="9"/>
  <c r="M117" i="9"/>
  <c r="K118" i="9"/>
  <c r="O118" i="9"/>
  <c r="M119" i="9"/>
  <c r="K120" i="9"/>
  <c r="O120" i="9"/>
  <c r="M121" i="9"/>
  <c r="K122" i="9"/>
  <c r="O122" i="9"/>
  <c r="M123" i="9"/>
  <c r="K124" i="9"/>
  <c r="O124" i="9"/>
  <c r="M125" i="9"/>
  <c r="K126" i="9"/>
  <c r="O126" i="9"/>
  <c r="M127" i="9"/>
  <c r="K128" i="9"/>
  <c r="O128" i="9"/>
  <c r="L117" i="9"/>
  <c r="K119" i="9"/>
  <c r="O121" i="9"/>
  <c r="K123" i="9"/>
  <c r="M124" i="9"/>
  <c r="M126" i="9"/>
  <c r="O127" i="9"/>
  <c r="J117" i="9"/>
  <c r="L118" i="9"/>
  <c r="J119" i="9"/>
  <c r="N119" i="9"/>
  <c r="L120" i="9"/>
  <c r="J121" i="9"/>
  <c r="N121" i="9"/>
  <c r="L122" i="9"/>
  <c r="J123" i="9"/>
  <c r="N123" i="9"/>
  <c r="L124" i="9"/>
  <c r="J125" i="9"/>
  <c r="N125" i="9"/>
  <c r="L126" i="9"/>
  <c r="J127" i="9"/>
  <c r="N127" i="9"/>
  <c r="L128" i="9"/>
  <c r="O117" i="9"/>
  <c r="K117" i="9"/>
  <c r="M118" i="9"/>
  <c r="O119" i="9"/>
  <c r="M120" i="9"/>
  <c r="K121" i="9"/>
  <c r="M122" i="9"/>
  <c r="O123" i="9"/>
  <c r="K125" i="9"/>
  <c r="O125" i="9"/>
  <c r="K127" i="9"/>
  <c r="M128" i="9"/>
  <c r="N117" i="9"/>
  <c r="H237" i="9"/>
  <c r="H230" i="9"/>
  <c r="X172" i="9"/>
  <c r="H236" i="9"/>
  <c r="X174" i="9"/>
  <c r="P47" i="9"/>
  <c r="X176" i="9"/>
  <c r="P45" i="9"/>
  <c r="X173" i="9"/>
  <c r="P42" i="9"/>
  <c r="P51" i="9"/>
  <c r="P48" i="9"/>
  <c r="P40" i="9"/>
  <c r="P49" i="9"/>
  <c r="P44" i="9"/>
  <c r="P43" i="9"/>
  <c r="P50" i="9"/>
  <c r="P41" i="9"/>
  <c r="P46" i="9"/>
  <c r="H242" i="9" l="1"/>
  <c r="P52" i="9"/>
  <c r="Q50" i="9" s="1"/>
  <c r="C240" i="9" l="1"/>
  <c r="C109" i="10" s="1"/>
  <c r="Q47" i="9"/>
  <c r="Q48" i="9"/>
  <c r="Q46" i="9"/>
  <c r="Q43" i="9"/>
  <c r="Q44" i="9"/>
  <c r="Q51" i="9"/>
  <c r="R50" i="9"/>
  <c r="Q49" i="9"/>
  <c r="Q42" i="9"/>
  <c r="Q40" i="9"/>
  <c r="Q41" i="9"/>
  <c r="Q45" i="9"/>
  <c r="R51" i="9" l="1"/>
  <c r="R48" i="9"/>
  <c r="C234" i="9"/>
  <c r="C103" i="10" s="1"/>
  <c r="C237" i="9"/>
  <c r="C106" i="10" s="1"/>
  <c r="C239" i="9"/>
  <c r="C108" i="10" s="1"/>
  <c r="C231" i="9"/>
  <c r="C100" i="10" s="1"/>
  <c r="C236" i="9"/>
  <c r="C105" i="10" s="1"/>
  <c r="C232" i="9"/>
  <c r="C101" i="10" s="1"/>
  <c r="R44" i="9"/>
  <c r="C235" i="9"/>
  <c r="C104" i="10" s="1"/>
  <c r="C233" i="9"/>
  <c r="R46" i="9"/>
  <c r="C230" i="9"/>
  <c r="C99" i="10" s="1"/>
  <c r="R47" i="9"/>
  <c r="C241" i="9"/>
  <c r="C110" i="10" s="1"/>
  <c r="C238" i="9"/>
  <c r="C107" i="10" s="1"/>
  <c r="O15" i="10"/>
  <c r="O63" i="10"/>
  <c r="O39" i="10"/>
  <c r="O27" i="10"/>
  <c r="O75" i="10"/>
  <c r="O51" i="10"/>
  <c r="R43" i="9"/>
  <c r="R40" i="9"/>
  <c r="R42" i="9"/>
  <c r="R45" i="9"/>
  <c r="Q52" i="9"/>
  <c r="R49" i="9"/>
  <c r="R41" i="9"/>
  <c r="C22" i="9"/>
  <c r="D22" i="9"/>
  <c r="E22" i="9"/>
  <c r="F22" i="9"/>
  <c r="G22" i="9"/>
  <c r="C23" i="9"/>
  <c r="D23" i="9"/>
  <c r="E23" i="9"/>
  <c r="F23" i="9"/>
  <c r="G23" i="9"/>
  <c r="C24" i="9"/>
  <c r="D24" i="9"/>
  <c r="E24" i="9"/>
  <c r="F24" i="9"/>
  <c r="G24" i="9"/>
  <c r="D25" i="9"/>
  <c r="E25" i="9"/>
  <c r="F25" i="9"/>
  <c r="G25" i="9"/>
  <c r="C26" i="9"/>
  <c r="D26" i="9"/>
  <c r="E26" i="9"/>
  <c r="F26" i="9"/>
  <c r="G26" i="9"/>
  <c r="C27" i="9"/>
  <c r="D27" i="9"/>
  <c r="E27" i="9"/>
  <c r="F27" i="9"/>
  <c r="G27" i="9"/>
  <c r="C28" i="9"/>
  <c r="D28" i="9"/>
  <c r="E28" i="9"/>
  <c r="F28" i="9"/>
  <c r="G28" i="9"/>
  <c r="C29" i="9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B23" i="9"/>
  <c r="B24" i="9"/>
  <c r="B25" i="9"/>
  <c r="B26" i="9"/>
  <c r="B27" i="9"/>
  <c r="B28" i="9"/>
  <c r="B29" i="9"/>
  <c r="B30" i="9"/>
  <c r="B31" i="9"/>
  <c r="B32" i="9"/>
  <c r="B33" i="9"/>
  <c r="B22" i="9"/>
  <c r="B34" i="9" s="1"/>
  <c r="O25" i="10" l="1"/>
  <c r="O13" i="10"/>
  <c r="O61" i="10"/>
  <c r="O37" i="10"/>
  <c r="O73" i="10"/>
  <c r="O49" i="10"/>
  <c r="O54" i="10"/>
  <c r="O30" i="10"/>
  <c r="O6" i="10"/>
  <c r="O66" i="10"/>
  <c r="O42" i="10"/>
  <c r="O18" i="10"/>
  <c r="O12" i="10"/>
  <c r="O72" i="10"/>
  <c r="O48" i="10"/>
  <c r="O36" i="10"/>
  <c r="O60" i="10"/>
  <c r="O24" i="10"/>
  <c r="O26" i="10"/>
  <c r="O62" i="10"/>
  <c r="O38" i="10"/>
  <c r="O14" i="10"/>
  <c r="O74" i="10"/>
  <c r="O50" i="10"/>
  <c r="C242" i="9"/>
  <c r="C102" i="10"/>
  <c r="O59" i="10"/>
  <c r="O35" i="10"/>
  <c r="O23" i="10"/>
  <c r="O11" i="10"/>
  <c r="O71" i="10"/>
  <c r="O47" i="10"/>
  <c r="O28" i="10"/>
  <c r="O40" i="10"/>
  <c r="O64" i="10"/>
  <c r="O16" i="10"/>
  <c r="O52" i="10"/>
  <c r="O76" i="10"/>
  <c r="O41" i="10"/>
  <c r="O17" i="10"/>
  <c r="O65" i="10"/>
  <c r="O53" i="10"/>
  <c r="O5" i="10"/>
  <c r="O29" i="10"/>
  <c r="O10" i="10"/>
  <c r="O58" i="10"/>
  <c r="O34" i="10"/>
  <c r="O22" i="10"/>
  <c r="O70" i="10"/>
  <c r="O46" i="10"/>
  <c r="O55" i="10"/>
  <c r="O31" i="10"/>
  <c r="O7" i="10"/>
  <c r="O67" i="10"/>
  <c r="O43" i="10"/>
  <c r="O19" i="10"/>
  <c r="O21" i="10"/>
  <c r="O9" i="10"/>
  <c r="O57" i="10"/>
  <c r="O33" i="10"/>
  <c r="O45" i="10"/>
  <c r="O69" i="10"/>
  <c r="G34" i="9"/>
  <c r="O33" i="9" s="1"/>
  <c r="C34" i="9"/>
  <c r="K32" i="9" s="1"/>
  <c r="K26" i="9"/>
  <c r="J30" i="9"/>
  <c r="J26" i="9"/>
  <c r="J33" i="9"/>
  <c r="J29" i="9"/>
  <c r="J25" i="9"/>
  <c r="J24" i="9"/>
  <c r="J32" i="9"/>
  <c r="J28" i="9"/>
  <c r="J31" i="9"/>
  <c r="J27" i="9"/>
  <c r="J23" i="9"/>
  <c r="E34" i="9"/>
  <c r="M29" i="9" s="1"/>
  <c r="F34" i="9"/>
  <c r="N26" i="9" s="1"/>
  <c r="D34" i="9"/>
  <c r="L33" i="9" s="1"/>
  <c r="O26" i="9" l="1"/>
  <c r="K22" i="9"/>
  <c r="K31" i="9"/>
  <c r="O68" i="10"/>
  <c r="O78" i="10" s="1"/>
  <c r="O44" i="10"/>
  <c r="O56" i="10"/>
  <c r="O8" i="10"/>
  <c r="O20" i="10"/>
  <c r="O32" i="10"/>
  <c r="O30" i="9"/>
  <c r="O23" i="9"/>
  <c r="O22" i="9"/>
  <c r="N31" i="9"/>
  <c r="N32" i="9"/>
  <c r="O28" i="9"/>
  <c r="K33" i="9"/>
  <c r="N23" i="9"/>
  <c r="K23" i="9"/>
  <c r="O32" i="9"/>
  <c r="M22" i="9"/>
  <c r="M30" i="9"/>
  <c r="M27" i="9"/>
  <c r="O31" i="9"/>
  <c r="K24" i="9"/>
  <c r="O25" i="9"/>
  <c r="N27" i="9"/>
  <c r="O24" i="9"/>
  <c r="K30" i="9"/>
  <c r="K27" i="9"/>
  <c r="K25" i="9"/>
  <c r="K28" i="9"/>
  <c r="O29" i="9"/>
  <c r="M31" i="9"/>
  <c r="M26" i="9"/>
  <c r="O27" i="9"/>
  <c r="K29" i="9"/>
  <c r="M24" i="9"/>
  <c r="M28" i="9"/>
  <c r="M32" i="9"/>
  <c r="N24" i="9"/>
  <c r="M33" i="9"/>
  <c r="L22" i="9"/>
  <c r="L23" i="9"/>
  <c r="L27" i="9"/>
  <c r="L31" i="9"/>
  <c r="L32" i="9"/>
  <c r="N22" i="9"/>
  <c r="L25" i="9"/>
  <c r="M25" i="9"/>
  <c r="L28" i="9"/>
  <c r="N33" i="9"/>
  <c r="L24" i="9"/>
  <c r="L30" i="9"/>
  <c r="L29" i="9"/>
  <c r="L26" i="9"/>
  <c r="P26" i="9" s="1"/>
  <c r="Q26" i="9" s="1"/>
  <c r="M23" i="9"/>
  <c r="N28" i="9"/>
  <c r="N30" i="9"/>
  <c r="N25" i="9"/>
  <c r="N29" i="9"/>
  <c r="B234" i="9" l="1"/>
  <c r="B103" i="10" s="1"/>
  <c r="P27" i="9"/>
  <c r="P22" i="9"/>
  <c r="P30" i="9"/>
  <c r="P31" i="9"/>
  <c r="P33" i="9"/>
  <c r="P24" i="9"/>
  <c r="P25" i="9"/>
  <c r="P23" i="9"/>
  <c r="P29" i="9"/>
  <c r="P28" i="9"/>
  <c r="P32" i="9"/>
  <c r="B240" i="9" l="1"/>
  <c r="B109" i="10" s="1"/>
  <c r="B241" i="9"/>
  <c r="B110" i="10" s="1"/>
  <c r="B236" i="9"/>
  <c r="B105" i="10" s="1"/>
  <c r="N9" i="10"/>
  <c r="N21" i="10"/>
  <c r="N57" i="10"/>
  <c r="N33" i="10"/>
  <c r="N69" i="10"/>
  <c r="N45" i="10"/>
  <c r="B231" i="9"/>
  <c r="B100" i="10" s="1"/>
  <c r="B233" i="9"/>
  <c r="B102" i="10" s="1"/>
  <c r="Q33" i="9"/>
  <c r="B239" i="9"/>
  <c r="B108" i="10" s="1"/>
  <c r="B237" i="9"/>
  <c r="B106" i="10" s="1"/>
  <c r="B232" i="9"/>
  <c r="B101" i="10" s="1"/>
  <c r="B238" i="9"/>
  <c r="B107" i="10" s="1"/>
  <c r="Q27" i="9"/>
  <c r="B235" i="9"/>
  <c r="B104" i="10" s="1"/>
  <c r="Q22" i="9"/>
  <c r="Q31" i="9"/>
  <c r="Q30" i="9"/>
  <c r="Q23" i="9"/>
  <c r="Q28" i="9"/>
  <c r="Q29" i="9"/>
  <c r="Q32" i="9"/>
  <c r="P34" i="9"/>
  <c r="Q25" i="9"/>
  <c r="Q24" i="9"/>
  <c r="N11" i="10" l="1"/>
  <c r="N71" i="10"/>
  <c r="N47" i="10"/>
  <c r="N23" i="10"/>
  <c r="N35" i="10"/>
  <c r="N59" i="10"/>
  <c r="N58" i="10"/>
  <c r="N34" i="10"/>
  <c r="N22" i="10"/>
  <c r="N10" i="10"/>
  <c r="N70" i="10"/>
  <c r="N46" i="10"/>
  <c r="N61" i="10"/>
  <c r="N37" i="10"/>
  <c r="N25" i="10"/>
  <c r="N13" i="10"/>
  <c r="N73" i="10"/>
  <c r="N49" i="10"/>
  <c r="N24" i="10"/>
  <c r="N60" i="10"/>
  <c r="N36" i="10"/>
  <c r="N12" i="10"/>
  <c r="N72" i="10"/>
  <c r="N48" i="10"/>
  <c r="N67" i="10"/>
  <c r="N43" i="10"/>
  <c r="N31" i="10"/>
  <c r="N7" i="10"/>
  <c r="N55" i="10"/>
  <c r="N19" i="10"/>
  <c r="B242" i="9"/>
  <c r="B99" i="10"/>
  <c r="N68" i="10"/>
  <c r="N56" i="10"/>
  <c r="N32" i="10"/>
  <c r="N8" i="10"/>
  <c r="N20" i="10"/>
  <c r="N44" i="10"/>
  <c r="N62" i="10"/>
  <c r="N38" i="10"/>
  <c r="N26" i="10"/>
  <c r="N74" i="10"/>
  <c r="N50" i="10"/>
  <c r="N14" i="10"/>
  <c r="N54" i="10"/>
  <c r="N30" i="10"/>
  <c r="N66" i="10"/>
  <c r="N42" i="10"/>
  <c r="N18" i="10"/>
  <c r="N6" i="10"/>
  <c r="N52" i="10"/>
  <c r="N76" i="10"/>
  <c r="N16" i="10"/>
  <c r="N28" i="10"/>
  <c r="N64" i="10"/>
  <c r="N40" i="10"/>
  <c r="N27" i="10"/>
  <c r="N75" i="10"/>
  <c r="N51" i="10"/>
  <c r="N63" i="10"/>
  <c r="N39" i="10"/>
  <c r="N15" i="10"/>
  <c r="N5" i="10" l="1"/>
  <c r="N65" i="10"/>
  <c r="N78" i="10" s="1"/>
  <c r="N29" i="10"/>
  <c r="N41" i="10"/>
  <c r="N17" i="10"/>
  <c r="N53" i="10"/>
  <c r="F63" i="9" l="1"/>
  <c r="H61" i="9" s="1"/>
  <c r="H62" i="9" s="1"/>
  <c r="O72" i="9" s="1"/>
  <c r="K89" i="9" s="1"/>
  <c r="L79" i="9"/>
  <c r="H96" i="9" s="1"/>
  <c r="K76" i="9"/>
  <c r="G93" i="9" s="1"/>
  <c r="J80" i="9"/>
  <c r="F97" i="9" s="1"/>
  <c r="O73" i="9"/>
  <c r="K90" i="9" s="1"/>
  <c r="N78" i="9"/>
  <c r="J95" i="9" s="1"/>
  <c r="M75" i="9"/>
  <c r="I92" i="9" s="1"/>
  <c r="L76" i="9"/>
  <c r="H93" i="9" s="1"/>
  <c r="L80" i="9"/>
  <c r="H97" i="9" s="1"/>
  <c r="K81" i="9"/>
  <c r="G98" i="9" s="1"/>
  <c r="L70" i="9"/>
  <c r="H87" i="9" s="1"/>
  <c r="J81" i="9"/>
  <c r="F98" i="9" s="1"/>
  <c r="O74" i="9"/>
  <c r="K91" i="9" s="1"/>
  <c r="N75" i="9"/>
  <c r="J92" i="9" s="1"/>
  <c r="N79" i="9"/>
  <c r="J96" i="9" s="1"/>
  <c r="M76" i="9"/>
  <c r="I93" i="9" s="1"/>
  <c r="M80" i="9"/>
  <c r="I97" i="9" s="1"/>
  <c r="L73" i="9"/>
  <c r="H90" i="9" s="1"/>
  <c r="L81" i="9"/>
  <c r="H98" i="9" s="1"/>
  <c r="K74" i="9"/>
  <c r="G91" i="9" s="1"/>
  <c r="K78" i="9"/>
  <c r="G95" i="9" s="1"/>
  <c r="K70" i="9"/>
  <c r="G87" i="9" s="1"/>
  <c r="J74" i="9"/>
  <c r="F91" i="9" s="1"/>
  <c r="J78" i="9"/>
  <c r="F95" i="9" s="1"/>
  <c r="N72" i="9"/>
  <c r="J89" i="9" s="1"/>
  <c r="M77" i="9"/>
  <c r="I94" i="9" s="1"/>
  <c r="K71" i="9"/>
  <c r="G88" i="9" s="1"/>
  <c r="M81" i="9"/>
  <c r="I98" i="9" s="1"/>
  <c r="J75" i="9"/>
  <c r="F92" i="9" s="1"/>
  <c r="L74" i="9"/>
  <c r="H91" i="9" s="1"/>
  <c r="L78" i="9"/>
  <c r="H95" i="9" s="1"/>
  <c r="O71" i="9"/>
  <c r="K88" i="9" s="1"/>
  <c r="N76" i="9"/>
  <c r="J93" i="9" s="1"/>
  <c r="N80" i="9"/>
  <c r="J97" i="9" s="1"/>
  <c r="J79" i="9"/>
  <c r="F96" i="9" s="1"/>
  <c r="N70" i="9"/>
  <c r="J87" i="9" s="1"/>
  <c r="O75" i="9"/>
  <c r="K92" i="9" s="1"/>
  <c r="K79" i="9"/>
  <c r="G96" i="9" s="1"/>
  <c r="M73" i="9"/>
  <c r="I90" i="9" s="1"/>
  <c r="N71" i="9" l="1"/>
  <c r="J88" i="9" s="1"/>
  <c r="J77" i="9"/>
  <c r="F94" i="9" s="1"/>
  <c r="K77" i="9"/>
  <c r="G94" i="9" s="1"/>
  <c r="L72" i="9"/>
  <c r="H89" i="9" s="1"/>
  <c r="N74" i="9"/>
  <c r="J91" i="9" s="1"/>
  <c r="J76" i="9"/>
  <c r="F93" i="9" s="1"/>
  <c r="N81" i="9"/>
  <c r="J98" i="9" s="1"/>
  <c r="K75" i="9"/>
  <c r="G92" i="9" s="1"/>
  <c r="O79" i="9"/>
  <c r="K96" i="9" s="1"/>
  <c r="J71" i="9"/>
  <c r="F88" i="9" s="1"/>
  <c r="O70" i="9"/>
  <c r="K87" i="9" s="1"/>
  <c r="L77" i="9"/>
  <c r="H94" i="9" s="1"/>
  <c r="M72" i="9"/>
  <c r="I89" i="9" s="1"/>
  <c r="O78" i="9"/>
  <c r="K95" i="9" s="1"/>
  <c r="J73" i="9"/>
  <c r="F90" i="9" s="1"/>
  <c r="K73" i="9"/>
  <c r="G90" i="9" s="1"/>
  <c r="M79" i="9"/>
  <c r="I96" i="9" s="1"/>
  <c r="O81" i="9"/>
  <c r="K98" i="9" s="1"/>
  <c r="K80" i="9"/>
  <c r="G97" i="9" s="1"/>
  <c r="N73" i="9"/>
  <c r="J90" i="9" s="1"/>
  <c r="M71" i="9"/>
  <c r="I88" i="9" s="1"/>
  <c r="O77" i="9"/>
  <c r="K94" i="9" s="1"/>
  <c r="M70" i="9"/>
  <c r="I87" i="9" s="1"/>
  <c r="L87" i="9" s="1"/>
  <c r="L75" i="9"/>
  <c r="H92" i="9" s="1"/>
  <c r="O80" i="9"/>
  <c r="K97" i="9" s="1"/>
  <c r="M78" i="9"/>
  <c r="I95" i="9" s="1"/>
  <c r="J72" i="9"/>
  <c r="F89" i="9" s="1"/>
  <c r="K72" i="9"/>
  <c r="G89" i="9" s="1"/>
  <c r="M74" i="9"/>
  <c r="I91" i="9" s="1"/>
  <c r="O76" i="9"/>
  <c r="K93" i="9" s="1"/>
  <c r="L93" i="9" s="1"/>
  <c r="L71" i="9"/>
  <c r="H88" i="9" s="1"/>
  <c r="N77" i="9"/>
  <c r="J94" i="9" s="1"/>
  <c r="L94" i="9" s="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E14" i="11"/>
  <c r="E77" i="11"/>
  <c r="E73" i="11"/>
  <c r="E69" i="11"/>
  <c r="E65" i="11"/>
  <c r="E61" i="11"/>
  <c r="E57" i="11"/>
  <c r="E53" i="11"/>
  <c r="E49" i="11"/>
  <c r="E45" i="11"/>
  <c r="E41" i="11"/>
  <c r="E37" i="11"/>
  <c r="E33" i="11"/>
  <c r="E29" i="11"/>
  <c r="E25" i="11"/>
  <c r="E21" i="11"/>
  <c r="E17" i="11"/>
  <c r="E13" i="11"/>
  <c r="E76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0" i="11"/>
  <c r="E16" i="11"/>
  <c r="E12" i="11"/>
  <c r="E75" i="11"/>
  <c r="E71" i="11"/>
  <c r="E67" i="11"/>
  <c r="E63" i="11"/>
  <c r="E59" i="11"/>
  <c r="E55" i="11"/>
  <c r="E51" i="11"/>
  <c r="E47" i="11"/>
  <c r="E43" i="11"/>
  <c r="E39" i="11"/>
  <c r="E35" i="11"/>
  <c r="E31" i="11"/>
  <c r="E27" i="11"/>
  <c r="E23" i="11"/>
  <c r="E19" i="11"/>
  <c r="E15" i="11"/>
  <c r="E11" i="11"/>
  <c r="E7" i="11"/>
  <c r="E7" i="2"/>
  <c r="H7" i="2" s="1"/>
  <c r="E11" i="2"/>
  <c r="H11" i="2" s="1"/>
  <c r="E15" i="2"/>
  <c r="H15" i="2" s="1"/>
  <c r="E19" i="2"/>
  <c r="H19" i="2" s="1"/>
  <c r="E23" i="2"/>
  <c r="H23" i="2" s="1"/>
  <c r="E27" i="2"/>
  <c r="H27" i="2" s="1"/>
  <c r="E31" i="2"/>
  <c r="H31" i="2" s="1"/>
  <c r="E35" i="2"/>
  <c r="H35" i="2" s="1"/>
  <c r="E39" i="2"/>
  <c r="H39" i="2" s="1"/>
  <c r="E43" i="2"/>
  <c r="H43" i="2" s="1"/>
  <c r="E47" i="2"/>
  <c r="H47" i="2" s="1"/>
  <c r="E51" i="2"/>
  <c r="H51" i="2" s="1"/>
  <c r="E55" i="2"/>
  <c r="H55" i="2" s="1"/>
  <c r="E59" i="2"/>
  <c r="H59" i="2" s="1"/>
  <c r="E63" i="2"/>
  <c r="H63" i="2" s="1"/>
  <c r="E67" i="2"/>
  <c r="E71" i="2"/>
  <c r="H71" i="2" s="1"/>
  <c r="E75" i="2"/>
  <c r="H75" i="2" s="1"/>
  <c r="E10" i="11"/>
  <c r="E8" i="2"/>
  <c r="H8" i="2" s="1"/>
  <c r="E12" i="2"/>
  <c r="H12" i="2" s="1"/>
  <c r="E16" i="2"/>
  <c r="H16" i="2" s="1"/>
  <c r="E20" i="2"/>
  <c r="H20" i="2" s="1"/>
  <c r="E24" i="2"/>
  <c r="H24" i="2" s="1"/>
  <c r="E28" i="2"/>
  <c r="H28" i="2" s="1"/>
  <c r="E32" i="2"/>
  <c r="H32" i="2" s="1"/>
  <c r="E36" i="2"/>
  <c r="H36" i="2" s="1"/>
  <c r="E40" i="2"/>
  <c r="H40" i="2" s="1"/>
  <c r="E44" i="2"/>
  <c r="H44" i="2" s="1"/>
  <c r="E48" i="2"/>
  <c r="H48" i="2" s="1"/>
  <c r="E52" i="2"/>
  <c r="H52" i="2" s="1"/>
  <c r="E56" i="2"/>
  <c r="H56" i="2" s="1"/>
  <c r="E60" i="2"/>
  <c r="H60" i="2" s="1"/>
  <c r="E64" i="2"/>
  <c r="H64" i="2" s="1"/>
  <c r="E68" i="2"/>
  <c r="H68" i="2" s="1"/>
  <c r="E72" i="2"/>
  <c r="H72" i="2" s="1"/>
  <c r="E76" i="2"/>
  <c r="H76" i="2" s="1"/>
  <c r="E9" i="11"/>
  <c r="E9" i="2"/>
  <c r="H9" i="2" s="1"/>
  <c r="E13" i="2"/>
  <c r="H13" i="2" s="1"/>
  <c r="E17" i="2"/>
  <c r="H17" i="2" s="1"/>
  <c r="E21" i="2"/>
  <c r="H21" i="2" s="1"/>
  <c r="E25" i="2"/>
  <c r="H25" i="2" s="1"/>
  <c r="E29" i="2"/>
  <c r="H29" i="2" s="1"/>
  <c r="E33" i="2"/>
  <c r="H33" i="2" s="1"/>
  <c r="E37" i="2"/>
  <c r="H37" i="2" s="1"/>
  <c r="E41" i="2"/>
  <c r="H41" i="2" s="1"/>
  <c r="E45" i="2"/>
  <c r="H45" i="2" s="1"/>
  <c r="E49" i="2"/>
  <c r="H49" i="2" s="1"/>
  <c r="E53" i="2"/>
  <c r="H53" i="2" s="1"/>
  <c r="E57" i="2"/>
  <c r="H57" i="2" s="1"/>
  <c r="E61" i="2"/>
  <c r="H61" i="2" s="1"/>
  <c r="E65" i="2"/>
  <c r="H65" i="2" s="1"/>
  <c r="E69" i="2"/>
  <c r="H69" i="2" s="1"/>
  <c r="E73" i="2"/>
  <c r="H73" i="2" s="1"/>
  <c r="E77" i="2"/>
  <c r="H77" i="2" s="1"/>
  <c r="E8" i="11"/>
  <c r="E6" i="11"/>
  <c r="E10" i="2"/>
  <c r="H10" i="2" s="1"/>
  <c r="E14" i="2"/>
  <c r="H14" i="2" s="1"/>
  <c r="E18" i="2"/>
  <c r="H18" i="2" s="1"/>
  <c r="E22" i="2"/>
  <c r="H22" i="2" s="1"/>
  <c r="E26" i="2"/>
  <c r="H26" i="2" s="1"/>
  <c r="E30" i="2"/>
  <c r="H30" i="2" s="1"/>
  <c r="E34" i="2"/>
  <c r="H34" i="2" s="1"/>
  <c r="E38" i="2"/>
  <c r="H38" i="2" s="1"/>
  <c r="E42" i="2"/>
  <c r="H42" i="2" s="1"/>
  <c r="E46" i="2"/>
  <c r="H46" i="2" s="1"/>
  <c r="E50" i="2"/>
  <c r="H50" i="2" s="1"/>
  <c r="E54" i="2"/>
  <c r="H54" i="2" s="1"/>
  <c r="E58" i="2"/>
  <c r="H58" i="2" s="1"/>
  <c r="E62" i="2"/>
  <c r="H62" i="2" s="1"/>
  <c r="E66" i="2"/>
  <c r="H66" i="2" s="1"/>
  <c r="E70" i="2"/>
  <c r="H70" i="2" s="1"/>
  <c r="E74" i="2"/>
  <c r="H74" i="2" s="1"/>
  <c r="H6" i="2"/>
  <c r="I145" i="9"/>
  <c r="I144" i="9"/>
  <c r="I143" i="9"/>
  <c r="I142" i="9"/>
  <c r="I141" i="9"/>
  <c r="I140" i="9"/>
  <c r="I139" i="9"/>
  <c r="I138" i="9"/>
  <c r="I137" i="9"/>
  <c r="I136" i="9"/>
  <c r="I135" i="9"/>
  <c r="I134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F145" i="9"/>
  <c r="F144" i="9"/>
  <c r="F143" i="9"/>
  <c r="F142" i="9"/>
  <c r="G141" i="9"/>
  <c r="K140" i="9"/>
  <c r="G139" i="9"/>
  <c r="K138" i="9"/>
  <c r="G137" i="9"/>
  <c r="K136" i="9"/>
  <c r="G135" i="9"/>
  <c r="K134" i="9"/>
  <c r="J145" i="9"/>
  <c r="J142" i="9"/>
  <c r="K137" i="9"/>
  <c r="G136" i="9"/>
  <c r="G144" i="9"/>
  <c r="J141" i="9"/>
  <c r="F138" i="9"/>
  <c r="J137" i="9"/>
  <c r="F136" i="9"/>
  <c r="F134" i="9"/>
  <c r="K145" i="9"/>
  <c r="K144" i="9"/>
  <c r="K143" i="9"/>
  <c r="K142" i="9"/>
  <c r="F141" i="9"/>
  <c r="J140" i="9"/>
  <c r="F139" i="9"/>
  <c r="J138" i="9"/>
  <c r="F137" i="9"/>
  <c r="J136" i="9"/>
  <c r="F135" i="9"/>
  <c r="J134" i="9"/>
  <c r="J144" i="9"/>
  <c r="J143" i="9"/>
  <c r="K141" i="9"/>
  <c r="G140" i="9"/>
  <c r="K139" i="9"/>
  <c r="G138" i="9"/>
  <c r="K135" i="9"/>
  <c r="G134" i="9"/>
  <c r="G145" i="9"/>
  <c r="G143" i="9"/>
  <c r="G142" i="9"/>
  <c r="F140" i="9"/>
  <c r="J139" i="9"/>
  <c r="J135" i="9"/>
  <c r="L96" i="9"/>
  <c r="P96" i="9"/>
  <c r="L91" i="9"/>
  <c r="P91" i="9"/>
  <c r="P98" i="9"/>
  <c r="L98" i="9"/>
  <c r="P94" i="9"/>
  <c r="L90" i="9"/>
  <c r="P90" i="9"/>
  <c r="P97" i="9"/>
  <c r="L97" i="9"/>
  <c r="L88" i="9"/>
  <c r="P88" i="9"/>
  <c r="P95" i="9"/>
  <c r="L95" i="9"/>
  <c r="H6" i="11" l="1"/>
  <c r="R6" i="11"/>
  <c r="L89" i="9"/>
  <c r="L92" i="9"/>
  <c r="P92" i="9"/>
  <c r="P87" i="9"/>
  <c r="P89" i="9"/>
  <c r="P93" i="9"/>
  <c r="H11" i="11"/>
  <c r="E10" i="10"/>
  <c r="W11" i="11"/>
  <c r="E42" i="10"/>
  <c r="H43" i="11"/>
  <c r="W43" i="11"/>
  <c r="E74" i="10"/>
  <c r="H75" i="11"/>
  <c r="W75" i="11"/>
  <c r="E39" i="10"/>
  <c r="H40" i="11"/>
  <c r="W40" i="11"/>
  <c r="E71" i="10"/>
  <c r="H72" i="11"/>
  <c r="W72" i="11"/>
  <c r="H21" i="11"/>
  <c r="E20" i="10"/>
  <c r="W21" i="11"/>
  <c r="H53" i="11"/>
  <c r="E52" i="10"/>
  <c r="W53" i="11"/>
  <c r="H18" i="11"/>
  <c r="E17" i="10"/>
  <c r="W18" i="11"/>
  <c r="E49" i="10"/>
  <c r="H50" i="11"/>
  <c r="W50" i="11"/>
  <c r="H9" i="11"/>
  <c r="E8" i="10"/>
  <c r="W9" i="11"/>
  <c r="E14" i="10"/>
  <c r="H15" i="11"/>
  <c r="W15" i="11"/>
  <c r="E62" i="10"/>
  <c r="H63" i="11"/>
  <c r="W63" i="11"/>
  <c r="H28" i="11"/>
  <c r="E27" i="10"/>
  <c r="W28" i="11"/>
  <c r="E75" i="10"/>
  <c r="H76" i="11"/>
  <c r="W76" i="11"/>
  <c r="E56" i="10"/>
  <c r="H57" i="11"/>
  <c r="W57" i="11"/>
  <c r="E37" i="10"/>
  <c r="H38" i="11"/>
  <c r="W38" i="11"/>
  <c r="E69" i="10"/>
  <c r="H70" i="11"/>
  <c r="W70" i="11"/>
  <c r="H8" i="11"/>
  <c r="E7" i="10"/>
  <c r="W8" i="11"/>
  <c r="H19" i="11"/>
  <c r="E18" i="10"/>
  <c r="W19" i="11"/>
  <c r="H35" i="11"/>
  <c r="E34" i="10"/>
  <c r="W35" i="11"/>
  <c r="H51" i="11"/>
  <c r="E50" i="10"/>
  <c r="W51" i="11"/>
  <c r="H67" i="11"/>
  <c r="E66" i="10"/>
  <c r="W67" i="11"/>
  <c r="H16" i="11"/>
  <c r="E15" i="10"/>
  <c r="W16" i="11"/>
  <c r="E31" i="10"/>
  <c r="H32" i="11"/>
  <c r="W32" i="11"/>
  <c r="E47" i="10"/>
  <c r="H48" i="11"/>
  <c r="W48" i="11"/>
  <c r="E63" i="10"/>
  <c r="H64" i="11"/>
  <c r="W64" i="11"/>
  <c r="H13" i="11"/>
  <c r="E12" i="10"/>
  <c r="W13" i="11"/>
  <c r="E28" i="10"/>
  <c r="H29" i="11"/>
  <c r="W29" i="11"/>
  <c r="E44" i="10"/>
  <c r="H45" i="11"/>
  <c r="W45" i="11"/>
  <c r="E60" i="10"/>
  <c r="H61" i="11"/>
  <c r="W61" i="11"/>
  <c r="E76" i="10"/>
  <c r="H77" i="11"/>
  <c r="W77" i="11"/>
  <c r="H26" i="11"/>
  <c r="E25" i="10"/>
  <c r="W26" i="11"/>
  <c r="E41" i="10"/>
  <c r="H42" i="11"/>
  <c r="W42" i="11"/>
  <c r="E57" i="10"/>
  <c r="H58" i="11"/>
  <c r="W58" i="11"/>
  <c r="E73" i="10"/>
  <c r="H74" i="11"/>
  <c r="W74" i="11"/>
  <c r="H10" i="11"/>
  <c r="E9" i="10"/>
  <c r="W10" i="11"/>
  <c r="H27" i="11"/>
  <c r="E26" i="10"/>
  <c r="W27" i="11"/>
  <c r="E58" i="10"/>
  <c r="H59" i="11"/>
  <c r="W59" i="11"/>
  <c r="H24" i="11"/>
  <c r="E23" i="10"/>
  <c r="W24" i="11"/>
  <c r="E55" i="10"/>
  <c r="H56" i="11"/>
  <c r="W56" i="11"/>
  <c r="H37" i="11"/>
  <c r="E36" i="10"/>
  <c r="W37" i="11"/>
  <c r="H69" i="11"/>
  <c r="E68" i="10"/>
  <c r="W69" i="11"/>
  <c r="E33" i="10"/>
  <c r="H34" i="11"/>
  <c r="W34" i="11"/>
  <c r="E65" i="10"/>
  <c r="H66" i="11"/>
  <c r="W66" i="11"/>
  <c r="E5" i="10"/>
  <c r="I5" i="10" s="1"/>
  <c r="W6" i="11"/>
  <c r="H31" i="11"/>
  <c r="E30" i="10"/>
  <c r="W31" i="11"/>
  <c r="H47" i="11"/>
  <c r="E46" i="10"/>
  <c r="W47" i="11"/>
  <c r="H12" i="11"/>
  <c r="E11" i="10"/>
  <c r="W12" i="11"/>
  <c r="E43" i="10"/>
  <c r="H44" i="11"/>
  <c r="W44" i="11"/>
  <c r="E59" i="10"/>
  <c r="H60" i="11"/>
  <c r="W60" i="11"/>
  <c r="H25" i="11"/>
  <c r="E24" i="10"/>
  <c r="W25" i="11"/>
  <c r="E40" i="10"/>
  <c r="H41" i="11"/>
  <c r="W41" i="11"/>
  <c r="E72" i="10"/>
  <c r="H73" i="11"/>
  <c r="W73" i="11"/>
  <c r="H22" i="11"/>
  <c r="E21" i="10"/>
  <c r="W22" i="11"/>
  <c r="E53" i="10"/>
  <c r="H54" i="11"/>
  <c r="W54" i="11"/>
  <c r="E6" i="10"/>
  <c r="H7" i="11"/>
  <c r="W7" i="11"/>
  <c r="H23" i="11"/>
  <c r="E22" i="10"/>
  <c r="W23" i="11"/>
  <c r="E38" i="10"/>
  <c r="H39" i="11"/>
  <c r="W39" i="11"/>
  <c r="E54" i="10"/>
  <c r="H55" i="11"/>
  <c r="W55" i="11"/>
  <c r="E70" i="10"/>
  <c r="H71" i="11"/>
  <c r="W71" i="11"/>
  <c r="H20" i="11"/>
  <c r="E19" i="10"/>
  <c r="W20" i="11"/>
  <c r="E35" i="10"/>
  <c r="H36" i="11"/>
  <c r="W36" i="11"/>
  <c r="E51" i="10"/>
  <c r="H52" i="11"/>
  <c r="W52" i="11"/>
  <c r="E67" i="10"/>
  <c r="H68" i="11"/>
  <c r="W68" i="11"/>
  <c r="H17" i="11"/>
  <c r="E16" i="10"/>
  <c r="W17" i="11"/>
  <c r="H33" i="11"/>
  <c r="E32" i="10"/>
  <c r="W33" i="11"/>
  <c r="H49" i="11"/>
  <c r="E48" i="10"/>
  <c r="W49" i="11"/>
  <c r="H65" i="11"/>
  <c r="E64" i="10"/>
  <c r="W65" i="11"/>
  <c r="H14" i="11"/>
  <c r="E13" i="10"/>
  <c r="W14" i="11"/>
  <c r="E29" i="10"/>
  <c r="H30" i="11"/>
  <c r="W30" i="11"/>
  <c r="E45" i="10"/>
  <c r="H46" i="11"/>
  <c r="W46" i="11"/>
  <c r="E61" i="10"/>
  <c r="H62" i="11"/>
  <c r="W62" i="11"/>
  <c r="L135" i="9"/>
  <c r="P135" i="9"/>
  <c r="P139" i="9"/>
  <c r="L139" i="9"/>
  <c r="L136" i="9"/>
  <c r="P136" i="9"/>
  <c r="L145" i="9"/>
  <c r="P145" i="9"/>
  <c r="L142" i="9"/>
  <c r="P142" i="9"/>
  <c r="P137" i="9"/>
  <c r="L137" i="9"/>
  <c r="P141" i="9"/>
  <c r="L141" i="9"/>
  <c r="P138" i="9"/>
  <c r="L138" i="9"/>
  <c r="L143" i="9"/>
  <c r="P143" i="9"/>
  <c r="P140" i="9"/>
  <c r="L140" i="9"/>
  <c r="L134" i="9"/>
  <c r="P134" i="9"/>
  <c r="P144" i="9"/>
  <c r="L144" i="9"/>
  <c r="L99" i="9"/>
  <c r="M97" i="9" s="1"/>
  <c r="P99" i="9" l="1"/>
  <c r="Q93" i="9" s="1"/>
  <c r="Q96" i="9"/>
  <c r="E239" i="9" s="1"/>
  <c r="E108" i="10" s="1"/>
  <c r="M96" i="9"/>
  <c r="R63" i="11" s="1"/>
  <c r="M94" i="9"/>
  <c r="D237" i="9" s="1"/>
  <c r="D106" i="10" s="1"/>
  <c r="M87" i="9"/>
  <c r="M89" i="9"/>
  <c r="R56" i="11" s="1"/>
  <c r="J55" i="10"/>
  <c r="I55" i="10"/>
  <c r="J26" i="10"/>
  <c r="I26" i="10"/>
  <c r="J57" i="10"/>
  <c r="I57" i="10"/>
  <c r="J12" i="10"/>
  <c r="I12" i="10"/>
  <c r="J63" i="10"/>
  <c r="I63" i="10"/>
  <c r="J15" i="10"/>
  <c r="I15" i="10"/>
  <c r="J18" i="10"/>
  <c r="I18" i="10"/>
  <c r="J45" i="10"/>
  <c r="I45" i="10"/>
  <c r="J64" i="10"/>
  <c r="I64" i="10"/>
  <c r="J51" i="10"/>
  <c r="I51" i="10"/>
  <c r="J54" i="10"/>
  <c r="I54" i="10"/>
  <c r="J21" i="10"/>
  <c r="I21" i="10"/>
  <c r="J72" i="10"/>
  <c r="I72" i="10"/>
  <c r="J43" i="10"/>
  <c r="I43" i="10"/>
  <c r="J30" i="10"/>
  <c r="I30" i="10"/>
  <c r="J68" i="10"/>
  <c r="I68" i="10"/>
  <c r="J73" i="10"/>
  <c r="I73" i="10"/>
  <c r="J25" i="10"/>
  <c r="I25" i="10"/>
  <c r="J76" i="10"/>
  <c r="I76" i="10"/>
  <c r="J34" i="10"/>
  <c r="I34" i="10"/>
  <c r="J56" i="10"/>
  <c r="I56" i="10"/>
  <c r="J14" i="10"/>
  <c r="I14" i="10"/>
  <c r="J17" i="10"/>
  <c r="I17" i="10"/>
  <c r="J74" i="10"/>
  <c r="I74" i="10"/>
  <c r="J35" i="10"/>
  <c r="I35" i="10"/>
  <c r="J38" i="10"/>
  <c r="I38" i="10"/>
  <c r="J40" i="10"/>
  <c r="I40" i="10"/>
  <c r="J36" i="10"/>
  <c r="I36" i="10"/>
  <c r="J61" i="10"/>
  <c r="I61" i="10"/>
  <c r="J13" i="10"/>
  <c r="I13" i="10"/>
  <c r="J16" i="10"/>
  <c r="I16" i="10"/>
  <c r="J67" i="10"/>
  <c r="I67" i="10"/>
  <c r="J19" i="10"/>
  <c r="I19" i="10"/>
  <c r="J70" i="10"/>
  <c r="I70" i="10"/>
  <c r="J22" i="10"/>
  <c r="I22" i="10"/>
  <c r="J6" i="10"/>
  <c r="I6" i="10"/>
  <c r="J24" i="10"/>
  <c r="I24" i="10"/>
  <c r="J59" i="10"/>
  <c r="I59" i="10"/>
  <c r="J46" i="10"/>
  <c r="I46" i="10"/>
  <c r="J23" i="10"/>
  <c r="I23" i="10"/>
  <c r="J58" i="10"/>
  <c r="I58" i="10"/>
  <c r="J28" i="10"/>
  <c r="I28" i="10"/>
  <c r="J31" i="10"/>
  <c r="I31" i="10"/>
  <c r="J50" i="10"/>
  <c r="I50" i="10"/>
  <c r="J37" i="10"/>
  <c r="I37" i="10"/>
  <c r="J27" i="10"/>
  <c r="I27" i="10"/>
  <c r="J62" i="10"/>
  <c r="I62" i="10"/>
  <c r="J39" i="10"/>
  <c r="I39" i="10"/>
  <c r="J10" i="10"/>
  <c r="I10" i="10"/>
  <c r="J29" i="10"/>
  <c r="I29" i="10"/>
  <c r="J48" i="10"/>
  <c r="I48" i="10"/>
  <c r="J5" i="10"/>
  <c r="J65" i="10"/>
  <c r="I65" i="10"/>
  <c r="J60" i="10"/>
  <c r="I60" i="10"/>
  <c r="J75" i="10"/>
  <c r="I75" i="10"/>
  <c r="J52" i="10"/>
  <c r="I52" i="10"/>
  <c r="J42" i="10"/>
  <c r="I42" i="10"/>
  <c r="J32" i="10"/>
  <c r="I32" i="10"/>
  <c r="J53" i="10"/>
  <c r="I53" i="10"/>
  <c r="J11" i="10"/>
  <c r="I11" i="10"/>
  <c r="J33" i="10"/>
  <c r="I33" i="10"/>
  <c r="J9" i="10"/>
  <c r="I9" i="10"/>
  <c r="J41" i="10"/>
  <c r="I41" i="10"/>
  <c r="J44" i="10"/>
  <c r="I44" i="10"/>
  <c r="J47" i="10"/>
  <c r="I47" i="10"/>
  <c r="J66" i="10"/>
  <c r="I66" i="10"/>
  <c r="J7" i="10"/>
  <c r="I7" i="10"/>
  <c r="J69" i="10"/>
  <c r="I69" i="10"/>
  <c r="J8" i="10"/>
  <c r="I8" i="10"/>
  <c r="J49" i="10"/>
  <c r="I49" i="10"/>
  <c r="J20" i="10"/>
  <c r="I20" i="10"/>
  <c r="J71" i="10"/>
  <c r="I71" i="10"/>
  <c r="R68" i="11"/>
  <c r="R20" i="11"/>
  <c r="D230" i="9"/>
  <c r="R30" i="11"/>
  <c r="R54" i="11"/>
  <c r="R42" i="11"/>
  <c r="S51" i="11"/>
  <c r="R39" i="11"/>
  <c r="R27" i="11"/>
  <c r="D240" i="9"/>
  <c r="D109" i="10" s="1"/>
  <c r="R76" i="11"/>
  <c r="R64" i="11"/>
  <c r="R52" i="11"/>
  <c r="R40" i="11"/>
  <c r="R28" i="11"/>
  <c r="R16" i="11"/>
  <c r="P146" i="9"/>
  <c r="Q146" i="9" s="1"/>
  <c r="L146" i="9"/>
  <c r="M146" i="9" s="1"/>
  <c r="M90" i="9"/>
  <c r="R20" i="2"/>
  <c r="R44" i="2"/>
  <c r="R30" i="2"/>
  <c r="R6" i="2"/>
  <c r="R54" i="2"/>
  <c r="S63" i="2"/>
  <c r="S27" i="2"/>
  <c r="N97" i="9"/>
  <c r="R64" i="2"/>
  <c r="R16" i="2"/>
  <c r="R28" i="2"/>
  <c r="R52" i="2"/>
  <c r="R76" i="2"/>
  <c r="R40" i="2"/>
  <c r="Q91" i="9"/>
  <c r="N96" i="9"/>
  <c r="M92" i="9"/>
  <c r="M95" i="9"/>
  <c r="Q92" i="9"/>
  <c r="M88" i="9"/>
  <c r="M91" i="9"/>
  <c r="M98" i="9"/>
  <c r="M93" i="9"/>
  <c r="Q98" i="9"/>
  <c r="Q90" i="9"/>
  <c r="I78" i="10" l="1"/>
  <c r="J78" i="10"/>
  <c r="K109" i="10"/>
  <c r="L109" i="10" s="1"/>
  <c r="R49" i="11"/>
  <c r="R63" i="2"/>
  <c r="N94" i="9"/>
  <c r="R75" i="11"/>
  <c r="R25" i="2"/>
  <c r="R39" i="2"/>
  <c r="D239" i="9"/>
  <c r="D108" i="10" s="1"/>
  <c r="K38" i="10" s="1"/>
  <c r="S51" i="2"/>
  <c r="R8" i="2"/>
  <c r="R68" i="2"/>
  <c r="S15" i="11"/>
  <c r="S63" i="11"/>
  <c r="R32" i="11"/>
  <c r="D232" i="9"/>
  <c r="D101" i="10" s="1"/>
  <c r="K67" i="10" s="1"/>
  <c r="Q95" i="9"/>
  <c r="S74" i="11" s="1"/>
  <c r="Q88" i="9"/>
  <c r="E231" i="9" s="1"/>
  <c r="E100" i="10" s="1"/>
  <c r="S39" i="2"/>
  <c r="S75" i="2"/>
  <c r="R18" i="2"/>
  <c r="R42" i="2"/>
  <c r="R56" i="2"/>
  <c r="N89" i="9"/>
  <c r="S27" i="11"/>
  <c r="S75" i="11"/>
  <c r="R66" i="11"/>
  <c r="R44" i="11"/>
  <c r="Q94" i="9"/>
  <c r="S73" i="11" s="1"/>
  <c r="Q89" i="9"/>
  <c r="S56" i="11" s="1"/>
  <c r="Q87" i="9"/>
  <c r="S6" i="11" s="1"/>
  <c r="R96" i="9"/>
  <c r="S15" i="2"/>
  <c r="R66" i="2"/>
  <c r="N87" i="9"/>
  <c r="R32" i="2"/>
  <c r="S39" i="11"/>
  <c r="R18" i="11"/>
  <c r="R8" i="11"/>
  <c r="S72" i="11"/>
  <c r="S24" i="11"/>
  <c r="R93" i="9"/>
  <c r="S60" i="2"/>
  <c r="S36" i="2"/>
  <c r="S60" i="11"/>
  <c r="S12" i="11"/>
  <c r="S48" i="11"/>
  <c r="S48" i="2"/>
  <c r="S72" i="2"/>
  <c r="E236" i="9"/>
  <c r="E105" i="10" s="1"/>
  <c r="L71" i="10" s="1"/>
  <c r="S36" i="11"/>
  <c r="S12" i="2"/>
  <c r="S24" i="2"/>
  <c r="Q99" i="9"/>
  <c r="Q97" i="9"/>
  <c r="S40" i="2" s="1"/>
  <c r="R73" i="2"/>
  <c r="R51" i="2"/>
  <c r="R49" i="2"/>
  <c r="R51" i="11"/>
  <c r="R25" i="11"/>
  <c r="R73" i="11"/>
  <c r="R13" i="11"/>
  <c r="R61" i="11"/>
  <c r="R27" i="2"/>
  <c r="R13" i="2"/>
  <c r="R15" i="2"/>
  <c r="R75" i="2"/>
  <c r="R61" i="2"/>
  <c r="R37" i="2"/>
  <c r="R15" i="11"/>
  <c r="S40" i="11"/>
  <c r="R37" i="11"/>
  <c r="M135" i="9"/>
  <c r="T55" i="11" s="1"/>
  <c r="M145" i="9"/>
  <c r="F241" i="9" s="1"/>
  <c r="M143" i="9"/>
  <c r="T75" i="11" s="1"/>
  <c r="M138" i="9"/>
  <c r="N138" i="9" s="1"/>
  <c r="D99" i="10"/>
  <c r="K5" i="10" s="1"/>
  <c r="M136" i="9"/>
  <c r="T20" i="11" s="1"/>
  <c r="M134" i="9"/>
  <c r="T42" i="11" s="1"/>
  <c r="M141" i="9"/>
  <c r="T61" i="11" s="1"/>
  <c r="Q137" i="9"/>
  <c r="M140" i="9"/>
  <c r="M142" i="9"/>
  <c r="T74" i="11" s="1"/>
  <c r="Q135" i="9"/>
  <c r="G231" i="9" s="1"/>
  <c r="Q143" i="9"/>
  <c r="M139" i="9"/>
  <c r="M144" i="9"/>
  <c r="Q139" i="9"/>
  <c r="U71" i="11" s="1"/>
  <c r="Q142" i="9"/>
  <c r="U50" i="11" s="1"/>
  <c r="Q144" i="9"/>
  <c r="Q141" i="9"/>
  <c r="U73" i="11" s="1"/>
  <c r="Q140" i="9"/>
  <c r="Q136" i="9"/>
  <c r="U44" i="11" s="1"/>
  <c r="Q134" i="9"/>
  <c r="U42" i="11" s="1"/>
  <c r="M137" i="9"/>
  <c r="Q138" i="9"/>
  <c r="Q145" i="9"/>
  <c r="K26" i="10"/>
  <c r="K19" i="10"/>
  <c r="F238" i="9"/>
  <c r="K51" i="10"/>
  <c r="K39" i="10"/>
  <c r="K75" i="10"/>
  <c r="K27" i="10"/>
  <c r="K15" i="10"/>
  <c r="K63" i="10"/>
  <c r="L11" i="10"/>
  <c r="D231" i="9"/>
  <c r="D100" i="10" s="1"/>
  <c r="R67" i="11"/>
  <c r="R55" i="11"/>
  <c r="R43" i="11"/>
  <c r="R31" i="11"/>
  <c r="R19" i="11"/>
  <c r="R7" i="11"/>
  <c r="E241" i="9"/>
  <c r="E110" i="10" s="1"/>
  <c r="S17" i="11"/>
  <c r="S77" i="11"/>
  <c r="S65" i="11"/>
  <c r="S53" i="11"/>
  <c r="S41" i="11"/>
  <c r="S29" i="11"/>
  <c r="T6" i="11"/>
  <c r="E238" i="9"/>
  <c r="E107" i="10" s="1"/>
  <c r="S62" i="11"/>
  <c r="S50" i="11"/>
  <c r="S38" i="11"/>
  <c r="S14" i="11"/>
  <c r="S67" i="11"/>
  <c r="S55" i="11"/>
  <c r="S7" i="11"/>
  <c r="D235" i="9"/>
  <c r="D104" i="10" s="1"/>
  <c r="R71" i="11"/>
  <c r="R59" i="11"/>
  <c r="R47" i="11"/>
  <c r="R35" i="11"/>
  <c r="R23" i="11"/>
  <c r="R11" i="11"/>
  <c r="S66" i="11"/>
  <c r="R33" i="2"/>
  <c r="D233" i="9"/>
  <c r="D102" i="10" s="1"/>
  <c r="R69" i="11"/>
  <c r="R57" i="11"/>
  <c r="R45" i="11"/>
  <c r="R33" i="11"/>
  <c r="R21" i="11"/>
  <c r="R9" i="11"/>
  <c r="U49" i="11"/>
  <c r="E233" i="9"/>
  <c r="E102" i="10" s="1"/>
  <c r="S9" i="11"/>
  <c r="S69" i="11"/>
  <c r="S57" i="11"/>
  <c r="S45" i="11"/>
  <c r="S33" i="11"/>
  <c r="S21" i="11"/>
  <c r="D236" i="9"/>
  <c r="D105" i="10" s="1"/>
  <c r="R72" i="11"/>
  <c r="R60" i="11"/>
  <c r="R48" i="11"/>
  <c r="R36" i="11"/>
  <c r="R24" i="11"/>
  <c r="R12" i="11"/>
  <c r="K36" i="10"/>
  <c r="K72" i="10"/>
  <c r="K24" i="10"/>
  <c r="K48" i="10"/>
  <c r="K60" i="10"/>
  <c r="K12" i="10"/>
  <c r="D241" i="9"/>
  <c r="D110" i="10" s="1"/>
  <c r="R77" i="11"/>
  <c r="R65" i="11"/>
  <c r="R53" i="11"/>
  <c r="R41" i="11"/>
  <c r="R29" i="11"/>
  <c r="R17" i="11"/>
  <c r="E235" i="9"/>
  <c r="E104" i="10" s="1"/>
  <c r="S71" i="11"/>
  <c r="S59" i="11"/>
  <c r="S47" i="11"/>
  <c r="S35" i="11"/>
  <c r="S23" i="11"/>
  <c r="S11" i="11"/>
  <c r="D238" i="9"/>
  <c r="D107" i="10" s="1"/>
  <c r="R26" i="11"/>
  <c r="R14" i="11"/>
  <c r="R74" i="11"/>
  <c r="R62" i="11"/>
  <c r="R38" i="11"/>
  <c r="R50" i="11"/>
  <c r="E237" i="9"/>
  <c r="E106" i="10" s="1"/>
  <c r="S13" i="11"/>
  <c r="S61" i="11"/>
  <c r="S49" i="11"/>
  <c r="S37" i="11"/>
  <c r="S68" i="11"/>
  <c r="S44" i="11"/>
  <c r="D234" i="9"/>
  <c r="D103" i="10" s="1"/>
  <c r="R22" i="11"/>
  <c r="R10" i="11"/>
  <c r="R70" i="11"/>
  <c r="R34" i="11"/>
  <c r="R58" i="11"/>
  <c r="E234" i="9"/>
  <c r="E103" i="10" s="1"/>
  <c r="S70" i="11"/>
  <c r="S58" i="11"/>
  <c r="S46" i="11"/>
  <c r="S34" i="11"/>
  <c r="S22" i="11"/>
  <c r="S10" i="11"/>
  <c r="T63" i="11"/>
  <c r="T51" i="11"/>
  <c r="L74" i="10"/>
  <c r="L38" i="10"/>
  <c r="L14" i="10"/>
  <c r="L62" i="10"/>
  <c r="L50" i="10"/>
  <c r="L26" i="10"/>
  <c r="T27" i="2"/>
  <c r="T75" i="2"/>
  <c r="T15" i="2"/>
  <c r="T74" i="2"/>
  <c r="T50" i="2"/>
  <c r="T66" i="2"/>
  <c r="R141" i="9"/>
  <c r="U73" i="2"/>
  <c r="U37" i="2"/>
  <c r="R21" i="2"/>
  <c r="R69" i="2"/>
  <c r="N90" i="9"/>
  <c r="R9" i="2"/>
  <c r="R45" i="2"/>
  <c r="R57" i="2"/>
  <c r="S67" i="2"/>
  <c r="S43" i="2"/>
  <c r="N91" i="9"/>
  <c r="R46" i="2"/>
  <c r="R34" i="2"/>
  <c r="R10" i="2"/>
  <c r="R70" i="2"/>
  <c r="R22" i="2"/>
  <c r="R58" i="2"/>
  <c r="S73" i="2"/>
  <c r="S25" i="2"/>
  <c r="S37" i="2"/>
  <c r="S13" i="2"/>
  <c r="S49" i="2"/>
  <c r="R94" i="9"/>
  <c r="S53" i="2"/>
  <c r="S17" i="2"/>
  <c r="R98" i="9"/>
  <c r="S41" i="2"/>
  <c r="S65" i="2"/>
  <c r="S77" i="2"/>
  <c r="S29" i="2"/>
  <c r="N95" i="9"/>
  <c r="R62" i="2"/>
  <c r="R14" i="2"/>
  <c r="R50" i="2"/>
  <c r="R26" i="2"/>
  <c r="R38" i="2"/>
  <c r="R74" i="2"/>
  <c r="R91" i="9"/>
  <c r="S34" i="2"/>
  <c r="S70" i="2"/>
  <c r="S22" i="2"/>
  <c r="S46" i="2"/>
  <c r="S58" i="2"/>
  <c r="S10" i="2"/>
  <c r="S74" i="2"/>
  <c r="S26" i="2"/>
  <c r="S62" i="2"/>
  <c r="S50" i="2"/>
  <c r="R95" i="9"/>
  <c r="S38" i="2"/>
  <c r="N88" i="9"/>
  <c r="R67" i="2"/>
  <c r="R19" i="2"/>
  <c r="R31" i="2"/>
  <c r="R55" i="2"/>
  <c r="R7" i="2"/>
  <c r="R43" i="2"/>
  <c r="N98" i="9"/>
  <c r="R41" i="2"/>
  <c r="R53" i="2"/>
  <c r="R77" i="2"/>
  <c r="R29" i="2"/>
  <c r="R65" i="2"/>
  <c r="R17" i="2"/>
  <c r="N92" i="9"/>
  <c r="R47" i="2"/>
  <c r="R35" i="2"/>
  <c r="R11" i="2"/>
  <c r="R71" i="2"/>
  <c r="R23" i="2"/>
  <c r="R59" i="2"/>
  <c r="S57" i="2"/>
  <c r="S9" i="2"/>
  <c r="S21" i="2"/>
  <c r="S45" i="2"/>
  <c r="R90" i="9"/>
  <c r="S33" i="2"/>
  <c r="S69" i="2"/>
  <c r="S56" i="2"/>
  <c r="S8" i="2"/>
  <c r="M99" i="9"/>
  <c r="N93" i="9"/>
  <c r="R72" i="2"/>
  <c r="R24" i="2"/>
  <c r="R36" i="2"/>
  <c r="R60" i="2"/>
  <c r="R12" i="2"/>
  <c r="R48" i="2"/>
  <c r="S47" i="2"/>
  <c r="S59" i="2"/>
  <c r="R92" i="9"/>
  <c r="S35" i="2"/>
  <c r="S11" i="2"/>
  <c r="S71" i="2"/>
  <c r="S23" i="2"/>
  <c r="S54" i="2"/>
  <c r="K74" i="10" l="1"/>
  <c r="L23" i="10"/>
  <c r="K50" i="10"/>
  <c r="K17" i="10"/>
  <c r="K62" i="10"/>
  <c r="K102" i="10"/>
  <c r="L102" i="10" s="1"/>
  <c r="K101" i="10"/>
  <c r="L101" i="10" s="1"/>
  <c r="K107" i="10"/>
  <c r="L107" i="10" s="1"/>
  <c r="K105" i="10"/>
  <c r="L105" i="10" s="1"/>
  <c r="K104" i="10"/>
  <c r="L104" i="10" s="1"/>
  <c r="K108" i="10"/>
  <c r="L108" i="10" s="1"/>
  <c r="K106" i="10"/>
  <c r="L106" i="10" s="1"/>
  <c r="K100" i="10"/>
  <c r="L100" i="10" s="1"/>
  <c r="K110" i="10"/>
  <c r="L110" i="10" s="1"/>
  <c r="T18" i="2"/>
  <c r="N142" i="9"/>
  <c r="T51" i="2"/>
  <c r="T39" i="11"/>
  <c r="U35" i="11"/>
  <c r="T6" i="2"/>
  <c r="T14" i="2"/>
  <c r="T39" i="2"/>
  <c r="T15" i="11"/>
  <c r="F239" i="9"/>
  <c r="F108" i="10" s="1"/>
  <c r="U37" i="11"/>
  <c r="U62" i="11"/>
  <c r="T44" i="2"/>
  <c r="T44" i="11"/>
  <c r="U30" i="2"/>
  <c r="T41" i="2"/>
  <c r="T53" i="11"/>
  <c r="T68" i="2"/>
  <c r="T77" i="2"/>
  <c r="U38" i="2"/>
  <c r="T43" i="2"/>
  <c r="T32" i="11"/>
  <c r="U32" i="11"/>
  <c r="F110" i="10"/>
  <c r="P76" i="10" s="1"/>
  <c r="U54" i="2"/>
  <c r="T65" i="2"/>
  <c r="N145" i="9"/>
  <c r="T8" i="2"/>
  <c r="N136" i="9"/>
  <c r="T17" i="11"/>
  <c r="T65" i="11"/>
  <c r="T68" i="11"/>
  <c r="T56" i="11"/>
  <c r="U44" i="2"/>
  <c r="U42" i="2"/>
  <c r="T29" i="2"/>
  <c r="R142" i="9"/>
  <c r="T32" i="2"/>
  <c r="T19" i="11"/>
  <c r="T29" i="11"/>
  <c r="T77" i="11"/>
  <c r="T8" i="11"/>
  <c r="F232" i="9"/>
  <c r="U6" i="11"/>
  <c r="F107" i="10"/>
  <c r="P13" i="10" s="1"/>
  <c r="G100" i="10"/>
  <c r="Q54" i="10" s="1"/>
  <c r="U68" i="2"/>
  <c r="U66" i="2"/>
  <c r="T17" i="2"/>
  <c r="T53" i="2"/>
  <c r="T20" i="2"/>
  <c r="T56" i="2"/>
  <c r="T31" i="2"/>
  <c r="T67" i="11"/>
  <c r="T41" i="11"/>
  <c r="U54" i="11"/>
  <c r="E230" i="9"/>
  <c r="S30" i="2"/>
  <c r="S20" i="2"/>
  <c r="S7" i="2"/>
  <c r="S31" i="2"/>
  <c r="S20" i="11"/>
  <c r="E232" i="9"/>
  <c r="E101" i="10" s="1"/>
  <c r="L43" i="10" s="1"/>
  <c r="S18" i="11"/>
  <c r="S19" i="11"/>
  <c r="L35" i="10"/>
  <c r="R87" i="9"/>
  <c r="S44" i="2"/>
  <c r="S68" i="2"/>
  <c r="S14" i="2"/>
  <c r="S61" i="2"/>
  <c r="S55" i="2"/>
  <c r="R88" i="9"/>
  <c r="S32" i="11"/>
  <c r="S25" i="11"/>
  <c r="S30" i="11"/>
  <c r="S43" i="11"/>
  <c r="S26" i="11"/>
  <c r="L59" i="10"/>
  <c r="K14" i="10"/>
  <c r="S18" i="2"/>
  <c r="K7" i="10"/>
  <c r="S64" i="2"/>
  <c r="S16" i="2"/>
  <c r="S66" i="2"/>
  <c r="S42" i="2"/>
  <c r="R89" i="9"/>
  <c r="S32" i="2"/>
  <c r="S19" i="2"/>
  <c r="S8" i="11"/>
  <c r="S54" i="11"/>
  <c r="S31" i="11"/>
  <c r="L47" i="10"/>
  <c r="K31" i="10"/>
  <c r="K55" i="10"/>
  <c r="R97" i="9"/>
  <c r="S28" i="11"/>
  <c r="K43" i="10"/>
  <c r="S42" i="11"/>
  <c r="E240" i="9"/>
  <c r="E109" i="10" s="1"/>
  <c r="S64" i="11"/>
  <c r="S52" i="2"/>
  <c r="S52" i="11"/>
  <c r="S16" i="11"/>
  <c r="S28" i="2"/>
  <c r="S76" i="2"/>
  <c r="T14" i="11"/>
  <c r="U14" i="11"/>
  <c r="S76" i="11"/>
  <c r="U7" i="2"/>
  <c r="N135" i="9"/>
  <c r="G235" i="9"/>
  <c r="T31" i="11"/>
  <c r="U49" i="2"/>
  <c r="T67" i="2"/>
  <c r="T43" i="11"/>
  <c r="K41" i="10"/>
  <c r="G237" i="9"/>
  <c r="R139" i="9"/>
  <c r="T55" i="2"/>
  <c r="F231" i="9"/>
  <c r="K29" i="10"/>
  <c r="U13" i="2"/>
  <c r="U61" i="2"/>
  <c r="T7" i="2"/>
  <c r="T19" i="2"/>
  <c r="T7" i="11"/>
  <c r="U43" i="11"/>
  <c r="K53" i="10"/>
  <c r="U6" i="2"/>
  <c r="R134" i="9"/>
  <c r="T38" i="2"/>
  <c r="U18" i="11"/>
  <c r="U66" i="11"/>
  <c r="T38" i="11"/>
  <c r="T10" i="11"/>
  <c r="U18" i="2"/>
  <c r="T26" i="2"/>
  <c r="T62" i="2"/>
  <c r="U30" i="11"/>
  <c r="G230" i="9"/>
  <c r="T50" i="11"/>
  <c r="T62" i="11"/>
  <c r="T73" i="11"/>
  <c r="U62" i="2"/>
  <c r="U26" i="11"/>
  <c r="U74" i="11"/>
  <c r="T58" i="2"/>
  <c r="U25" i="2"/>
  <c r="T13" i="2"/>
  <c r="T30" i="2"/>
  <c r="U50" i="2"/>
  <c r="U74" i="2"/>
  <c r="U31" i="2"/>
  <c r="U59" i="2"/>
  <c r="T63" i="2"/>
  <c r="N143" i="9"/>
  <c r="T27" i="11"/>
  <c r="U13" i="11"/>
  <c r="U61" i="11"/>
  <c r="T54" i="11"/>
  <c r="U38" i="11"/>
  <c r="G238" i="9"/>
  <c r="T25" i="2"/>
  <c r="U14" i="2"/>
  <c r="U26" i="2"/>
  <c r="U25" i="11"/>
  <c r="T70" i="11"/>
  <c r="T34" i="11"/>
  <c r="F234" i="9"/>
  <c r="T34" i="2"/>
  <c r="U8" i="2"/>
  <c r="R136" i="9"/>
  <c r="T37" i="2"/>
  <c r="T49" i="2"/>
  <c r="U67" i="2"/>
  <c r="U55" i="2"/>
  <c r="U71" i="2"/>
  <c r="U47" i="11"/>
  <c r="U7" i="11"/>
  <c r="U55" i="11"/>
  <c r="U56" i="11"/>
  <c r="F237" i="9"/>
  <c r="T10" i="2"/>
  <c r="T70" i="2"/>
  <c r="T22" i="2"/>
  <c r="U32" i="2"/>
  <c r="T61" i="2"/>
  <c r="N141" i="9"/>
  <c r="U19" i="2"/>
  <c r="R135" i="9"/>
  <c r="U11" i="2"/>
  <c r="U23" i="2"/>
  <c r="U11" i="11"/>
  <c r="U59" i="11"/>
  <c r="U19" i="11"/>
  <c r="U67" i="11"/>
  <c r="U8" i="11"/>
  <c r="U68" i="11"/>
  <c r="T25" i="11"/>
  <c r="T46" i="2"/>
  <c r="U20" i="2"/>
  <c r="U56" i="2"/>
  <c r="T73" i="2"/>
  <c r="U43" i="2"/>
  <c r="U35" i="2"/>
  <c r="U47" i="2"/>
  <c r="U23" i="11"/>
  <c r="U31" i="11"/>
  <c r="U20" i="11"/>
  <c r="G232" i="9"/>
  <c r="T37" i="11"/>
  <c r="T22" i="11"/>
  <c r="T58" i="11"/>
  <c r="T46" i="11"/>
  <c r="U70" i="11"/>
  <c r="U22" i="11"/>
  <c r="U70" i="2"/>
  <c r="U46" i="2"/>
  <c r="G234" i="9"/>
  <c r="U22" i="2"/>
  <c r="U58" i="11"/>
  <c r="U10" i="11"/>
  <c r="U58" i="2"/>
  <c r="R138" i="9"/>
  <c r="U34" i="2"/>
  <c r="U34" i="11"/>
  <c r="U10" i="2"/>
  <c r="U46" i="11"/>
  <c r="G236" i="9"/>
  <c r="U36" i="11"/>
  <c r="U48" i="2"/>
  <c r="U12" i="2"/>
  <c r="U72" i="11"/>
  <c r="U24" i="11"/>
  <c r="U72" i="2"/>
  <c r="U24" i="2"/>
  <c r="U60" i="2"/>
  <c r="R140" i="9"/>
  <c r="U60" i="11"/>
  <c r="U12" i="11"/>
  <c r="U48" i="11"/>
  <c r="U36" i="2"/>
  <c r="T16" i="11"/>
  <c r="T28" i="11"/>
  <c r="T64" i="2"/>
  <c r="T28" i="2"/>
  <c r="N144" i="9"/>
  <c r="T64" i="11"/>
  <c r="T76" i="2"/>
  <c r="T52" i="2"/>
  <c r="T52" i="11"/>
  <c r="T40" i="2"/>
  <c r="T16" i="2"/>
  <c r="F240" i="9"/>
  <c r="T76" i="11"/>
  <c r="T40" i="11"/>
  <c r="R46" i="11"/>
  <c r="K103" i="10" s="1"/>
  <c r="L103" i="10" s="1"/>
  <c r="T18" i="11"/>
  <c r="T66" i="11"/>
  <c r="T49" i="11"/>
  <c r="T45" i="11"/>
  <c r="T45" i="2"/>
  <c r="T33" i="2"/>
  <c r="T69" i="2"/>
  <c r="T9" i="11"/>
  <c r="T57" i="2"/>
  <c r="F233" i="9"/>
  <c r="T33" i="11"/>
  <c r="T21" i="2"/>
  <c r="T9" i="2"/>
  <c r="T57" i="11"/>
  <c r="N137" i="9"/>
  <c r="T69" i="11"/>
  <c r="T21" i="11"/>
  <c r="U64" i="11"/>
  <c r="U16" i="11"/>
  <c r="R144" i="9"/>
  <c r="U16" i="2"/>
  <c r="G240" i="9"/>
  <c r="U28" i="11"/>
  <c r="U40" i="2"/>
  <c r="U52" i="11"/>
  <c r="U76" i="2"/>
  <c r="U52" i="2"/>
  <c r="U40" i="11"/>
  <c r="U64" i="2"/>
  <c r="U28" i="2"/>
  <c r="U76" i="11"/>
  <c r="T59" i="11"/>
  <c r="T11" i="11"/>
  <c r="T71" i="2"/>
  <c r="T35" i="2"/>
  <c r="T47" i="11"/>
  <c r="N139" i="9"/>
  <c r="T59" i="2"/>
  <c r="T47" i="2"/>
  <c r="T71" i="11"/>
  <c r="T23" i="2"/>
  <c r="F235" i="9"/>
  <c r="T35" i="11"/>
  <c r="T23" i="11"/>
  <c r="T11" i="2"/>
  <c r="F236" i="9"/>
  <c r="T36" i="11"/>
  <c r="T36" i="2"/>
  <c r="T72" i="2"/>
  <c r="T48" i="11"/>
  <c r="T24" i="2"/>
  <c r="T72" i="11"/>
  <c r="T24" i="11"/>
  <c r="N140" i="9"/>
  <c r="T12" i="2"/>
  <c r="T48" i="2"/>
  <c r="T60" i="2"/>
  <c r="T60" i="11"/>
  <c r="T12" i="11"/>
  <c r="T54" i="2"/>
  <c r="N134" i="9"/>
  <c r="T42" i="2"/>
  <c r="K65" i="10"/>
  <c r="E99" i="10"/>
  <c r="L41" i="10" s="1"/>
  <c r="E242" i="9"/>
  <c r="T30" i="11"/>
  <c r="F230" i="9"/>
  <c r="T13" i="11"/>
  <c r="T26" i="11"/>
  <c r="U51" i="11"/>
  <c r="R143" i="9"/>
  <c r="U51" i="2"/>
  <c r="U63" i="11"/>
  <c r="G239" i="9"/>
  <c r="U39" i="11"/>
  <c r="U75" i="2"/>
  <c r="U27" i="2"/>
  <c r="U39" i="2"/>
  <c r="U63" i="2"/>
  <c r="U15" i="2"/>
  <c r="U75" i="11"/>
  <c r="U27" i="11"/>
  <c r="U15" i="11"/>
  <c r="U57" i="11"/>
  <c r="U9" i="11"/>
  <c r="U45" i="2"/>
  <c r="U21" i="11"/>
  <c r="U33" i="2"/>
  <c r="U45" i="11"/>
  <c r="R137" i="9"/>
  <c r="U21" i="2"/>
  <c r="U69" i="2"/>
  <c r="U57" i="2"/>
  <c r="G233" i="9"/>
  <c r="U33" i="11"/>
  <c r="U69" i="11"/>
  <c r="U9" i="2"/>
  <c r="D242" i="9"/>
  <c r="U77" i="11"/>
  <c r="U29" i="11"/>
  <c r="U77" i="2"/>
  <c r="U17" i="2"/>
  <c r="U29" i="2"/>
  <c r="G241" i="9"/>
  <c r="U41" i="11"/>
  <c r="U41" i="2"/>
  <c r="U65" i="11"/>
  <c r="U17" i="11"/>
  <c r="U53" i="2"/>
  <c r="R145" i="9"/>
  <c r="U65" i="2"/>
  <c r="U53" i="11"/>
  <c r="K40" i="10"/>
  <c r="K76" i="10"/>
  <c r="K28" i="10"/>
  <c r="K64" i="10"/>
  <c r="K16" i="10"/>
  <c r="K52" i="10"/>
  <c r="K59" i="10"/>
  <c r="K11" i="10"/>
  <c r="K47" i="10"/>
  <c r="K35" i="10"/>
  <c r="K23" i="10"/>
  <c r="K71" i="10"/>
  <c r="L55" i="10"/>
  <c r="L19" i="10"/>
  <c r="L58" i="10"/>
  <c r="L22" i="10"/>
  <c r="L70" i="10"/>
  <c r="L34" i="10"/>
  <c r="L10" i="10"/>
  <c r="L46" i="10"/>
  <c r="L73" i="10"/>
  <c r="L25" i="10"/>
  <c r="L61" i="10"/>
  <c r="L49" i="10"/>
  <c r="L37" i="10"/>
  <c r="L13" i="10"/>
  <c r="L12" i="10"/>
  <c r="L48" i="10"/>
  <c r="L36" i="10"/>
  <c r="L72" i="10"/>
  <c r="L24" i="10"/>
  <c r="L60" i="10"/>
  <c r="K56" i="10"/>
  <c r="K8" i="10"/>
  <c r="K44" i="10"/>
  <c r="K68" i="10"/>
  <c r="K32" i="10"/>
  <c r="K20" i="10"/>
  <c r="K69" i="10"/>
  <c r="K33" i="10"/>
  <c r="K21" i="10"/>
  <c r="K9" i="10"/>
  <c r="K45" i="10"/>
  <c r="K57" i="10"/>
  <c r="K73" i="10"/>
  <c r="K13" i="10"/>
  <c r="K25" i="10"/>
  <c r="K49" i="10"/>
  <c r="K37" i="10"/>
  <c r="K61" i="10"/>
  <c r="L42" i="10"/>
  <c r="L6" i="10"/>
  <c r="L54" i="10"/>
  <c r="L66" i="10"/>
  <c r="L30" i="10"/>
  <c r="L18" i="10"/>
  <c r="L57" i="10"/>
  <c r="L45" i="10"/>
  <c r="L9" i="10"/>
  <c r="L33" i="10"/>
  <c r="L69" i="10"/>
  <c r="L21" i="10"/>
  <c r="L8" i="10"/>
  <c r="L56" i="10"/>
  <c r="L44" i="10"/>
  <c r="L32" i="10"/>
  <c r="L68" i="10"/>
  <c r="L20" i="10"/>
  <c r="K46" i="10"/>
  <c r="K34" i="10"/>
  <c r="K70" i="10"/>
  <c r="K22" i="10"/>
  <c r="K58" i="10"/>
  <c r="K10" i="10"/>
  <c r="L28" i="10"/>
  <c r="L52" i="10"/>
  <c r="L16" i="10"/>
  <c r="L40" i="10"/>
  <c r="L76" i="10"/>
  <c r="L64" i="10"/>
  <c r="K66" i="10"/>
  <c r="K18" i="10"/>
  <c r="K54" i="10"/>
  <c r="K6" i="10"/>
  <c r="K42" i="10"/>
  <c r="K30" i="10"/>
  <c r="L31" i="10" l="1"/>
  <c r="Q42" i="10"/>
  <c r="L7" i="10"/>
  <c r="L67" i="10"/>
  <c r="K78" i="10"/>
  <c r="P49" i="10"/>
  <c r="K111" i="10"/>
  <c r="P50" i="10"/>
  <c r="P26" i="10"/>
  <c r="P73" i="10"/>
  <c r="P28" i="10"/>
  <c r="P64" i="10"/>
  <c r="P61" i="10"/>
  <c r="P25" i="10"/>
  <c r="P52" i="10"/>
  <c r="P37" i="10"/>
  <c r="P40" i="10"/>
  <c r="P38" i="10"/>
  <c r="P16" i="10"/>
  <c r="Q66" i="10"/>
  <c r="Q6" i="10"/>
  <c r="G102" i="10"/>
  <c r="Q44" i="10" s="1"/>
  <c r="G108" i="10"/>
  <c r="Q74" i="10" s="1"/>
  <c r="F109" i="10"/>
  <c r="P27" i="10" s="1"/>
  <c r="G101" i="10"/>
  <c r="Q67" i="10" s="1"/>
  <c r="G104" i="10"/>
  <c r="Q34" i="10" s="1"/>
  <c r="P74" i="10"/>
  <c r="F105" i="10"/>
  <c r="P11" i="10" s="1"/>
  <c r="F104" i="10"/>
  <c r="P22" i="10" s="1"/>
  <c r="G109" i="10"/>
  <c r="Q51" i="10" s="1"/>
  <c r="F102" i="10"/>
  <c r="P68" i="10" s="1"/>
  <c r="G105" i="10"/>
  <c r="Q35" i="10" s="1"/>
  <c r="F106" i="10"/>
  <c r="G107" i="10"/>
  <c r="Q49" i="10" s="1"/>
  <c r="G106" i="10"/>
  <c r="F101" i="10"/>
  <c r="Q30" i="10"/>
  <c r="P14" i="10"/>
  <c r="G110" i="10"/>
  <c r="Q52" i="10" s="1"/>
  <c r="F103" i="10"/>
  <c r="P21" i="10" s="1"/>
  <c r="F100" i="10"/>
  <c r="P62" i="10"/>
  <c r="G103" i="10"/>
  <c r="G99" i="10"/>
  <c r="Q5" i="10" s="1"/>
  <c r="L63" i="10"/>
  <c r="L15" i="10"/>
  <c r="L51" i="10"/>
  <c r="L75" i="10"/>
  <c r="L39" i="10"/>
  <c r="L27" i="10"/>
  <c r="Q7" i="10"/>
  <c r="Q43" i="10"/>
  <c r="L29" i="10"/>
  <c r="L17" i="10"/>
  <c r="L65" i="10"/>
  <c r="L5" i="10"/>
  <c r="L53" i="10"/>
  <c r="G242" i="9"/>
  <c r="G258" i="9" s="1"/>
  <c r="F99" i="10"/>
  <c r="F242" i="9"/>
  <c r="F258" i="9" s="1"/>
  <c r="Q38" i="10"/>
  <c r="Q50" i="10" l="1"/>
  <c r="Q76" i="10"/>
  <c r="Q62" i="10"/>
  <c r="Q71" i="10"/>
  <c r="P46" i="10"/>
  <c r="P70" i="10"/>
  <c r="Q31" i="10"/>
  <c r="L78" i="10"/>
  <c r="Q11" i="10"/>
  <c r="P15" i="10"/>
  <c r="P33" i="10"/>
  <c r="Q56" i="10"/>
  <c r="P56" i="10"/>
  <c r="P34" i="10"/>
  <c r="Q14" i="10"/>
  <c r="Q39" i="10"/>
  <c r="P63" i="10"/>
  <c r="P9" i="10"/>
  <c r="Q41" i="10"/>
  <c r="Q33" i="10"/>
  <c r="Q57" i="10"/>
  <c r="Q9" i="10"/>
  <c r="Q16" i="10"/>
  <c r="P32" i="10"/>
  <c r="Q64" i="10"/>
  <c r="Q59" i="10"/>
  <c r="P10" i="10"/>
  <c r="P39" i="10"/>
  <c r="P75" i="10"/>
  <c r="Q17" i="10"/>
  <c r="Q65" i="10"/>
  <c r="Q40" i="10"/>
  <c r="Q32" i="10"/>
  <c r="Q45" i="10"/>
  <c r="Q69" i="10"/>
  <c r="Q47" i="10"/>
  <c r="P58" i="10"/>
  <c r="P51" i="10"/>
  <c r="P31" i="10"/>
  <c r="P43" i="10"/>
  <c r="P67" i="10"/>
  <c r="P19" i="10"/>
  <c r="P55" i="10"/>
  <c r="P7" i="10"/>
  <c r="P12" i="10"/>
  <c r="P60" i="10"/>
  <c r="P48" i="10"/>
  <c r="P24" i="10"/>
  <c r="P36" i="10"/>
  <c r="Q63" i="10"/>
  <c r="Q15" i="10"/>
  <c r="P35" i="10"/>
  <c r="P47" i="10"/>
  <c r="P23" i="10"/>
  <c r="P59" i="10"/>
  <c r="Q70" i="10"/>
  <c r="Q10" i="10"/>
  <c r="Q46" i="10"/>
  <c r="Q58" i="10"/>
  <c r="P72" i="10"/>
  <c r="P20" i="10"/>
  <c r="P44" i="10"/>
  <c r="Q8" i="10"/>
  <c r="Q68" i="10"/>
  <c r="P8" i="10"/>
  <c r="Q75" i="10"/>
  <c r="P71" i="10"/>
  <c r="Q29" i="10"/>
  <c r="Q53" i="10"/>
  <c r="P69" i="10"/>
  <c r="P57" i="10"/>
  <c r="P45" i="10"/>
  <c r="P42" i="10"/>
  <c r="P66" i="10"/>
  <c r="P6" i="10"/>
  <c r="P18" i="10"/>
  <c r="P54" i="10"/>
  <c r="P30" i="10"/>
  <c r="Q60" i="10"/>
  <c r="Q36" i="10"/>
  <c r="Q48" i="10"/>
  <c r="Q72" i="10"/>
  <c r="Q12" i="10"/>
  <c r="Q37" i="10"/>
  <c r="Q61" i="10"/>
  <c r="Q13" i="10"/>
  <c r="Q73" i="10"/>
  <c r="Q55" i="10"/>
  <c r="P5" i="10"/>
  <c r="P53" i="10"/>
  <c r="P65" i="10"/>
  <c r="P29" i="10"/>
  <c r="P41" i="10"/>
  <c r="P17" i="10"/>
  <c r="P78" i="10" l="1"/>
</calcChain>
</file>

<file path=xl/sharedStrings.xml><?xml version="1.0" encoding="utf-8"?>
<sst xmlns="http://schemas.openxmlformats.org/spreadsheetml/2006/main" count="658" uniqueCount="97">
  <si>
    <t>Year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</si>
  <si>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</si>
  <si>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</si>
  <si>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</si>
  <si>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</si>
  <si>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</si>
  <si>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</si>
  <si>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</si>
  <si>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</si>
  <si>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</si>
  <si>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</si>
  <si>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</si>
  <si>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</si>
  <si>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Estimation Of Seasonal Variations</t>
  </si>
  <si>
    <t>The following Dataset shows the monthly new Housing starts (in Thousands) for the United States from January 1990 all the way to December 1995</t>
  </si>
  <si>
    <t>MA(3)</t>
  </si>
  <si>
    <t>SSX</t>
  </si>
  <si>
    <t>SSY</t>
  </si>
  <si>
    <t>SXY</t>
  </si>
  <si>
    <t>Linear Trend</t>
  </si>
  <si>
    <t>Beta = (Xt*X)^-1*Xt*Y</t>
  </si>
  <si>
    <t>X^2</t>
  </si>
  <si>
    <t>Mean</t>
  </si>
  <si>
    <t>Median</t>
  </si>
  <si>
    <t>Month</t>
  </si>
  <si>
    <t>Average</t>
  </si>
  <si>
    <t>Seasonal indexes</t>
  </si>
  <si>
    <t>Adjusted</t>
  </si>
  <si>
    <t>METHOD 1 -  Average Percentage Method</t>
  </si>
  <si>
    <t xml:space="preserve"> Seasonal Index(Mean)</t>
  </si>
  <si>
    <t>Seasonal Index(Median)</t>
  </si>
  <si>
    <t>Housing</t>
  </si>
  <si>
    <t>Indexes</t>
  </si>
  <si>
    <t>First figure out trends for the year and then apply it to months</t>
  </si>
  <si>
    <t>Mean X</t>
  </si>
  <si>
    <t>Mean Y</t>
  </si>
  <si>
    <t>BETA_1</t>
  </si>
  <si>
    <t>BETA_0</t>
  </si>
  <si>
    <t xml:space="preserve"> COUNT </t>
  </si>
  <si>
    <t>Seasonal Index</t>
  </si>
  <si>
    <t>MA(12)</t>
  </si>
  <si>
    <t>SI</t>
  </si>
  <si>
    <t>Seasonal Index mean</t>
  </si>
  <si>
    <t>Seasonal Index Median</t>
  </si>
  <si>
    <t>De-Seasonalization</t>
  </si>
  <si>
    <t>METHOD 3 - seasonal index by using the Ratio - to- Moving Average method</t>
  </si>
  <si>
    <t>%age</t>
  </si>
  <si>
    <t>median</t>
  </si>
  <si>
    <t>De-Seasonalized Data</t>
  </si>
  <si>
    <t xml:space="preserve">The results of deseasonalized Data is almost same for all the deseasonalized methods, Note: all these methods are adjusted i.e. why they all resembele almost  same data but the variance can be observed around the months of </t>
  </si>
  <si>
    <t xml:space="preserve">1. December - Janvier </t>
  </si>
  <si>
    <t>Holiday Season (christmas &amp; New Yr)</t>
  </si>
  <si>
    <t>2. September- October</t>
  </si>
  <si>
    <t xml:space="preserve"> Thanks giving season</t>
  </si>
  <si>
    <t xml:space="preserve">3. July - August </t>
  </si>
  <si>
    <t>4th of July, Independence day</t>
  </si>
  <si>
    <t>BETA_2</t>
  </si>
  <si>
    <t>New Trend</t>
  </si>
  <si>
    <t>Original Data</t>
  </si>
  <si>
    <t>Original data</t>
  </si>
  <si>
    <t>New trend (Linear)</t>
  </si>
  <si>
    <t>METHOD 2.2 -  seasonal index by using the Ratio - to- Trend method(Polynomial Trend)</t>
  </si>
  <si>
    <t>METHOD 2.1 -  seasonal index by using the Ratio - to- Trend method(Linear Trend)</t>
  </si>
  <si>
    <t>Poly Trend</t>
  </si>
  <si>
    <t>Ratio to trend (Linear)</t>
  </si>
  <si>
    <t>Detrending Deseasonalized Data</t>
  </si>
  <si>
    <t>SI Ratio by trend Mean (Poly)</t>
  </si>
  <si>
    <t>SI Ratio By Trend Mean (linear)</t>
  </si>
  <si>
    <t>SI Ratio by  Trend  Median (Linear)</t>
  </si>
  <si>
    <t>Ratio by Moving Average MA(12)</t>
  </si>
  <si>
    <t>LINEAR T</t>
  </si>
  <si>
    <t>POLYNOMIAL T</t>
  </si>
  <si>
    <t>SI Ratio by  Trend  Mean/ Trend or Y/(S*T) = C*I</t>
  </si>
  <si>
    <t>SI Ratio by  Trend  Median/ Trend  or Y/(S*T) = C*I</t>
  </si>
  <si>
    <t>De-Trending the De-Seasonalized Data Y/(S*T) = C*I</t>
  </si>
  <si>
    <t>MA(7)</t>
  </si>
  <si>
    <t>Y/S*T = C*I</t>
  </si>
  <si>
    <t>Index</t>
  </si>
  <si>
    <t>Linear trend</t>
  </si>
  <si>
    <t>Polynomial trend</t>
  </si>
  <si>
    <t>BEST one is the De-Season &amp; De-Trend (mean,Median) by Polynomial Curve</t>
  </si>
  <si>
    <t>MOVING AVEAGE TO REMOVE ANY CYCLICITY OR IRREGULARITY</t>
  </si>
  <si>
    <t>R-b-T median</t>
  </si>
  <si>
    <t>R-b-T Mean</t>
  </si>
  <si>
    <t>R-b-T Median</t>
  </si>
  <si>
    <t>Polynomial Trend</t>
  </si>
  <si>
    <t>Linear           Trend</t>
  </si>
  <si>
    <t>Y = ~T*S</t>
  </si>
  <si>
    <t>The Best Forecast coresspond to Ratio to Trend(Mean) as it gives the most closest to actual data</t>
  </si>
  <si>
    <t>Y= ~T*S*C*I</t>
  </si>
  <si>
    <t>SUM SQUARE DIFFERENCE FOR LINEAR TRENDS</t>
  </si>
  <si>
    <t>Ratio By Mean</t>
  </si>
  <si>
    <t>R-t-MA(12)</t>
  </si>
  <si>
    <t>Y/TS = C*I</t>
  </si>
  <si>
    <t>Winning Forecast</t>
  </si>
  <si>
    <t>Deaths</t>
  </si>
  <si>
    <t>ratio-to-MA(12)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</si>
</sst>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Fill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0" xfId="0" applyBorder="1"/>
    <xf numFmtId="0" fontId="0" fillId="0" borderId="14" xfId="0" applyBorder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9" xfId="0" applyFont="1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13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5" fillId="0" borderId="0" xfId="0" applyFont="1" applyAlignment="1">
      <alignment wrapText="1"/>
    </xf>
    <xf numFmtId="0" fontId="9" fillId="0" borderId="1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27" xfId="0" applyBorder="1"/>
    <xf numFmtId="0" fontId="9" fillId="0" borderId="25" xfId="0" applyFont="1" applyBorder="1" applyAlignment="1">
      <alignment horizontal="center" wrapText="1"/>
    </xf>
    <xf numFmtId="0" fontId="9" fillId="0" borderId="29" xfId="0" applyFont="1" applyBorder="1" applyAlignment="1">
      <alignment horizontal="center" wrapText="1"/>
    </xf>
    <xf numFmtId="0" fontId="1" fillId="0" borderId="13" xfId="0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/>
    <xf numFmtId="0" fontId="0" fillId="0" borderId="8" xfId="0" applyFont="1" applyBorder="1"/>
    <xf numFmtId="0" fontId="11" fillId="0" borderId="0" xfId="0" applyFont="1"/>
    <xf numFmtId="0" fontId="7" fillId="0" borderId="0" xfId="0" applyFont="1"/>
    <xf numFmtId="0" fontId="10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9" fillId="0" borderId="0" xfId="0" applyFont="1"/>
    <xf numFmtId="0" fontId="1" fillId="0" borderId="1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6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35" xfId="0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1" fillId="0" borderId="35" xfId="0" applyFont="1" applyFill="1" applyBorder="1"/>
    <xf numFmtId="0" fontId="2" fillId="0" borderId="0" xfId="0" applyFont="1"/>
    <xf numFmtId="0" fontId="2" fillId="0" borderId="0" xfId="0" applyFont="1" applyFill="1" applyBorder="1"/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FF6699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various Seasonal Index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Seasonal Index(Mean)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Indexes'!$I$22:$I$33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Indexes'!$B$246:$B$257</c:f>
              <c:numCache>
                <c:formatCode>General</c:formatCode>
                <c:ptCount val="12"/>
                <c:pt idx="0">
                  <c:v>91.517869261869308</c:v>
                </c:pt>
                <c:pt idx="1">
                  <c:v>82.911053690048988</c:v>
                </c:pt>
                <c:pt idx="2">
                  <c:v>91.761837935850437</c:v>
                </c:pt>
                <c:pt idx="3">
                  <c:v>94.038311267842218</c:v>
                </c:pt>
                <c:pt idx="4">
                  <c:v>103.85975938247564</c:v>
                </c:pt>
                <c:pt idx="5">
                  <c:v>109.12676305224956</c:v>
                </c:pt>
                <c:pt idx="6">
                  <c:v>118.99428301457571</c:v>
                </c:pt>
                <c:pt idx="7">
                  <c:v>110.91881037934999</c:v>
                </c:pt>
                <c:pt idx="8">
                  <c:v>98.937316607738737</c:v>
                </c:pt>
                <c:pt idx="9">
                  <c:v>102.21200417800844</c:v>
                </c:pt>
                <c:pt idx="10">
                  <c:v>96.355891098613256</c:v>
                </c:pt>
                <c:pt idx="11">
                  <c:v>99.366100131377706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D-4EF4-BA6F-73E2790841AF}"/>
            </c:ext>
          </c:extLst>
        </c:ser>
        <c:ser>
          <c:idx val="1"/>
          <c:order val="1"/>
          <c:tx>
            <c:v>Seasonal Index(Median)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Indexes'!$I$40:$I$51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Indexes'!$C$246:$C$257</c:f>
              <c:numCache>
                <c:formatCode>General</c:formatCode>
                <c:ptCount val="12"/>
                <c:pt idx="0">
                  <c:v>91.563879629688856</c:v>
                </c:pt>
                <c:pt idx="1">
                  <c:v>82.970141283989747</c:v>
                </c:pt>
                <c:pt idx="2">
                  <c:v>91.804064818402651</c:v>
                </c:pt>
                <c:pt idx="3">
                  <c:v>94.033501504135444</c:v>
                </c:pt>
                <c:pt idx="4">
                  <c:v>103.89723995722903</c:v>
                </c:pt>
                <c:pt idx="5">
                  <c:v>109.15676110599711</c:v>
                </c:pt>
                <c:pt idx="6">
                  <c:v>118.98072599407709</c:v>
                </c:pt>
                <c:pt idx="7">
                  <c:v>110.91915251220293</c:v>
                </c:pt>
                <c:pt idx="8">
                  <c:v>98.891967080574204</c:v>
                </c:pt>
                <c:pt idx="9">
                  <c:v>102.1787163954798</c:v>
                </c:pt>
                <c:pt idx="10">
                  <c:v>96.324915030857454</c:v>
                </c:pt>
                <c:pt idx="11">
                  <c:v>99.278934687365634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D-4EF4-BA6F-73E2790841AF}"/>
            </c:ext>
          </c:extLst>
        </c:ser>
        <c:ser>
          <c:idx val="2"/>
          <c:order val="2"/>
          <c:tx>
            <c:v>Ratio-To-Trend (Mean)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Indexes'!$E$87:$E$98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Indexes'!$D$246:$D$257</c:f>
              <c:numCache>
                <c:formatCode>General</c:formatCode>
                <c:ptCount val="12"/>
                <c:pt idx="0">
                  <c:v>90.829560460066901</c:v>
                </c:pt>
                <c:pt idx="1">
                  <c:v>82.34765590977544</c:v>
                </c:pt>
                <c:pt idx="2">
                  <c:v>91.281796580726663</c:v>
                </c:pt>
                <c:pt idx="3">
                  <c:v>93.699514679537671</c:v>
                </c:pt>
                <c:pt idx="4">
                  <c:v>103.62830091766646</c:v>
                </c:pt>
                <c:pt idx="5">
                  <c:v>109.05207909711801</c:v>
                </c:pt>
                <c:pt idx="6">
                  <c:v>119.04951174851972</c:v>
                </c:pt>
                <c:pt idx="7">
                  <c:v>111.12119787153306</c:v>
                </c:pt>
                <c:pt idx="8">
                  <c:v>99.32000418732548</c:v>
                </c:pt>
                <c:pt idx="9">
                  <c:v>102.69510512966691</c:v>
                </c:pt>
                <c:pt idx="10">
                  <c:v>96.917473479469763</c:v>
                </c:pt>
                <c:pt idx="11">
                  <c:v>100.05779993859396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D-4EF4-BA6F-73E2790841AF}"/>
            </c:ext>
          </c:extLst>
        </c:ser>
        <c:ser>
          <c:idx val="5"/>
          <c:order val="3"/>
          <c:tx>
            <c:v>Ratio-To-Trend(Median)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Indexes'!$E$246:$E$257</c:f>
              <c:numCache>
                <c:formatCode>General</c:formatCode>
                <c:ptCount val="12"/>
                <c:pt idx="0">
                  <c:v>91.228652216381292</c:v>
                </c:pt>
                <c:pt idx="1">
                  <c:v>81.947282928294925</c:v>
                </c:pt>
                <c:pt idx="2">
                  <c:v>90.872121962412791</c:v>
                </c:pt>
                <c:pt idx="3">
                  <c:v>94.157888254517303</c:v>
                </c:pt>
                <c:pt idx="4">
                  <c:v>105.06254338875229</c:v>
                </c:pt>
                <c:pt idx="5">
                  <c:v>108.55330447103523</c:v>
                </c:pt>
                <c:pt idx="6">
                  <c:v>120.34254010452689</c:v>
                </c:pt>
                <c:pt idx="7">
                  <c:v>109.59223634354052</c:v>
                </c:pt>
                <c:pt idx="8">
                  <c:v>97.803582926767547</c:v>
                </c:pt>
                <c:pt idx="9">
                  <c:v>103.25136681216543</c:v>
                </c:pt>
                <c:pt idx="10">
                  <c:v>97.590461973949203</c:v>
                </c:pt>
                <c:pt idx="11">
                  <c:v>99.598018617656763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D-4EF4-BA6F-73E2790841AF}"/>
            </c:ext>
          </c:extLst>
        </c:ser>
        <c:ser>
          <c:idx val="3"/>
          <c:order val="4"/>
          <c:tx>
            <c:v>Ratio-to-MA(12)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Indexes'!$O$166:$O$177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Indexes'!$H$246:$H$257</c:f>
              <c:numCache>
                <c:formatCode>General</c:formatCode>
                <c:ptCount val="12"/>
                <c:pt idx="0">
                  <c:v>90.800778530283438</c:v>
                </c:pt>
                <c:pt idx="1">
                  <c:v>82.474351058465643</c:v>
                </c:pt>
                <c:pt idx="2">
                  <c:v>91.513212759117408</c:v>
                </c:pt>
                <c:pt idx="3">
                  <c:v>93.936652682910903</c:v>
                </c:pt>
                <c:pt idx="4">
                  <c:v>104.0582847384762</c:v>
                </c:pt>
                <c:pt idx="5">
                  <c:v>108.82163866770911</c:v>
                </c:pt>
                <c:pt idx="6">
                  <c:v>119.25774683338315</c:v>
                </c:pt>
                <c:pt idx="7">
                  <c:v>111.23352813316845</c:v>
                </c:pt>
                <c:pt idx="8">
                  <c:v>98.653143895721271</c:v>
                </c:pt>
                <c:pt idx="9">
                  <c:v>102.90587265350386</c:v>
                </c:pt>
                <c:pt idx="10">
                  <c:v>96.990045645155377</c:v>
                </c:pt>
                <c:pt idx="11">
                  <c:v>99.354744402105112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D-4EF4-BA6F-73E27908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73440"/>
        <c:axId val="705369504"/>
      </c:lineChart>
      <c:catAx>
        <c:axId val="7053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Season's</a:t>
                </a:r>
                <a:r>
                  <a:rPr lang="en-US" baseline="0"/>
                  <a:t> (Month)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9504"/>
        <c:crosses val="autoZero"/>
        <c:auto val="1"/>
        <c:lblAlgn val="ctr"/>
        <c:lblOffset val="100"/>
        <c:tickMarkSkip val="1"/>
        <c:noMultiLvlLbl val="0"/>
      </c:catAx>
      <c:valAx>
        <c:axId val="7053695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Index_Values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Housing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19050" cap="flat" cmpd="sng" algn="ctr">
              <a:noFill/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Death deseason'!$B$6:$C$77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'Dataset - Death deseason'!$D$6:$D$77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6D2-4956-9C89-8865DD0ABC0A}"/>
            </c:ext>
          </c:extLst>
        </c:ser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deseason'!$J$6:$J$77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956-9C89-8865DD0ABC0A}"/>
            </c:ext>
          </c:extLst>
        </c:ser>
        <c:ser>
          <c:idx val="2"/>
          <c:order val="2"/>
          <c:tx>
            <c:v>Seasonal Index(Median)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'Dataset - Death deseason'!$K$6:$K$77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D2-4956-9C89-8865DD0ABC0A}"/>
            </c:ext>
          </c:extLst>
        </c:ser>
        <c:ser>
          <c:idx val="3"/>
          <c:order val="3"/>
          <c:tx>
            <c:v>Ratio-To-Trend(Mean)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deseason'!$L$6:$L$77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2-4956-9C89-8865DD0ABC0A}"/>
            </c:ext>
          </c:extLst>
        </c:ser>
        <c:ser>
          <c:idx val="4"/>
          <c:order val="4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val>
            <c:numRef>
              <c:f>'Dataset - Death deseason'!$P$6:$P$77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2-4956-9C89-8865DD0ABC0A}"/>
            </c:ext>
          </c:extLst>
        </c:ser>
        <c:ser>
          <c:idx val="5"/>
          <c:order val="5"/>
          <c:tx>
            <c:v>Ratio-to-Trend(Median)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deseason'!$M$6:$M$77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2-4956-9C89-8865DD0A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  <c:extLst/>
      </c:lineChart>
      <c:cat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- Death Detrend'!$D$5</c:f>
              <c:strCache>
                <c:ptCount val="1"/>
                <c:pt idx="0">
                  <c:v>Deaths</c:v>
                </c:pt>
              </c:strCache>
              <c:extLst xmlns:c15="http://schemas.microsoft.com/office/drawing/2012/chart"/>
            </c:strRef>
          </c:tx>
          <c:spPr>
            <a:ln w="19050" cap="flat" cmpd="sng" algn="ctr">
              <a:noFill/>
              <a:prstDash val="solid"/>
              <a:miter lim="800000"/>
            </a:ln>
            <a:effectLst/>
          </c:spPr>
          <c:marker>
            <c:symbol val="none"/>
          </c:marker>
          <c:cat>
            <c:multiLvlStrRef>
              <c:f>'Dataset - Death Detrend'!$B$6:$C$77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'Dataset - Death Detrend'!$D$6:$D$77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8C5-4EF3-97E1-0790D20D3A16}"/>
            </c:ext>
          </c:extLst>
        </c:ser>
        <c:ser>
          <c:idx val="1"/>
          <c:order val="1"/>
          <c:tx>
            <c:v>De-Season De-Trend(Mean) L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Detrend'!$R$6:$R$77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EF3-97E1-0790D20D3A16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6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Detrend'!$S$6:$S$77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EF3-97E1-0790D20D3A16}"/>
            </c:ext>
          </c:extLst>
        </c:ser>
        <c:ser>
          <c:idx val="3"/>
          <c:order val="3"/>
          <c:tx>
            <c:v>De-Season De-trend(Mean) P</c:v>
          </c:tx>
          <c:spPr>
            <a:ln w="19050" cap="flat" cmpd="sng" algn="ctr">
              <a:solidFill>
                <a:srgbClr val="FF6699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Detrend'!$T$6:$T$77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EF3-97E1-0790D20D3A16}"/>
            </c:ext>
          </c:extLst>
        </c:ser>
        <c:ser>
          <c:idx val="4"/>
          <c:order val="4"/>
          <c:tx>
            <c:v>De-Season De-trend(Median) P</c:v>
          </c:tx>
          <c:spPr>
            <a:ln w="19050" cap="flat" cmpd="sng" algn="ctr">
              <a:solidFill>
                <a:srgbClr val="990099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Detrend'!$U$6:$U$77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EF3-97E1-0790D20D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56696"/>
        <c:axId val="705453744"/>
        <c:extLst/>
      </c:lineChart>
      <c:cat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auto val="1"/>
        <c:lblAlgn val="ctr"/>
        <c:lblOffset val="100"/>
        <c:noMultiLvlLbl val="0"/>
      </c:catAx>
      <c:valAx>
        <c:axId val="705453744"/>
        <c:scaling>
          <c:orientation val="minMax"/>
          <c:max val="1.200000000000000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- Death Detrend'!$A$116:$A$187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Death Detrend'!$B$116:$B$187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9-4835-B1A2-FB4122D17363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Detrend'!$C$117:$C$186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Death Detrend'!$D$117:$D$186</c:f>
              <c:numCache>
                <c:formatCode>General</c:formatCode>
                <c:ptCount val="70"/>
                <c:pt idx="0">
                  <c:v>1.0645654661862994E-2</c:v>
                </c:pt>
                <c:pt idx="1">
                  <c:v>1.0613584582800617E-2</c:v>
                </c:pt>
                <c:pt idx="2">
                  <c:v>1.0579046964604049E-2</c:v>
                </c:pt>
                <c:pt idx="3">
                  <c:v>1.0662194494422253E-2</c:v>
                </c:pt>
                <c:pt idx="4">
                  <c:v>1.0600612678585837E-2</c:v>
                </c:pt>
                <c:pt idx="5">
                  <c:v>1.0629276673870111E-2</c:v>
                </c:pt>
                <c:pt idx="6">
                  <c:v>1.0605358563141418E-2</c:v>
                </c:pt>
                <c:pt idx="7">
                  <c:v>1.0696517565191466E-2</c:v>
                </c:pt>
                <c:pt idx="8">
                  <c:v>1.0644484597019355E-2</c:v>
                </c:pt>
                <c:pt idx="9">
                  <c:v>1.0352136812925719E-2</c:v>
                </c:pt>
                <c:pt idx="10">
                  <c:v>9.9043313691060814E-3</c:v>
                </c:pt>
                <c:pt idx="11">
                  <c:v>9.5171900546297539E-3</c:v>
                </c:pt>
                <c:pt idx="12">
                  <c:v>9.4472126428058883E-3</c:v>
                </c:pt>
                <c:pt idx="13">
                  <c:v>9.6393420690270397E-3</c:v>
                </c:pt>
                <c:pt idx="14">
                  <c:v>9.6403719678922768E-3</c:v>
                </c:pt>
                <c:pt idx="15">
                  <c:v>9.6369221235511841E-3</c:v>
                </c:pt>
                <c:pt idx="16">
                  <c:v>9.4824551234332106E-3</c:v>
                </c:pt>
                <c:pt idx="17">
                  <c:v>9.6674515544209298E-3</c:v>
                </c:pt>
                <c:pt idx="18">
                  <c:v>9.7247839884277536E-3</c:v>
                </c:pt>
                <c:pt idx="19">
                  <c:v>9.8959281692454163E-3</c:v>
                </c:pt>
                <c:pt idx="20">
                  <c:v>9.9770990471637153E-3</c:v>
                </c:pt>
                <c:pt idx="21">
                  <c:v>9.9520525550724302E-3</c:v>
                </c:pt>
                <c:pt idx="22">
                  <c:v>9.9602217920126638E-3</c:v>
                </c:pt>
                <c:pt idx="23">
                  <c:v>9.8882940898435048E-3</c:v>
                </c:pt>
                <c:pt idx="24">
                  <c:v>9.9452818348112482E-3</c:v>
                </c:pt>
                <c:pt idx="25">
                  <c:v>9.75224482193459E-3</c:v>
                </c:pt>
                <c:pt idx="26">
                  <c:v>9.850210144937083E-3</c:v>
                </c:pt>
                <c:pt idx="27">
                  <c:v>9.8269611937272187E-3</c:v>
                </c:pt>
                <c:pt idx="28">
                  <c:v>9.8818948933726159E-3</c:v>
                </c:pt>
                <c:pt idx="29">
                  <c:v>9.7576224651065874E-3</c:v>
                </c:pt>
                <c:pt idx="30">
                  <c:v>9.6261170989106176E-3</c:v>
                </c:pt>
                <c:pt idx="31">
                  <c:v>9.5512760043906918E-3</c:v>
                </c:pt>
                <c:pt idx="32">
                  <c:v>9.486865800240208E-3</c:v>
                </c:pt>
                <c:pt idx="33">
                  <c:v>9.3899719943256032E-3</c:v>
                </c:pt>
                <c:pt idx="34">
                  <c:v>9.4713563825665984E-3</c:v>
                </c:pt>
                <c:pt idx="35">
                  <c:v>9.6856339644948025E-3</c:v>
                </c:pt>
                <c:pt idx="36">
                  <c:v>9.8458445234731757E-3</c:v>
                </c:pt>
                <c:pt idx="37">
                  <c:v>9.8567872473086099E-3</c:v>
                </c:pt>
                <c:pt idx="38">
                  <c:v>9.6088159402574879E-3</c:v>
                </c:pt>
                <c:pt idx="39">
                  <c:v>9.515799699674558E-3</c:v>
                </c:pt>
                <c:pt idx="40">
                  <c:v>9.5447037465600168E-3</c:v>
                </c:pt>
                <c:pt idx="41">
                  <c:v>9.5429886370330744E-3</c:v>
                </c:pt>
                <c:pt idx="42">
                  <c:v>9.5273550783257013E-3</c:v>
                </c:pt>
                <c:pt idx="43">
                  <c:v>9.4770093783770777E-3</c:v>
                </c:pt>
                <c:pt idx="44">
                  <c:v>9.4499221720311943E-3</c:v>
                </c:pt>
                <c:pt idx="45">
                  <c:v>9.6854573302634084E-3</c:v>
                </c:pt>
                <c:pt idx="46">
                  <c:v>9.779297862691827E-3</c:v>
                </c:pt>
                <c:pt idx="47">
                  <c:v>9.8766505376818043E-3</c:v>
                </c:pt>
                <c:pt idx="48">
                  <c:v>9.7809605843389644E-3</c:v>
                </c:pt>
                <c:pt idx="49">
                  <c:v>9.8352212556379794E-3</c:v>
                </c:pt>
                <c:pt idx="50">
                  <c:v>9.9138080675346008E-3</c:v>
                </c:pt>
                <c:pt idx="51">
                  <c:v>9.9665319821884129E-3</c:v>
                </c:pt>
                <c:pt idx="52">
                  <c:v>1.01003268987455E-2</c:v>
                </c:pt>
                <c:pt idx="53">
                  <c:v>1.0046387085554928E-2</c:v>
                </c:pt>
                <c:pt idx="54">
                  <c:v>1.001390201239156E-2</c:v>
                </c:pt>
                <c:pt idx="55">
                  <c:v>9.92248084865314E-3</c:v>
                </c:pt>
                <c:pt idx="56">
                  <c:v>1.0010633627526267E-2</c:v>
                </c:pt>
                <c:pt idx="57">
                  <c:v>1.0199784543745136E-2</c:v>
                </c:pt>
                <c:pt idx="58">
                  <c:v>1.0175950531732822E-2</c:v>
                </c:pt>
                <c:pt idx="59">
                  <c:v>1.008568930126705E-2</c:v>
                </c:pt>
                <c:pt idx="60">
                  <c:v>9.9577898382293573E-3</c:v>
                </c:pt>
                <c:pt idx="61">
                  <c:v>1.0003947737128012E-2</c:v>
                </c:pt>
                <c:pt idx="62">
                  <c:v>1.0200228410045623E-2</c:v>
                </c:pt>
                <c:pt idx="63">
                  <c:v>1.0275033005258028E-2</c:v>
                </c:pt>
                <c:pt idx="64">
                  <c:v>1.0354805446662172E-2</c:v>
                </c:pt>
                <c:pt idx="65">
                  <c:v>1.0402155251075369E-2</c:v>
                </c:pt>
                <c:pt idx="66">
                  <c:v>1.0639433009460948E-2</c:v>
                </c:pt>
                <c:pt idx="67">
                  <c:v>1.0679003986499446E-2</c:v>
                </c:pt>
                <c:pt idx="68">
                  <c:v>1.0733300402121148E-2</c:v>
                </c:pt>
                <c:pt idx="69">
                  <c:v>1.0784779513235698E-2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9-4835-B1A2-FB4122D17363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Detrend'!$E$119:$E$184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Death Detrend'!$F$119:$F$184</c:f>
              <c:numCache>
                <c:formatCode>General</c:formatCode>
                <c:ptCount val="66"/>
                <c:pt idx="0">
                  <c:v>1.0619864897998373E-2</c:v>
                </c:pt>
                <c:pt idx="1">
                  <c:v>1.0609170425149325E-2</c:v>
                </c:pt>
                <c:pt idx="2">
                  <c:v>1.0629134085118282E-2</c:v>
                </c:pt>
                <c:pt idx="3">
                  <c:v>1.0641663285139144E-2</c:v>
                </c:pt>
                <c:pt idx="4">
                  <c:v>1.0622413288385925E-2</c:v>
                </c:pt>
                <c:pt idx="5">
                  <c:v>1.0531886877256142E-2</c:v>
                </c:pt>
                <c:pt idx="6">
                  <c:v>1.0316864802860785E-2</c:v>
                </c:pt>
                <c:pt idx="7">
                  <c:v>1.0158089306690462E-2</c:v>
                </c:pt>
                <c:pt idx="8">
                  <c:v>1.0025288006800045E-2</c:v>
                </c:pt>
                <c:pt idx="9">
                  <c:v>9.9028577339546221E-3</c:v>
                </c:pt>
                <c:pt idx="10">
                  <c:v>9.7054554792765247E-3</c:v>
                </c:pt>
                <c:pt idx="11">
                  <c:v>9.5934755181708298E-3</c:v>
                </c:pt>
                <c:pt idx="12">
                  <c:v>9.5301370098864052E-3</c:v>
                </c:pt>
                <c:pt idx="13">
                  <c:v>9.6039355586971745E-3</c:v>
                </c:pt>
                <c:pt idx="14">
                  <c:v>9.6824443469414011E-3</c:v>
                </c:pt>
                <c:pt idx="15">
                  <c:v>9.7224436640747751E-3</c:v>
                </c:pt>
                <c:pt idx="16">
                  <c:v>9.7486885493271759E-3</c:v>
                </c:pt>
                <c:pt idx="17">
                  <c:v>9.8160217414471809E-3</c:v>
                </c:pt>
                <c:pt idx="18">
                  <c:v>9.8610006648439802E-3</c:v>
                </c:pt>
                <c:pt idx="19">
                  <c:v>9.9226195349315892E-3</c:v>
                </c:pt>
                <c:pt idx="20">
                  <c:v>9.9350918616144621E-3</c:v>
                </c:pt>
                <c:pt idx="21">
                  <c:v>9.8727695934897643E-3</c:v>
                </c:pt>
                <c:pt idx="22">
                  <c:v>9.9030260959423033E-3</c:v>
                </c:pt>
                <c:pt idx="23">
                  <c:v>9.8707470672845347E-3</c:v>
                </c:pt>
                <c:pt idx="24">
                  <c:v>9.8427020241898446E-3</c:v>
                </c:pt>
                <c:pt idx="25">
                  <c:v>9.816197812982555E-3</c:v>
                </c:pt>
                <c:pt idx="26">
                  <c:v>9.758385499741869E-3</c:v>
                </c:pt>
                <c:pt idx="27">
                  <c:v>9.6738423825810365E-3</c:v>
                </c:pt>
                <c:pt idx="28">
                  <c:v>9.7024639465421048E-3</c:v>
                </c:pt>
                <c:pt idx="29">
                  <c:v>9.5611405780512328E-3</c:v>
                </c:pt>
                <c:pt idx="30">
                  <c:v>9.5214403206550537E-3</c:v>
                </c:pt>
                <c:pt idx="31">
                  <c:v>9.6183521198801841E-3</c:v>
                </c:pt>
                <c:pt idx="32">
                  <c:v>9.5989500316369138E-3</c:v>
                </c:pt>
                <c:pt idx="33">
                  <c:v>9.6202989556827666E-3</c:v>
                </c:pt>
                <c:pt idx="34">
                  <c:v>9.6430120923945272E-3</c:v>
                </c:pt>
                <c:pt idx="35">
                  <c:v>9.6113502742516382E-3</c:v>
                </c:pt>
                <c:pt idx="36">
                  <c:v>9.6866125637832274E-3</c:v>
                </c:pt>
                <c:pt idx="37">
                  <c:v>9.6737116300230162E-3</c:v>
                </c:pt>
                <c:pt idx="38">
                  <c:v>9.5435164658934507E-3</c:v>
                </c:pt>
                <c:pt idx="39">
                  <c:v>9.5285403587420433E-3</c:v>
                </c:pt>
                <c:pt idx="40">
                  <c:v>9.4993408834755516E-3</c:v>
                </c:pt>
                <c:pt idx="41">
                  <c:v>9.5763627758959878E-3</c:v>
                </c:pt>
                <c:pt idx="42">
                  <c:v>9.6414681428923007E-3</c:v>
                </c:pt>
                <c:pt idx="43">
                  <c:v>9.6416037939563194E-3</c:v>
                </c:pt>
                <c:pt idx="44">
                  <c:v>9.6783507533127981E-3</c:v>
                </c:pt>
                <c:pt idx="45">
                  <c:v>9.7734107903118504E-3</c:v>
                </c:pt>
                <c:pt idx="46">
                  <c:v>9.8288032321666857E-3</c:v>
                </c:pt>
                <c:pt idx="47">
                  <c:v>9.8997549576658912E-3</c:v>
                </c:pt>
                <c:pt idx="48">
                  <c:v>9.9512120339470302E-3</c:v>
                </c:pt>
                <c:pt idx="49">
                  <c:v>9.9432700419651576E-3</c:v>
                </c:pt>
                <c:pt idx="50">
                  <c:v>9.9585770182557855E-3</c:v>
                </c:pt>
                <c:pt idx="51">
                  <c:v>1.0011863575795964E-2</c:v>
                </c:pt>
                <c:pt idx="52">
                  <c:v>1.0018446772774425E-2</c:v>
                </c:pt>
                <c:pt idx="53">
                  <c:v>1.0081138365203159E-2</c:v>
                </c:pt>
                <c:pt idx="54">
                  <c:v>1.0101614382743568E-2</c:v>
                </c:pt>
                <c:pt idx="55">
                  <c:v>1.0012173516712231E-2</c:v>
                </c:pt>
                <c:pt idx="56">
                  <c:v>1.0043168116349342E-2</c:v>
                </c:pt>
                <c:pt idx="57">
                  <c:v>1.0097348264773475E-2</c:v>
                </c:pt>
                <c:pt idx="58">
                  <c:v>1.0131208185880439E-2</c:v>
                </c:pt>
                <c:pt idx="59">
                  <c:v>1.0156482135377242E-2</c:v>
                </c:pt>
                <c:pt idx="60">
                  <c:v>1.0163785794595063E-2</c:v>
                </c:pt>
                <c:pt idx="61">
                  <c:v>1.0228153065598671E-2</c:v>
                </c:pt>
                <c:pt idx="62">
                  <c:v>1.039380086746034E-2</c:v>
                </c:pt>
                <c:pt idx="63">
                  <c:v>1.0472877572425099E-2</c:v>
                </c:pt>
                <c:pt idx="64">
                  <c:v>1.0540732779167158E-2</c:v>
                </c:pt>
                <c:pt idx="65">
                  <c:v>1.0644322768827515E-2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9-4835-B1A2-FB4122D1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Death Detrend'!$H$116:$H$187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Death Detrend'!$I$116:$I$187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6A0-91B2-52835DF3BCD7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Detrend'!$J$117:$J$186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Death Detrend'!$K$117:$K$186</c:f>
              <c:numCache>
                <c:formatCode>General</c:formatCode>
                <c:ptCount val="70"/>
                <c:pt idx="0">
                  <c:v>9.92151813994137E-3</c:v>
                </c:pt>
                <c:pt idx="1">
                  <c:v>9.9506542822529742E-3</c:v>
                </c:pt>
                <c:pt idx="2">
                  <c:v>9.976024194809828E-3</c:v>
                </c:pt>
                <c:pt idx="3">
                  <c:v>1.0112255530028527E-2</c:v>
                </c:pt>
                <c:pt idx="4">
                  <c:v>1.0109100791130157E-2</c:v>
                </c:pt>
                <c:pt idx="5">
                  <c:v>1.0191202444554496E-2</c:v>
                </c:pt>
                <c:pt idx="6">
                  <c:v>1.022296300819721E-2</c:v>
                </c:pt>
                <c:pt idx="7">
                  <c:v>1.0363284876032693E-2</c:v>
                </c:pt>
                <c:pt idx="8">
                  <c:v>1.0363707245441823E-2</c:v>
                </c:pt>
                <c:pt idx="9">
                  <c:v>1.0127101654616897E-2</c:v>
                </c:pt>
                <c:pt idx="10">
                  <c:v>9.73390187597316E-3</c:v>
                </c:pt>
                <c:pt idx="11">
                  <c:v>9.3965271620947092E-3</c:v>
                </c:pt>
                <c:pt idx="12">
                  <c:v>9.369550156190079E-3</c:v>
                </c:pt>
                <c:pt idx="13">
                  <c:v>9.6006659642923313E-3</c:v>
                </c:pt>
                <c:pt idx="14">
                  <c:v>9.6391535195330114E-3</c:v>
                </c:pt>
                <c:pt idx="15">
                  <c:v>9.6732261580835376E-3</c:v>
                </c:pt>
                <c:pt idx="16">
                  <c:v>9.5539320816636006E-3</c:v>
                </c:pt>
                <c:pt idx="17">
                  <c:v>9.7747282804413731E-3</c:v>
                </c:pt>
                <c:pt idx="18">
                  <c:v>9.8659267479335542E-3</c:v>
                </c:pt>
                <c:pt idx="19">
                  <c:v>1.0071121754342606E-2</c:v>
                </c:pt>
                <c:pt idx="20">
                  <c:v>1.018429578471285E-2</c:v>
                </c:pt>
                <c:pt idx="21">
                  <c:v>1.0186895236351664E-2</c:v>
                </c:pt>
                <c:pt idx="22">
                  <c:v>1.0222137527429119E-2</c:v>
                </c:pt>
                <c:pt idx="23">
                  <c:v>1.0173291557429328E-2</c:v>
                </c:pt>
                <c:pt idx="24">
                  <c:v>1.025483746905914E-2</c:v>
                </c:pt>
                <c:pt idx="25">
                  <c:v>1.0076238744481342E-2</c:v>
                </c:pt>
                <c:pt idx="26">
                  <c:v>1.0196910269614409E-2</c:v>
                </c:pt>
                <c:pt idx="27">
                  <c:v>1.0189989000007471E-2</c:v>
                </c:pt>
                <c:pt idx="28">
                  <c:v>1.0261517004144729E-2</c:v>
                </c:pt>
                <c:pt idx="29">
                  <c:v>1.0145655270287523E-2</c:v>
                </c:pt>
                <c:pt idx="30">
                  <c:v>1.0019702341279536E-2</c:v>
                </c:pt>
                <c:pt idx="31">
                  <c:v>9.9504023135292431E-3</c:v>
                </c:pt>
                <c:pt idx="32">
                  <c:v>9.8900889469838143E-3</c:v>
                </c:pt>
                <c:pt idx="33">
                  <c:v>9.7936257909847502E-3</c:v>
                </c:pt>
                <c:pt idx="34">
                  <c:v>9.8811100539248093E-3</c:v>
                </c:pt>
                <c:pt idx="35">
                  <c:v>1.0105226284668622E-2</c:v>
                </c:pt>
                <c:pt idx="36">
                  <c:v>1.0270869044623042E-2</c:v>
                </c:pt>
                <c:pt idx="37">
                  <c:v>1.0278697298067449E-2</c:v>
                </c:pt>
                <c:pt idx="38">
                  <c:v>1.0014395165477351E-2</c:v>
                </c:pt>
                <c:pt idx="39">
                  <c:v>9.9098154654197208E-3</c:v>
                </c:pt>
                <c:pt idx="40">
                  <c:v>9.9299954273795454E-3</c:v>
                </c:pt>
                <c:pt idx="41">
                  <c:v>9.9164195286196299E-3</c:v>
                </c:pt>
                <c:pt idx="42">
                  <c:v>9.8865483304958774E-3</c:v>
                </c:pt>
                <c:pt idx="43">
                  <c:v>9.8182461482807567E-3</c:v>
                </c:pt>
                <c:pt idx="44">
                  <c:v>9.7723738096784068E-3</c:v>
                </c:pt>
                <c:pt idx="45">
                  <c:v>9.9953341239714319E-3</c:v>
                </c:pt>
                <c:pt idx="46">
                  <c:v>1.006966552091515E-2</c:v>
                </c:pt>
                <c:pt idx="47">
                  <c:v>1.0145698138720422E-2</c:v>
                </c:pt>
                <c:pt idx="48">
                  <c:v>1.0020581646918736E-2</c:v>
                </c:pt>
                <c:pt idx="49">
                  <c:v>1.0047039002501557E-2</c:v>
                </c:pt>
                <c:pt idx="50">
                  <c:v>1.0096437086079308E-2</c:v>
                </c:pt>
                <c:pt idx="51">
                  <c:v>1.0117315295400692E-2</c:v>
                </c:pt>
                <c:pt idx="52">
                  <c:v>1.0216946229616906E-2</c:v>
                </c:pt>
                <c:pt idx="53">
                  <c:v>1.0125852517326108E-2</c:v>
                </c:pt>
                <c:pt idx="54">
                  <c:v>1.0054684666027748E-2</c:v>
                </c:pt>
                <c:pt idx="55">
                  <c:v>9.9211494871120545E-3</c:v>
                </c:pt>
                <c:pt idx="56">
                  <c:v>9.9667927013127756E-3</c:v>
                </c:pt>
                <c:pt idx="57">
                  <c:v>1.0109810618692415E-2</c:v>
                </c:pt>
                <c:pt idx="58">
                  <c:v>1.0039672299227337E-2</c:v>
                </c:pt>
                <c:pt idx="59">
                  <c:v>9.9034481168105357E-3</c:v>
                </c:pt>
                <c:pt idx="60">
                  <c:v>9.7278103667529803E-3</c:v>
                </c:pt>
                <c:pt idx="61">
                  <c:v>9.721112420105444E-3</c:v>
                </c:pt>
                <c:pt idx="62">
                  <c:v>9.8583951182540496E-3</c:v>
                </c:pt>
                <c:pt idx="63">
                  <c:v>9.8758467910280302E-3</c:v>
                </c:pt>
                <c:pt idx="64">
                  <c:v>9.8950790971080848E-3</c:v>
                </c:pt>
                <c:pt idx="65">
                  <c:v>9.8808634078382234E-3</c:v>
                </c:pt>
                <c:pt idx="66">
                  <c:v>1.0044007057581893E-2</c:v>
                </c:pt>
                <c:pt idx="67">
                  <c:v>1.0018863412215818E-2</c:v>
                </c:pt>
                <c:pt idx="68">
                  <c:v>1.0005395248012619E-2</c:v>
                </c:pt>
                <c:pt idx="69">
                  <c:v>9.9851199068401539E-3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7-46A0-91B2-52835DF3BCD7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Death Detrend'!$M$119:$M$184</c:f>
              <c:numCache>
                <c:formatCode>General</c:formatCode>
                <c:ptCount val="66"/>
                <c:pt idx="0">
                  <c:v>1.0012617710697136E-2</c:v>
                </c:pt>
                <c:pt idx="1">
                  <c:v>1.005966791436046E-2</c:v>
                </c:pt>
                <c:pt idx="2">
                  <c:v>1.0135022256762934E-2</c:v>
                </c:pt>
                <c:pt idx="3">
                  <c:v>1.0201946311879132E-2</c:v>
                </c:pt>
                <c:pt idx="4">
                  <c:v>1.0236690612869966E-2</c:v>
                </c:pt>
                <c:pt idx="5">
                  <c:v>1.0199769739537389E-2</c:v>
                </c:pt>
                <c:pt idx="6">
                  <c:v>1.0039794745855401E-2</c:v>
                </c:pt>
                <c:pt idx="7">
                  <c:v>9.9313019147119173E-3</c:v>
                </c:pt>
                <c:pt idx="8">
                  <c:v>9.8476330445240682E-3</c:v>
                </c:pt>
                <c:pt idx="9">
                  <c:v>9.7730960127533108E-3</c:v>
                </c:pt>
                <c:pt idx="10">
                  <c:v>9.6209599047834826E-3</c:v>
                </c:pt>
                <c:pt idx="11">
                  <c:v>9.5517125785133748E-3</c:v>
                </c:pt>
                <c:pt idx="12">
                  <c:v>9.5274519100590396E-3</c:v>
                </c:pt>
                <c:pt idx="13">
                  <c:v>9.6384569352698599E-3</c:v>
                </c:pt>
                <c:pt idx="14">
                  <c:v>9.752883829587165E-3</c:v>
                </c:pt>
                <c:pt idx="15">
                  <c:v>9.8281254521244109E-3</c:v>
                </c:pt>
                <c:pt idx="16">
                  <c:v>9.8885840011643678E-3</c:v>
                </c:pt>
                <c:pt idx="17">
                  <c:v>9.9876302796523021E-3</c:v>
                </c:pt>
                <c:pt idx="18">
                  <c:v>1.0063373181843947E-2</c:v>
                </c:pt>
                <c:pt idx="19">
                  <c:v>1.0154023776492535E-2</c:v>
                </c:pt>
                <c:pt idx="20">
                  <c:v>1.0193391360488488E-2</c:v>
                </c:pt>
                <c:pt idx="21">
                  <c:v>1.015350689465014E-2</c:v>
                </c:pt>
                <c:pt idx="22">
                  <c:v>1.0207933140180451E-2</c:v>
                </c:pt>
                <c:pt idx="23">
                  <c:v>1.0195831309900471E-2</c:v>
                </c:pt>
                <c:pt idx="24">
                  <c:v>1.0185487652275739E-2</c:v>
                </c:pt>
                <c:pt idx="25">
                  <c:v>1.017515502997691E-2</c:v>
                </c:pt>
                <c:pt idx="26">
                  <c:v>1.0130007360121986E-2</c:v>
                </c:pt>
                <c:pt idx="27">
                  <c:v>1.0055015442762926E-2</c:v>
                </c:pt>
                <c:pt idx="28">
                  <c:v>1.0095376545335114E-2</c:v>
                </c:pt>
                <c:pt idx="29">
                  <c:v>9.9571711549949898E-3</c:v>
                </c:pt>
                <c:pt idx="30">
                  <c:v>9.922638751584641E-3</c:v>
                </c:pt>
                <c:pt idx="31">
                  <c:v>1.0028394808416783E-2</c:v>
                </c:pt>
                <c:pt idx="32">
                  <c:v>1.0010834201138784E-2</c:v>
                </c:pt>
                <c:pt idx="33">
                  <c:v>1.0033636590208034E-2</c:v>
                </c:pt>
                <c:pt idx="34">
                  <c:v>1.0055820316394541E-2</c:v>
                </c:pt>
                <c:pt idx="35">
                  <c:v>1.00192884233256E-2</c:v>
                </c:pt>
                <c:pt idx="36">
                  <c:v>1.0092080720091517E-2</c:v>
                </c:pt>
                <c:pt idx="37">
                  <c:v>1.007095294840661E-2</c:v>
                </c:pt>
                <c:pt idx="38">
                  <c:v>9.9255693001087109E-3</c:v>
                </c:pt>
                <c:pt idx="39">
                  <c:v>9.8980994788019656E-3</c:v>
                </c:pt>
                <c:pt idx="40">
                  <c:v>9.8539571676684468E-3</c:v>
                </c:pt>
                <c:pt idx="41">
                  <c:v>9.9174002823204602E-3</c:v>
                </c:pt>
                <c:pt idx="42">
                  <c:v>9.9666066454428652E-3</c:v>
                </c:pt>
                <c:pt idx="43">
                  <c:v>9.9464011868145383E-3</c:v>
                </c:pt>
                <c:pt idx="44">
                  <c:v>9.9620411901629336E-3</c:v>
                </c:pt>
                <c:pt idx="45">
                  <c:v>1.0035388362016727E-2</c:v>
                </c:pt>
                <c:pt idx="46">
                  <c:v>1.0065625874442487E-2</c:v>
                </c:pt>
                <c:pt idx="47">
                  <c:v>1.0109873255472485E-2</c:v>
                </c:pt>
                <c:pt idx="48">
                  <c:v>1.0130364978721929E-2</c:v>
                </c:pt>
                <c:pt idx="49">
                  <c:v>1.0089706015761469E-2</c:v>
                </c:pt>
                <c:pt idx="50">
                  <c:v>1.0070867481461339E-2</c:v>
                </c:pt>
                <c:pt idx="51">
                  <c:v>1.0087751195947637E-2</c:v>
                </c:pt>
                <c:pt idx="52">
                  <c:v>1.005531474382342E-2</c:v>
                </c:pt>
                <c:pt idx="53">
                  <c:v>1.0076598995438387E-2</c:v>
                </c:pt>
                <c:pt idx="54">
                  <c:v>1.0054475626159057E-2</c:v>
                </c:pt>
                <c:pt idx="55">
                  <c:v>9.9209584097635483E-3</c:v>
                </c:pt>
                <c:pt idx="56">
                  <c:v>9.9060095023356162E-3</c:v>
                </c:pt>
                <c:pt idx="57">
                  <c:v>9.9115160921923566E-3</c:v>
                </c:pt>
                <c:pt idx="58">
                  <c:v>9.8940636802529736E-3</c:v>
                </c:pt>
                <c:pt idx="59">
                  <c:v>9.8670326836421546E-3</c:v>
                </c:pt>
                <c:pt idx="60">
                  <c:v>9.8194882972276413E-3</c:v>
                </c:pt>
                <c:pt idx="61">
                  <c:v>9.8260027268004951E-3</c:v>
                </c:pt>
                <c:pt idx="62">
                  <c:v>9.927272229687022E-3</c:v>
                </c:pt>
                <c:pt idx="63">
                  <c:v>9.9442253167117134E-3</c:v>
                </c:pt>
                <c:pt idx="64">
                  <c:v>9.9478382244749999E-3</c:v>
                </c:pt>
                <c:pt idx="65">
                  <c:v>9.981582853366781E-3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7-46A0-91B2-52835DF3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DEATH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'Dataset -Future'!$B$5:$C$76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</c:multiLvlStrRef>
          </c:xVal>
          <c:yVal>
            <c:numRef>
              <c:f>'Dataset -Future'!$D$5:$D$76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8-4CD5-8F63-510CA2D0F80A}"/>
            </c:ext>
          </c:extLst>
        </c:ser>
        <c:ser>
          <c:idx val="1"/>
          <c:order val="1"/>
          <c:tx>
            <c:v>Y = ~T*S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'Dataset -Future'!$A$64:$A$76</c:f>
              <c:numCache>
                <c:formatCode>General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</c:numCache>
            </c:numRef>
          </c:xVal>
          <c:yVal>
            <c:numRef>
              <c:f>('Dataset -Future'!$D$64,'Dataset -Future'!$K$65:$K$76)</c:f>
              <c:numCache>
                <c:formatCode>General</c:formatCode>
                <c:ptCount val="13"/>
                <c:pt idx="0">
                  <c:v>8796</c:v>
                </c:pt>
                <c:pt idx="1">
                  <c:v>7722.8193314848704</c:v>
                </c:pt>
                <c:pt idx="2">
                  <c:v>6992.0562170079884</c:v>
                </c:pt>
                <c:pt idx="3">
                  <c:v>7740.0192528303096</c:v>
                </c:pt>
                <c:pt idx="4">
                  <c:v>7934.1165581931218</c:v>
                </c:pt>
                <c:pt idx="5">
                  <c:v>8762.7851718338734</c:v>
                </c:pt>
                <c:pt idx="6">
                  <c:v>9208.7242033019738</c:v>
                </c:pt>
                <c:pt idx="7">
                  <c:v>10039.082862507075</c:v>
                </c:pt>
                <c:pt idx="8">
                  <c:v>9357.577035085631</c:v>
                </c:pt>
                <c:pt idx="9">
                  <c:v>8352.2305221692259</c:v>
                </c:pt>
                <c:pt idx="10">
                  <c:v>8624.1023366019144</c:v>
                </c:pt>
                <c:pt idx="11">
                  <c:v>8127.628068544871</c:v>
                </c:pt>
                <c:pt idx="12">
                  <c:v>8379.3326140260087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8-4CD5-8F63-510CA2D0F80A}"/>
            </c:ext>
          </c:extLst>
        </c:ser>
        <c:ser>
          <c:idx val="2"/>
          <c:order val="2"/>
          <c:tx>
            <c:v>Y = ~T*S*C*I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'Dataset -Future'!$A$64:$A$76</c:f>
              <c:numCache>
                <c:formatCode>General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</c:numCache>
            </c:numRef>
          </c:xVal>
          <c:yVal>
            <c:numRef>
              <c:f>('Dataset -Future'!$D$64,'Dataset -Future'!$V$65:$V$76)</c:f>
              <c:numCache>
                <c:formatCode>General</c:formatCode>
                <c:ptCount val="13"/>
                <c:pt idx="0">
                  <c:v>8796</c:v>
                </c:pt>
                <c:pt idx="1">
                  <c:v>7855.2246723168464</c:v>
                </c:pt>
                <c:pt idx="2">
                  <c:v>7129.7850323642042</c:v>
                </c:pt>
                <c:pt idx="3">
                  <c:v>7950.8418336283321</c:v>
                </c:pt>
                <c:pt idx="4">
                  <c:v>8193.9234107166903</c:v>
                </c:pt>
                <c:pt idx="5">
                  <c:v>9123.4018364722178</c:v>
                </c:pt>
                <c:pt idx="6">
                  <c:v>9574.8087121847457</c:v>
                </c:pt>
                <c:pt idx="7">
                  <c:v>10566.530755458141</c:v>
                </c:pt>
                <c:pt idx="8">
                  <c:v>9903.8379135978248</c:v>
                </c:pt>
                <c:pt idx="9">
                  <c:v>8883.286094627967</c:v>
                </c:pt>
                <c:pt idx="10">
                  <c:v>9271.478860875497</c:v>
                </c:pt>
                <c:pt idx="11">
                  <c:v>8799.9562393749275</c:v>
                </c:pt>
                <c:pt idx="12">
                  <c:v>9245.8645204612803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8-4CD5-8F63-510CA2D0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1992"/>
        <c:axId val="573552320"/>
      </c:scatterChart>
      <c:valAx>
        <c:axId val="5735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2320"/>
        <c:crosses val="autoZero"/>
        <c:crossBetween val="midCat"/>
      </c:valAx>
      <c:valAx>
        <c:axId val="573552320"/>
        <c:scaling>
          <c:orientation val="minMax"/>
          <c:max val="120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Ratio-To-trend (Linear V/S Polynomial)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Mean(Linear)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Indexes'!$N$87:$N$98</c:f>
              <c:numCache>
                <c:formatCode>General</c:formatCode>
                <c:ptCount val="12"/>
                <c:pt idx="0">
                  <c:v>90.829560460066901</c:v>
                </c:pt>
                <c:pt idx="1">
                  <c:v>82.34765590977544</c:v>
                </c:pt>
                <c:pt idx="2">
                  <c:v>91.281796580726663</c:v>
                </c:pt>
                <c:pt idx="3">
                  <c:v>93.699514679537671</c:v>
                </c:pt>
                <c:pt idx="4">
                  <c:v>103.62830091766646</c:v>
                </c:pt>
                <c:pt idx="5">
                  <c:v>109.05207909711801</c:v>
                </c:pt>
                <c:pt idx="6">
                  <c:v>119.04951174851972</c:v>
                </c:pt>
                <c:pt idx="7">
                  <c:v>111.12119787153306</c:v>
                </c:pt>
                <c:pt idx="8">
                  <c:v>99.32000418732548</c:v>
                </c:pt>
                <c:pt idx="9">
                  <c:v>102.69510512966691</c:v>
                </c:pt>
                <c:pt idx="10">
                  <c:v>96.917473479469763</c:v>
                </c:pt>
                <c:pt idx="11">
                  <c:v>100.05779993859396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B-4556-B30C-D96B97D61DA8}"/>
            </c:ext>
          </c:extLst>
        </c:ser>
        <c:ser>
          <c:idx val="1"/>
          <c:order val="1"/>
          <c:tx>
            <c:v>Median(Linear)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Indexes'!$R$87:$R$98</c:f>
              <c:numCache>
                <c:formatCode>General</c:formatCode>
                <c:ptCount val="12"/>
                <c:pt idx="0">
                  <c:v>91.228652216381292</c:v>
                </c:pt>
                <c:pt idx="1">
                  <c:v>81.947282928294925</c:v>
                </c:pt>
                <c:pt idx="2">
                  <c:v>90.872121962412791</c:v>
                </c:pt>
                <c:pt idx="3">
                  <c:v>94.157888254517303</c:v>
                </c:pt>
                <c:pt idx="4">
                  <c:v>105.06254338875229</c:v>
                </c:pt>
                <c:pt idx="5">
                  <c:v>108.55330447103523</c:v>
                </c:pt>
                <c:pt idx="6">
                  <c:v>120.34254010452689</c:v>
                </c:pt>
                <c:pt idx="7">
                  <c:v>109.59223634354052</c:v>
                </c:pt>
                <c:pt idx="8">
                  <c:v>97.803582926767547</c:v>
                </c:pt>
                <c:pt idx="9">
                  <c:v>103.25136681216543</c:v>
                </c:pt>
                <c:pt idx="10">
                  <c:v>97.590461973949203</c:v>
                </c:pt>
                <c:pt idx="11">
                  <c:v>99.598018617656763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B-4556-B30C-D96B97D61DA8}"/>
            </c:ext>
          </c:extLst>
        </c:ser>
        <c:ser>
          <c:idx val="2"/>
          <c:order val="2"/>
          <c:tx>
            <c:v>Mean(Poly deg1)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Indexes'!$N$134:$N$145</c:f>
              <c:numCache>
                <c:formatCode>General</c:formatCode>
                <c:ptCount val="12"/>
                <c:pt idx="0">
                  <c:v>90.757507915532187</c:v>
                </c:pt>
                <c:pt idx="1">
                  <c:v>82.390901747113261</c:v>
                </c:pt>
                <c:pt idx="2">
                  <c:v>91.343876106767709</c:v>
                </c:pt>
                <c:pt idx="3">
                  <c:v>93.771099913625449</c:v>
                </c:pt>
                <c:pt idx="4">
                  <c:v>103.76383901080905</c:v>
                </c:pt>
                <c:pt idx="5">
                  <c:v>109.16015992831913</c:v>
                </c:pt>
                <c:pt idx="6">
                  <c:v>119.18092047508023</c:v>
                </c:pt>
                <c:pt idx="7">
                  <c:v>111.19466153004321</c:v>
                </c:pt>
                <c:pt idx="8">
                  <c:v>99.260263596613271</c:v>
                </c:pt>
                <c:pt idx="9">
                  <c:v>102.62416412042145</c:v>
                </c:pt>
                <c:pt idx="10">
                  <c:v>96.786407574616746</c:v>
                </c:pt>
                <c:pt idx="11">
                  <c:v>99.766198081058448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B-4556-B30C-D96B97D61DA8}"/>
            </c:ext>
          </c:extLst>
        </c:ser>
        <c:ser>
          <c:idx val="3"/>
          <c:order val="3"/>
          <c:tx>
            <c:v>Mean(Poly deg 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Indexes'!$R$134:$R$145</c:f>
              <c:numCache>
                <c:formatCode>General</c:formatCode>
                <c:ptCount val="12"/>
                <c:pt idx="0">
                  <c:v>91.379879154387282</c:v>
                </c:pt>
                <c:pt idx="1">
                  <c:v>82.576342337298371</c:v>
                </c:pt>
                <c:pt idx="2">
                  <c:v>91.586821698026228</c:v>
                </c:pt>
                <c:pt idx="3">
                  <c:v>93.852409117279677</c:v>
                </c:pt>
                <c:pt idx="4">
                  <c:v>103.91470954951983</c:v>
                </c:pt>
                <c:pt idx="5">
                  <c:v>108.40920008867066</c:v>
                </c:pt>
                <c:pt idx="6">
                  <c:v>118.95433230777957</c:v>
                </c:pt>
                <c:pt idx="7">
                  <c:v>110.81438828139551</c:v>
                </c:pt>
                <c:pt idx="8">
                  <c:v>98.705602772229298</c:v>
                </c:pt>
                <c:pt idx="9">
                  <c:v>102.40777574446831</c:v>
                </c:pt>
                <c:pt idx="10">
                  <c:v>96.583562664174309</c:v>
                </c:pt>
                <c:pt idx="11">
                  <c:v>100.81497628477112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B-4556-B30C-D96B97D6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31360"/>
        <c:axId val="513931688"/>
      </c:lineChart>
      <c:catAx>
        <c:axId val="5139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1688"/>
        <c:crosses val="autoZero"/>
        <c:auto val="1"/>
        <c:lblAlgn val="ctr"/>
        <c:lblOffset val="100"/>
        <c:noMultiLvlLbl val="0"/>
      </c:catAx>
      <c:valAx>
        <c:axId val="51393168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Housing Trends Over the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Death deseason'!$B$6:$C$77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</c:multiLvlStrRef>
          </c:cat>
          <c:val>
            <c:numRef>
              <c:f>'Dataset - Death deseason'!$D$6:$D$77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0B5-BF66-28870773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</c:lineChart>
      <c:catAx>
        <c:axId val="7053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death Trends Over the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19050" cap="flat" cmpd="sng" algn="ctr">
              <a:noFill/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Death deseason'!$B$6:$C$77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'Dataset - Death deseason'!$D$6:$D$77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A74-4136-B38F-BE4837674B06}"/>
            </c:ext>
          </c:extLst>
        </c:ser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deseason'!$J$6:$J$77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4-4136-B38F-BE4837674B06}"/>
            </c:ext>
          </c:extLst>
        </c:ser>
        <c:ser>
          <c:idx val="2"/>
          <c:order val="2"/>
          <c:tx>
            <c:v>Seasonal Index(Median)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'Dataset - Death deseason'!$K$6:$K$77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A74-4136-B38F-BE4837674B06}"/>
            </c:ext>
          </c:extLst>
        </c:ser>
        <c:ser>
          <c:idx val="3"/>
          <c:order val="3"/>
          <c:tx>
            <c:v>Ratio-To-Trend(Mean)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deseason'!$L$6:$L$77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4-4136-B38F-BE4837674B06}"/>
            </c:ext>
          </c:extLst>
        </c:ser>
        <c:ser>
          <c:idx val="4"/>
          <c:order val="4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val>
            <c:numRef>
              <c:f>'Dataset - Death deseason'!$P$6:$P$77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4-4136-B38F-BE4837674B06}"/>
            </c:ext>
          </c:extLst>
        </c:ser>
        <c:ser>
          <c:idx val="5"/>
          <c:order val="5"/>
          <c:tx>
            <c:v>Ratio-to-Trend(Median)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deseason'!$M$6:$M$77</c:f>
              <c:numCache>
                <c:formatCode>General</c:formatCode>
                <c:ptCount val="72"/>
                <c:pt idx="0">
                  <c:v>98.417938186774904</c:v>
                </c:pt>
                <c:pt idx="1">
                  <c:v>97.767422306597524</c:v>
                </c:pt>
                <c:pt idx="2">
                  <c:v>97.295348489439093</c:v>
                </c:pt>
                <c:pt idx="3">
                  <c:v>97.162527450921289</c:v>
                </c:pt>
                <c:pt idx="4">
                  <c:v>96.447363825591324</c:v>
                </c:pt>
                <c:pt idx="5">
                  <c:v>99.205728248500733</c:v>
                </c:pt>
                <c:pt idx="6">
                  <c:v>95.105409380161319</c:v>
                </c:pt>
                <c:pt idx="7">
                  <c:v>96.863642544080463</c:v>
                </c:pt>
                <c:pt idx="8">
                  <c:v>98.173271047056701</c:v>
                </c:pt>
                <c:pt idx="9">
                  <c:v>97.229284171870518</c:v>
                </c:pt>
                <c:pt idx="10">
                  <c:v>95.074622792127798</c:v>
                </c:pt>
                <c:pt idx="11">
                  <c:v>89.839492424449517</c:v>
                </c:pt>
                <c:pt idx="12">
                  <c:v>84.682915615355327</c:v>
                </c:pt>
                <c:pt idx="13">
                  <c:v>84.198664584549377</c:v>
                </c:pt>
                <c:pt idx="14">
                  <c:v>87.596327414663008</c:v>
                </c:pt>
                <c:pt idx="15">
                  <c:v>89.559243317462958</c:v>
                </c:pt>
                <c:pt idx="16">
                  <c:v>83.901600117420656</c:v>
                </c:pt>
                <c:pt idx="17">
                  <c:v>87.164685673354796</c:v>
                </c:pt>
                <c:pt idx="18">
                  <c:v>85.046102582595438</c:v>
                </c:pt>
                <c:pt idx="19">
                  <c:v>88.560271845728067</c:v>
                </c:pt>
                <c:pt idx="20">
                  <c:v>88.36908357504548</c:v>
                </c:pt>
                <c:pt idx="21">
                  <c:v>89.314362568424841</c:v>
                </c:pt>
                <c:pt idx="22">
                  <c:v>90.394057910646566</c:v>
                </c:pt>
                <c:pt idx="23">
                  <c:v>87.353735212750294</c:v>
                </c:pt>
                <c:pt idx="24">
                  <c:v>89.184768677745836</c:v>
                </c:pt>
                <c:pt idx="25">
                  <c:v>88.1185279264744</c:v>
                </c:pt>
                <c:pt idx="26">
                  <c:v>88.533536192675086</c:v>
                </c:pt>
                <c:pt idx="27">
                  <c:v>83.689295287156668</c:v>
                </c:pt>
                <c:pt idx="28">
                  <c:v>90.381491886874883</c:v>
                </c:pt>
                <c:pt idx="29">
                  <c:v>87.567886490178552</c:v>
                </c:pt>
                <c:pt idx="30">
                  <c:v>84.819200925507488</c:v>
                </c:pt>
                <c:pt idx="31">
                  <c:v>86.730104362812185</c:v>
                </c:pt>
                <c:pt idx="32">
                  <c:v>83.73988990269379</c:v>
                </c:pt>
                <c:pt idx="33">
                  <c:v>82.504986256931389</c:v>
                </c:pt>
                <c:pt idx="34">
                  <c:v>84.686051957620663</c:v>
                </c:pt>
                <c:pt idx="35">
                  <c:v>80.852524043690764</c:v>
                </c:pt>
                <c:pt idx="36">
                  <c:v>84.322330297251241</c:v>
                </c:pt>
                <c:pt idx="37">
                  <c:v>89.98800121262326</c:v>
                </c:pt>
                <c:pt idx="38">
                  <c:v>84.741109974672753</c:v>
                </c:pt>
                <c:pt idx="39">
                  <c:v>84.274163297422703</c:v>
                </c:pt>
                <c:pt idx="40">
                  <c:v>83.13133066488524</c:v>
                </c:pt>
                <c:pt idx="41">
                  <c:v>81.968893329284967</c:v>
                </c:pt>
                <c:pt idx="42">
                  <c:v>84.693144449347514</c:v>
                </c:pt>
                <c:pt idx="43">
                  <c:v>82.754223279236285</c:v>
                </c:pt>
                <c:pt idx="44">
                  <c:v>81.233252280983706</c:v>
                </c:pt>
                <c:pt idx="45">
                  <c:v>83.043083522925841</c:v>
                </c:pt>
                <c:pt idx="46">
                  <c:v>81.717888862047189</c:v>
                </c:pt>
                <c:pt idx="47">
                  <c:v>87.021629998231774</c:v>
                </c:pt>
                <c:pt idx="48">
                  <c:v>85.141842383851454</c:v>
                </c:pt>
                <c:pt idx="49">
                  <c:v>83.909197753145691</c:v>
                </c:pt>
                <c:pt idx="50">
                  <c:v>84.196221150247126</c:v>
                </c:pt>
                <c:pt idx="51">
                  <c:v>86.198910749389071</c:v>
                </c:pt>
                <c:pt idx="52">
                  <c:v>85.596192912998589</c:v>
                </c:pt>
                <c:pt idx="53">
                  <c:v>85.212827173730673</c:v>
                </c:pt>
                <c:pt idx="54">
                  <c:v>89.290003946647872</c:v>
                </c:pt>
                <c:pt idx="55">
                  <c:v>83.863142493022764</c:v>
                </c:pt>
                <c:pt idx="56">
                  <c:v>84.033004785877637</c:v>
                </c:pt>
                <c:pt idx="57">
                  <c:v>86.584741891834796</c:v>
                </c:pt>
                <c:pt idx="58">
                  <c:v>85.775762185016518</c:v>
                </c:pt>
                <c:pt idx="59">
                  <c:v>88.521135360754784</c:v>
                </c:pt>
                <c:pt idx="60">
                  <c:v>85.62262280799024</c:v>
                </c:pt>
                <c:pt idx="61">
                  <c:v>83.125225084760686</c:v>
                </c:pt>
                <c:pt idx="62">
                  <c:v>84.904576622000434</c:v>
                </c:pt>
                <c:pt idx="63">
                  <c:v>86.443491917318497</c:v>
                </c:pt>
                <c:pt idx="64">
                  <c:v>87.762575748254449</c:v>
                </c:pt>
                <c:pt idx="65">
                  <c:v>86.449920588985393</c:v>
                </c:pt>
                <c:pt idx="66">
                  <c:v>88.105073070744126</c:v>
                </c:pt>
                <c:pt idx="67">
                  <c:v>88.596334259184545</c:v>
                </c:pt>
                <c:pt idx="68">
                  <c:v>92.078502958785819</c:v>
                </c:pt>
                <c:pt idx="69">
                  <c:v>88.737130955812603</c:v>
                </c:pt>
                <c:pt idx="70">
                  <c:v>89.594937077222937</c:v>
                </c:pt>
                <c:pt idx="71">
                  <c:v>92.989460065185796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74-4136-B38F-BE483767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  <c:extLst/>
      </c:lineChart>
      <c:cat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en-US" baseline="0"/>
              <a:t>e trending de seasonalized death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- Death Detrend'!$D$5</c:f>
              <c:strCache>
                <c:ptCount val="1"/>
                <c:pt idx="0">
                  <c:v>Deaths</c:v>
                </c:pt>
              </c:strCache>
              <c:extLst xmlns:c15="http://schemas.microsoft.com/office/drawing/2012/chart"/>
            </c:strRef>
          </c:tx>
          <c:spPr>
            <a:ln w="19050" cap="flat" cmpd="sng" algn="ctr">
              <a:noFill/>
              <a:prstDash val="solid"/>
              <a:miter lim="800000"/>
            </a:ln>
            <a:effectLst/>
          </c:spPr>
          <c:marker>
            <c:symbol val="none"/>
          </c:marker>
          <c:cat>
            <c:multiLvlStrRef>
              <c:f>'Dataset - Death Detrend'!$B$6:$C$77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'Dataset - Death Detrend'!$D$6:$D$77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7B-4BDB-9A43-D12712C2387B}"/>
            </c:ext>
          </c:extLst>
        </c:ser>
        <c:ser>
          <c:idx val="1"/>
          <c:order val="1"/>
          <c:tx>
            <c:v>De-Season De-Trend(Mean) L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Detrend'!$R$6:$R$77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B-4BDB-9A43-D12712C2387B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6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Death Detrend'!$S$6:$S$77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B-4BDB-9A43-D12712C2387B}"/>
            </c:ext>
          </c:extLst>
        </c:ser>
        <c:ser>
          <c:idx val="3"/>
          <c:order val="3"/>
          <c:tx>
            <c:v>De-Season De-trend(Mean) P</c:v>
          </c:tx>
          <c:spPr>
            <a:ln w="19050" cap="flat" cmpd="sng" algn="ctr">
              <a:solidFill>
                <a:srgbClr val="FF6699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Detrend'!$T$6:$T$77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B-4BDB-9A43-D12712C2387B}"/>
            </c:ext>
          </c:extLst>
        </c:ser>
        <c:ser>
          <c:idx val="4"/>
          <c:order val="4"/>
          <c:tx>
            <c:v>De-Season De-trend(Median) P</c:v>
          </c:tx>
          <c:spPr>
            <a:ln w="19050" cap="flat" cmpd="sng" algn="ctr">
              <a:solidFill>
                <a:srgbClr val="990099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Death Detrend'!$U$6:$U$77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B-4BDB-9A43-D12712C2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56696"/>
        <c:axId val="705453744"/>
        <c:extLst/>
      </c:lineChart>
      <c:cat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auto val="1"/>
        <c:lblAlgn val="ctr"/>
        <c:lblOffset val="100"/>
        <c:noMultiLvlLbl val="0"/>
      </c:catAx>
      <c:valAx>
        <c:axId val="705453744"/>
        <c:scaling>
          <c:orientation val="minMax"/>
          <c:max val="1.200000000000000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- Death Detrend'!$A$116:$A$187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Death Detrend'!$B$116:$B$187</c:f>
              <c:numCache>
                <c:formatCode>General</c:formatCode>
                <c:ptCount val="72"/>
                <c:pt idx="0">
                  <c:v>1.0696462501829231E-2</c:v>
                </c:pt>
                <c:pt idx="1">
                  <c:v>1.0639222060622795E-2</c:v>
                </c:pt>
                <c:pt idx="2">
                  <c:v>1.0601279423136959E-2</c:v>
                </c:pt>
                <c:pt idx="3">
                  <c:v>1.0600252264642101E-2</c:v>
                </c:pt>
                <c:pt idx="4">
                  <c:v>1.0535609206033086E-2</c:v>
                </c:pt>
                <c:pt idx="5">
                  <c:v>1.0850722012591577E-2</c:v>
                </c:pt>
                <c:pt idx="6">
                  <c:v>1.0415506817132851E-2</c:v>
                </c:pt>
                <c:pt idx="7">
                  <c:v>1.0621601191885903E-2</c:v>
                </c:pt>
                <c:pt idx="8">
                  <c:v>1.0778967680405498E-2</c:v>
                </c:pt>
                <c:pt idx="9">
                  <c:v>1.0688983823282996E-2</c:v>
                </c:pt>
                <c:pt idx="10">
                  <c:v>1.0465502287369576E-2</c:v>
                </c:pt>
                <c:pt idx="11">
                  <c:v>9.9019243281245912E-3</c:v>
                </c:pt>
                <c:pt idx="12">
                  <c:v>9.3455674918240788E-3</c:v>
                </c:pt>
                <c:pt idx="13">
                  <c:v>9.3040783439405934E-3</c:v>
                </c:pt>
                <c:pt idx="14">
                  <c:v>9.6919920926529912E-3</c:v>
                </c:pt>
                <c:pt idx="15">
                  <c:v>9.9219557704875345E-3</c:v>
                </c:pt>
                <c:pt idx="16">
                  <c:v>9.307168040536308E-3</c:v>
                </c:pt>
                <c:pt idx="17">
                  <c:v>9.6816425596297113E-3</c:v>
                </c:pt>
                <c:pt idx="18">
                  <c:v>9.4585547701336141E-3</c:v>
                </c:pt>
                <c:pt idx="19">
                  <c:v>9.862157333499464E-3</c:v>
                </c:pt>
                <c:pt idx="20">
                  <c:v>9.8536398616501826E-3</c:v>
                </c:pt>
                <c:pt idx="21">
                  <c:v>9.9719873125866058E-3</c:v>
                </c:pt>
                <c:pt idx="22">
                  <c:v>1.0105669967254358E-2</c:v>
                </c:pt>
                <c:pt idx="23">
                  <c:v>9.7785003853763323E-3</c:v>
                </c:pt>
                <c:pt idx="24">
                  <c:v>9.9964950234073015E-3</c:v>
                </c:pt>
                <c:pt idx="25">
                  <c:v>9.8898868607468788E-3</c:v>
                </c:pt>
                <c:pt idx="26">
                  <c:v>9.9494636202795642E-3</c:v>
                </c:pt>
                <c:pt idx="27">
                  <c:v>9.4173839847773288E-3</c:v>
                </c:pt>
                <c:pt idx="28">
                  <c:v>1.0183782829754354E-2</c:v>
                </c:pt>
                <c:pt idx="29">
                  <c:v>9.8797167666499763E-3</c:v>
                </c:pt>
                <c:pt idx="30">
                  <c:v>9.582185083713517E-3</c:v>
                </c:pt>
                <c:pt idx="31">
                  <c:v>9.8109655449562707E-3</c:v>
                </c:pt>
                <c:pt idx="32">
                  <c:v>9.4852006680620667E-3</c:v>
                </c:pt>
                <c:pt idx="33">
                  <c:v>9.3576618001537399E-3</c:v>
                </c:pt>
                <c:pt idx="34">
                  <c:v>9.6177349325048157E-3</c:v>
                </c:pt>
                <c:pt idx="35">
                  <c:v>9.1945192503182522E-3</c:v>
                </c:pt>
                <c:pt idx="36">
                  <c:v>9.6018149648767238E-3</c:v>
                </c:pt>
                <c:pt idx="37">
                  <c:v>1.0260567678289428E-2</c:v>
                </c:pt>
                <c:pt idx="38">
                  <c:v>9.6751509272533769E-3</c:v>
                </c:pt>
                <c:pt idx="39">
                  <c:v>9.634643136383023E-3</c:v>
                </c:pt>
                <c:pt idx="40">
                  <c:v>9.5166537571360621E-3</c:v>
                </c:pt>
                <c:pt idx="41">
                  <c:v>9.3961022055045907E-3</c:v>
                </c:pt>
                <c:pt idx="42">
                  <c:v>9.7213552770393976E-3</c:v>
                </c:pt>
                <c:pt idx="43">
                  <c:v>9.5115084285552348E-3</c:v>
                </c:pt>
                <c:pt idx="44">
                  <c:v>9.3492015293824716E-3</c:v>
                </c:pt>
                <c:pt idx="45">
                  <c:v>9.5703181771935285E-3</c:v>
                </c:pt>
                <c:pt idx="46">
                  <c:v>9.4302468095175812E-3</c:v>
                </c:pt>
                <c:pt idx="47">
                  <c:v>1.0055807004079115E-2</c:v>
                </c:pt>
                <c:pt idx="48">
                  <c:v>9.851839774478786E-3</c:v>
                </c:pt>
                <c:pt idx="49">
                  <c:v>9.7223048344875166E-3</c:v>
                </c:pt>
                <c:pt idx="50">
                  <c:v>9.7687371440505887E-3</c:v>
                </c:pt>
                <c:pt idx="51">
                  <c:v>1.0014621788375831E-2</c:v>
                </c:pt>
                <c:pt idx="52">
                  <c:v>9.9580652701773808E-3</c:v>
                </c:pt>
                <c:pt idx="53">
                  <c:v>9.9269088880120232E-3</c:v>
                </c:pt>
                <c:pt idx="54">
                  <c:v>1.0416006538047091E-2</c:v>
                </c:pt>
                <c:pt idx="55">
                  <c:v>9.7962458306056696E-3</c:v>
                </c:pt>
                <c:pt idx="56">
                  <c:v>9.8294536685219203E-3</c:v>
                </c:pt>
                <c:pt idx="57">
                  <c:v>1.0141743046831833E-2</c:v>
                </c:pt>
                <c:pt idx="58">
                  <c:v>1.0060704167225048E-2</c:v>
                </c:pt>
                <c:pt idx="59">
                  <c:v>1.0396906417178525E-2</c:v>
                </c:pt>
                <c:pt idx="60">
                  <c:v>1.0070241010794892E-2</c:v>
                </c:pt>
                <c:pt idx="61">
                  <c:v>9.7899204758277285E-3</c:v>
                </c:pt>
                <c:pt idx="62">
                  <c:v>1.0013208028065455E-2</c:v>
                </c:pt>
                <c:pt idx="63">
                  <c:v>1.0208714707490851E-2</c:v>
                </c:pt>
                <c:pt idx="64">
                  <c:v>1.0378762494580562E-2</c:v>
                </c:pt>
                <c:pt idx="65">
                  <c:v>1.0237621813702672E-2</c:v>
                </c:pt>
                <c:pt idx="66">
                  <c:v>1.0448032031703284E-2</c:v>
                </c:pt>
                <c:pt idx="67">
                  <c:v>1.052081190782015E-2</c:v>
                </c:pt>
                <c:pt idx="68">
                  <c:v>1.0949455088859408E-2</c:v>
                </c:pt>
                <c:pt idx="69">
                  <c:v>1.0566744962818779E-2</c:v>
                </c:pt>
                <c:pt idx="70">
                  <c:v>1.0683701154685258E-2</c:v>
                </c:pt>
                <c:pt idx="71">
                  <c:v>1.1103892422203058E-2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D9-BDF6-05089148791D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Detrend'!$C$117:$C$186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Death Detrend'!$D$117:$D$186</c:f>
              <c:numCache>
                <c:formatCode>General</c:formatCode>
                <c:ptCount val="70"/>
                <c:pt idx="0">
                  <c:v>1.0645654661862994E-2</c:v>
                </c:pt>
                <c:pt idx="1">
                  <c:v>1.0613584582800617E-2</c:v>
                </c:pt>
                <c:pt idx="2">
                  <c:v>1.0579046964604049E-2</c:v>
                </c:pt>
                <c:pt idx="3">
                  <c:v>1.0662194494422253E-2</c:v>
                </c:pt>
                <c:pt idx="4">
                  <c:v>1.0600612678585837E-2</c:v>
                </c:pt>
                <c:pt idx="5">
                  <c:v>1.0629276673870111E-2</c:v>
                </c:pt>
                <c:pt idx="6">
                  <c:v>1.0605358563141418E-2</c:v>
                </c:pt>
                <c:pt idx="7">
                  <c:v>1.0696517565191466E-2</c:v>
                </c:pt>
                <c:pt idx="8">
                  <c:v>1.0644484597019355E-2</c:v>
                </c:pt>
                <c:pt idx="9">
                  <c:v>1.0352136812925719E-2</c:v>
                </c:pt>
                <c:pt idx="10">
                  <c:v>9.9043313691060814E-3</c:v>
                </c:pt>
                <c:pt idx="11">
                  <c:v>9.5171900546297539E-3</c:v>
                </c:pt>
                <c:pt idx="12">
                  <c:v>9.4472126428058883E-3</c:v>
                </c:pt>
                <c:pt idx="13">
                  <c:v>9.6393420690270397E-3</c:v>
                </c:pt>
                <c:pt idx="14">
                  <c:v>9.6403719678922768E-3</c:v>
                </c:pt>
                <c:pt idx="15">
                  <c:v>9.6369221235511841E-3</c:v>
                </c:pt>
                <c:pt idx="16">
                  <c:v>9.4824551234332106E-3</c:v>
                </c:pt>
                <c:pt idx="17">
                  <c:v>9.6674515544209298E-3</c:v>
                </c:pt>
                <c:pt idx="18">
                  <c:v>9.7247839884277536E-3</c:v>
                </c:pt>
                <c:pt idx="19">
                  <c:v>9.8959281692454163E-3</c:v>
                </c:pt>
                <c:pt idx="20">
                  <c:v>9.9770990471637153E-3</c:v>
                </c:pt>
                <c:pt idx="21">
                  <c:v>9.9520525550724302E-3</c:v>
                </c:pt>
                <c:pt idx="22">
                  <c:v>9.9602217920126638E-3</c:v>
                </c:pt>
                <c:pt idx="23">
                  <c:v>9.8882940898435048E-3</c:v>
                </c:pt>
                <c:pt idx="24">
                  <c:v>9.9452818348112482E-3</c:v>
                </c:pt>
                <c:pt idx="25">
                  <c:v>9.75224482193459E-3</c:v>
                </c:pt>
                <c:pt idx="26">
                  <c:v>9.850210144937083E-3</c:v>
                </c:pt>
                <c:pt idx="27">
                  <c:v>9.8269611937272187E-3</c:v>
                </c:pt>
                <c:pt idx="28">
                  <c:v>9.8818948933726159E-3</c:v>
                </c:pt>
                <c:pt idx="29">
                  <c:v>9.7576224651065874E-3</c:v>
                </c:pt>
                <c:pt idx="30">
                  <c:v>9.6261170989106176E-3</c:v>
                </c:pt>
                <c:pt idx="31">
                  <c:v>9.5512760043906918E-3</c:v>
                </c:pt>
                <c:pt idx="32">
                  <c:v>9.486865800240208E-3</c:v>
                </c:pt>
                <c:pt idx="33">
                  <c:v>9.3899719943256032E-3</c:v>
                </c:pt>
                <c:pt idx="34">
                  <c:v>9.4713563825665984E-3</c:v>
                </c:pt>
                <c:pt idx="35">
                  <c:v>9.6856339644948025E-3</c:v>
                </c:pt>
                <c:pt idx="36">
                  <c:v>9.8458445234731757E-3</c:v>
                </c:pt>
                <c:pt idx="37">
                  <c:v>9.8567872473086099E-3</c:v>
                </c:pt>
                <c:pt idx="38">
                  <c:v>9.6088159402574879E-3</c:v>
                </c:pt>
                <c:pt idx="39">
                  <c:v>9.515799699674558E-3</c:v>
                </c:pt>
                <c:pt idx="40">
                  <c:v>9.5447037465600168E-3</c:v>
                </c:pt>
                <c:pt idx="41">
                  <c:v>9.5429886370330744E-3</c:v>
                </c:pt>
                <c:pt idx="42">
                  <c:v>9.5273550783257013E-3</c:v>
                </c:pt>
                <c:pt idx="43">
                  <c:v>9.4770093783770777E-3</c:v>
                </c:pt>
                <c:pt idx="44">
                  <c:v>9.4499221720311943E-3</c:v>
                </c:pt>
                <c:pt idx="45">
                  <c:v>9.6854573302634084E-3</c:v>
                </c:pt>
                <c:pt idx="46">
                  <c:v>9.779297862691827E-3</c:v>
                </c:pt>
                <c:pt idx="47">
                  <c:v>9.8766505376818043E-3</c:v>
                </c:pt>
                <c:pt idx="48">
                  <c:v>9.7809605843389644E-3</c:v>
                </c:pt>
                <c:pt idx="49">
                  <c:v>9.8352212556379794E-3</c:v>
                </c:pt>
                <c:pt idx="50">
                  <c:v>9.9138080675346008E-3</c:v>
                </c:pt>
                <c:pt idx="51">
                  <c:v>9.9665319821884129E-3</c:v>
                </c:pt>
                <c:pt idx="52">
                  <c:v>1.01003268987455E-2</c:v>
                </c:pt>
                <c:pt idx="53">
                  <c:v>1.0046387085554928E-2</c:v>
                </c:pt>
                <c:pt idx="54">
                  <c:v>1.001390201239156E-2</c:v>
                </c:pt>
                <c:pt idx="55">
                  <c:v>9.92248084865314E-3</c:v>
                </c:pt>
                <c:pt idx="56">
                  <c:v>1.0010633627526267E-2</c:v>
                </c:pt>
                <c:pt idx="57">
                  <c:v>1.0199784543745136E-2</c:v>
                </c:pt>
                <c:pt idx="58">
                  <c:v>1.0175950531732822E-2</c:v>
                </c:pt>
                <c:pt idx="59">
                  <c:v>1.008568930126705E-2</c:v>
                </c:pt>
                <c:pt idx="60">
                  <c:v>9.9577898382293573E-3</c:v>
                </c:pt>
                <c:pt idx="61">
                  <c:v>1.0003947737128012E-2</c:v>
                </c:pt>
                <c:pt idx="62">
                  <c:v>1.0200228410045623E-2</c:v>
                </c:pt>
                <c:pt idx="63">
                  <c:v>1.0275033005258028E-2</c:v>
                </c:pt>
                <c:pt idx="64">
                  <c:v>1.0354805446662172E-2</c:v>
                </c:pt>
                <c:pt idx="65">
                  <c:v>1.0402155251075369E-2</c:v>
                </c:pt>
                <c:pt idx="66">
                  <c:v>1.0639433009460948E-2</c:v>
                </c:pt>
                <c:pt idx="67">
                  <c:v>1.0679003986499446E-2</c:v>
                </c:pt>
                <c:pt idx="68">
                  <c:v>1.0733300402121148E-2</c:v>
                </c:pt>
                <c:pt idx="69">
                  <c:v>1.0784779513235698E-2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D9-BDF6-05089148791D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Detrend'!$E$119:$E$184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Death Detrend'!$F$119:$F$184</c:f>
              <c:numCache>
                <c:formatCode>General</c:formatCode>
                <c:ptCount val="66"/>
                <c:pt idx="0">
                  <c:v>1.0619864897998373E-2</c:v>
                </c:pt>
                <c:pt idx="1">
                  <c:v>1.0609170425149325E-2</c:v>
                </c:pt>
                <c:pt idx="2">
                  <c:v>1.0629134085118282E-2</c:v>
                </c:pt>
                <c:pt idx="3">
                  <c:v>1.0641663285139144E-2</c:v>
                </c:pt>
                <c:pt idx="4">
                  <c:v>1.0622413288385925E-2</c:v>
                </c:pt>
                <c:pt idx="5">
                  <c:v>1.0531886877256142E-2</c:v>
                </c:pt>
                <c:pt idx="6">
                  <c:v>1.0316864802860785E-2</c:v>
                </c:pt>
                <c:pt idx="7">
                  <c:v>1.0158089306690462E-2</c:v>
                </c:pt>
                <c:pt idx="8">
                  <c:v>1.0025288006800045E-2</c:v>
                </c:pt>
                <c:pt idx="9">
                  <c:v>9.9028577339546221E-3</c:v>
                </c:pt>
                <c:pt idx="10">
                  <c:v>9.7054554792765247E-3</c:v>
                </c:pt>
                <c:pt idx="11">
                  <c:v>9.5934755181708298E-3</c:v>
                </c:pt>
                <c:pt idx="12">
                  <c:v>9.5301370098864052E-3</c:v>
                </c:pt>
                <c:pt idx="13">
                  <c:v>9.6039355586971745E-3</c:v>
                </c:pt>
                <c:pt idx="14">
                  <c:v>9.6824443469414011E-3</c:v>
                </c:pt>
                <c:pt idx="15">
                  <c:v>9.7224436640747751E-3</c:v>
                </c:pt>
                <c:pt idx="16">
                  <c:v>9.7486885493271759E-3</c:v>
                </c:pt>
                <c:pt idx="17">
                  <c:v>9.8160217414471809E-3</c:v>
                </c:pt>
                <c:pt idx="18">
                  <c:v>9.8610006648439802E-3</c:v>
                </c:pt>
                <c:pt idx="19">
                  <c:v>9.9226195349315892E-3</c:v>
                </c:pt>
                <c:pt idx="20">
                  <c:v>9.9350918616144621E-3</c:v>
                </c:pt>
                <c:pt idx="21">
                  <c:v>9.8727695934897643E-3</c:v>
                </c:pt>
                <c:pt idx="22">
                  <c:v>9.9030260959423033E-3</c:v>
                </c:pt>
                <c:pt idx="23">
                  <c:v>9.8707470672845347E-3</c:v>
                </c:pt>
                <c:pt idx="24">
                  <c:v>9.8427020241898446E-3</c:v>
                </c:pt>
                <c:pt idx="25">
                  <c:v>9.816197812982555E-3</c:v>
                </c:pt>
                <c:pt idx="26">
                  <c:v>9.758385499741869E-3</c:v>
                </c:pt>
                <c:pt idx="27">
                  <c:v>9.6738423825810365E-3</c:v>
                </c:pt>
                <c:pt idx="28">
                  <c:v>9.7024639465421048E-3</c:v>
                </c:pt>
                <c:pt idx="29">
                  <c:v>9.5611405780512328E-3</c:v>
                </c:pt>
                <c:pt idx="30">
                  <c:v>9.5214403206550537E-3</c:v>
                </c:pt>
                <c:pt idx="31">
                  <c:v>9.6183521198801841E-3</c:v>
                </c:pt>
                <c:pt idx="32">
                  <c:v>9.5989500316369138E-3</c:v>
                </c:pt>
                <c:pt idx="33">
                  <c:v>9.6202989556827666E-3</c:v>
                </c:pt>
                <c:pt idx="34">
                  <c:v>9.6430120923945272E-3</c:v>
                </c:pt>
                <c:pt idx="35">
                  <c:v>9.6113502742516382E-3</c:v>
                </c:pt>
                <c:pt idx="36">
                  <c:v>9.6866125637832274E-3</c:v>
                </c:pt>
                <c:pt idx="37">
                  <c:v>9.6737116300230162E-3</c:v>
                </c:pt>
                <c:pt idx="38">
                  <c:v>9.5435164658934507E-3</c:v>
                </c:pt>
                <c:pt idx="39">
                  <c:v>9.5285403587420433E-3</c:v>
                </c:pt>
                <c:pt idx="40">
                  <c:v>9.4993408834755516E-3</c:v>
                </c:pt>
                <c:pt idx="41">
                  <c:v>9.5763627758959878E-3</c:v>
                </c:pt>
                <c:pt idx="42">
                  <c:v>9.6414681428923007E-3</c:v>
                </c:pt>
                <c:pt idx="43">
                  <c:v>9.6416037939563194E-3</c:v>
                </c:pt>
                <c:pt idx="44">
                  <c:v>9.6783507533127981E-3</c:v>
                </c:pt>
                <c:pt idx="45">
                  <c:v>9.7734107903118504E-3</c:v>
                </c:pt>
                <c:pt idx="46">
                  <c:v>9.8288032321666857E-3</c:v>
                </c:pt>
                <c:pt idx="47">
                  <c:v>9.8997549576658912E-3</c:v>
                </c:pt>
                <c:pt idx="48">
                  <c:v>9.9512120339470302E-3</c:v>
                </c:pt>
                <c:pt idx="49">
                  <c:v>9.9432700419651576E-3</c:v>
                </c:pt>
                <c:pt idx="50">
                  <c:v>9.9585770182557855E-3</c:v>
                </c:pt>
                <c:pt idx="51">
                  <c:v>1.0011863575795964E-2</c:v>
                </c:pt>
                <c:pt idx="52">
                  <c:v>1.0018446772774425E-2</c:v>
                </c:pt>
                <c:pt idx="53">
                  <c:v>1.0081138365203159E-2</c:v>
                </c:pt>
                <c:pt idx="54">
                  <c:v>1.0101614382743568E-2</c:v>
                </c:pt>
                <c:pt idx="55">
                  <c:v>1.0012173516712231E-2</c:v>
                </c:pt>
                <c:pt idx="56">
                  <c:v>1.0043168116349342E-2</c:v>
                </c:pt>
                <c:pt idx="57">
                  <c:v>1.0097348264773475E-2</c:v>
                </c:pt>
                <c:pt idx="58">
                  <c:v>1.0131208185880439E-2</c:v>
                </c:pt>
                <c:pt idx="59">
                  <c:v>1.0156482135377242E-2</c:v>
                </c:pt>
                <c:pt idx="60">
                  <c:v>1.0163785794595063E-2</c:v>
                </c:pt>
                <c:pt idx="61">
                  <c:v>1.0228153065598671E-2</c:v>
                </c:pt>
                <c:pt idx="62">
                  <c:v>1.039380086746034E-2</c:v>
                </c:pt>
                <c:pt idx="63">
                  <c:v>1.0472877572425099E-2</c:v>
                </c:pt>
                <c:pt idx="64">
                  <c:v>1.0540732779167158E-2</c:v>
                </c:pt>
                <c:pt idx="65">
                  <c:v>1.0644322768827515E-2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D9-BDF6-05089148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Death Detrend'!$H$116:$H$187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Death Detrend'!$I$116:$I$187</c:f>
              <c:numCache>
                <c:formatCode>General</c:formatCode>
                <c:ptCount val="72"/>
                <c:pt idx="0">
                  <c:v>9.9090587547305421E-3</c:v>
                </c:pt>
                <c:pt idx="1">
                  <c:v>9.9159954824302541E-3</c:v>
                </c:pt>
                <c:pt idx="2">
                  <c:v>9.9395001826633137E-3</c:v>
                </c:pt>
                <c:pt idx="3">
                  <c:v>9.9964671816653566E-3</c:v>
                </c:pt>
                <c:pt idx="4">
                  <c:v>9.9921052201008137E-3</c:v>
                </c:pt>
                <c:pt idx="5">
                  <c:v>1.034819418831941E-2</c:v>
                </c:pt>
                <c:pt idx="6">
                  <c:v>9.9870029649702496E-3</c:v>
                </c:pt>
                <c:pt idx="7">
                  <c:v>1.0238410180373829E-2</c:v>
                </c:pt>
                <c:pt idx="8">
                  <c:v>1.0443475879247552E-2</c:v>
                </c:pt>
                <c:pt idx="9">
                  <c:v>1.0407968568476702E-2</c:v>
                </c:pt>
                <c:pt idx="10">
                  <c:v>1.0239677288601215E-2</c:v>
                </c:pt>
                <c:pt idx="11">
                  <c:v>9.7336591067727733E-3</c:v>
                </c:pt>
                <c:pt idx="12">
                  <c:v>9.2283692325454934E-3</c:v>
                </c:pt>
                <c:pt idx="13">
                  <c:v>9.2275531469658591E-3</c:v>
                </c:pt>
                <c:pt idx="14">
                  <c:v>9.6527280890588828E-3</c:v>
                </c:pt>
                <c:pt idx="15">
                  <c:v>9.9217166568522537E-3</c:v>
                </c:pt>
                <c:pt idx="16">
                  <c:v>9.3430158126878993E-3</c:v>
                </c:pt>
                <c:pt idx="17">
                  <c:v>9.7549460047104564E-3</c:v>
                </c:pt>
                <c:pt idx="18">
                  <c:v>9.563834427592446E-3</c:v>
                </c:pt>
                <c:pt idx="19">
                  <c:v>1.0005404409021217E-2</c:v>
                </c:pt>
                <c:pt idx="20">
                  <c:v>1.0028541407187E-2</c:v>
                </c:pt>
                <c:pt idx="21">
                  <c:v>1.0179419446819601E-2</c:v>
                </c:pt>
                <c:pt idx="22">
                  <c:v>1.0344926500131951E-2</c:v>
                </c:pt>
                <c:pt idx="23">
                  <c:v>1.0036339762103443E-2</c:v>
                </c:pt>
                <c:pt idx="24">
                  <c:v>1.0285146320051961E-2</c:v>
                </c:pt>
                <c:pt idx="25">
                  <c:v>1.0198388590132577E-2</c:v>
                </c:pt>
                <c:pt idx="26">
                  <c:v>1.0280977496992881E-2</c:v>
                </c:pt>
                <c:pt idx="27">
                  <c:v>9.7493501463185687E-3</c:v>
                </c:pt>
                <c:pt idx="28">
                  <c:v>1.0560403165531777E-2</c:v>
                </c:pt>
                <c:pt idx="29">
                  <c:v>1.0260213688172074E-2</c:v>
                </c:pt>
                <c:pt idx="30">
                  <c:v>9.9639341587303351E-3</c:v>
                </c:pt>
                <c:pt idx="31">
                  <c:v>1.0212817963960161E-2</c:v>
                </c:pt>
                <c:pt idx="32">
                  <c:v>9.8823549011481087E-3</c:v>
                </c:pt>
                <c:pt idx="33">
                  <c:v>9.7560340754794597E-3</c:v>
                </c:pt>
                <c:pt idx="34">
                  <c:v>1.0031877864323874E-2</c:v>
                </c:pt>
                <c:pt idx="35">
                  <c:v>9.5929654331509146E-3</c:v>
                </c:pt>
                <c:pt idx="36">
                  <c:v>1.0018486864299635E-2</c:v>
                </c:pt>
                <c:pt idx="37">
                  <c:v>1.0704226556555311E-2</c:v>
                </c:pt>
                <c:pt idx="38">
                  <c:v>1.0089893713014182E-2</c:v>
                </c:pt>
                <c:pt idx="39">
                  <c:v>1.0041971624632856E-2</c:v>
                </c:pt>
                <c:pt idx="40">
                  <c:v>9.9113201587850194E-3</c:v>
                </c:pt>
                <c:pt idx="41">
                  <c:v>9.7761546128412868E-3</c:v>
                </c:pt>
                <c:pt idx="42">
                  <c:v>1.010251151051233E-2</c:v>
                </c:pt>
                <c:pt idx="43">
                  <c:v>9.8705924625052746E-3</c:v>
                </c:pt>
                <c:pt idx="44">
                  <c:v>9.686541018470031E-3</c:v>
                </c:pt>
                <c:pt idx="45">
                  <c:v>9.897604963866961E-3</c:v>
                </c:pt>
                <c:pt idx="46">
                  <c:v>9.7329754466982249E-3</c:v>
                </c:pt>
                <c:pt idx="47">
                  <c:v>1.035542196134911E-2</c:v>
                </c:pt>
                <c:pt idx="48">
                  <c:v>1.0120599154698118E-2</c:v>
                </c:pt>
                <c:pt idx="49">
                  <c:v>9.9610733001140386E-3</c:v>
                </c:pt>
                <c:pt idx="50">
                  <c:v>9.9800724859440554E-3</c:v>
                </c:pt>
                <c:pt idx="51">
                  <c:v>1.0199971221446577E-2</c:v>
                </c:pt>
                <c:pt idx="52">
                  <c:v>1.0109267550847293E-2</c:v>
                </c:pt>
                <c:pt idx="53">
                  <c:v>1.0042707113908205E-2</c:v>
                </c:pt>
                <c:pt idx="54">
                  <c:v>1.0498864024095221E-2</c:v>
                </c:pt>
                <c:pt idx="55">
                  <c:v>9.8359864139748957E-3</c:v>
                </c:pt>
                <c:pt idx="56">
                  <c:v>9.829203560013126E-3</c:v>
                </c:pt>
                <c:pt idx="57">
                  <c:v>1.0098258487348143E-2</c:v>
                </c:pt>
                <c:pt idx="58">
                  <c:v>9.9729160565770591E-3</c:v>
                </c:pt>
                <c:pt idx="59">
                  <c:v>1.0258257312152045E-2</c:v>
                </c:pt>
                <c:pt idx="60">
                  <c:v>9.8878435289529078E-3</c:v>
                </c:pt>
                <c:pt idx="61">
                  <c:v>9.5642435093266556E-3</c:v>
                </c:pt>
                <c:pt idx="62">
                  <c:v>9.7313440619793811E-3</c:v>
                </c:pt>
                <c:pt idx="63">
                  <c:v>9.8677496890102953E-3</c:v>
                </c:pt>
                <c:pt idx="64">
                  <c:v>9.9760916037724707E-3</c:v>
                </c:pt>
                <c:pt idx="65">
                  <c:v>9.7836990803013297E-3</c:v>
                </c:pt>
                <c:pt idx="66">
                  <c:v>9.9254466072504505E-3</c:v>
                </c:pt>
                <c:pt idx="67">
                  <c:v>9.9334445359628883E-3</c:v>
                </c:pt>
                <c:pt idx="68">
                  <c:v>1.0273130029532338E-2</c:v>
                </c:pt>
                <c:pt idx="69">
                  <c:v>9.8500156711522277E-3</c:v>
                </c:pt>
                <c:pt idx="70">
                  <c:v>9.8930400433532885E-3</c:v>
                </c:pt>
                <c:pt idx="71">
                  <c:v>1.0212304006014946E-2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B-4C33-AC51-1A507D01305E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Detrend'!$J$117:$J$186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Death Detrend'!$K$117:$K$186</c:f>
              <c:numCache>
                <c:formatCode>General</c:formatCode>
                <c:ptCount val="70"/>
                <c:pt idx="0">
                  <c:v>9.92151813994137E-3</c:v>
                </c:pt>
                <c:pt idx="1">
                  <c:v>9.9506542822529742E-3</c:v>
                </c:pt>
                <c:pt idx="2">
                  <c:v>9.976024194809828E-3</c:v>
                </c:pt>
                <c:pt idx="3">
                  <c:v>1.0112255530028527E-2</c:v>
                </c:pt>
                <c:pt idx="4">
                  <c:v>1.0109100791130157E-2</c:v>
                </c:pt>
                <c:pt idx="5">
                  <c:v>1.0191202444554496E-2</c:v>
                </c:pt>
                <c:pt idx="6">
                  <c:v>1.022296300819721E-2</c:v>
                </c:pt>
                <c:pt idx="7">
                  <c:v>1.0363284876032693E-2</c:v>
                </c:pt>
                <c:pt idx="8">
                  <c:v>1.0363707245441823E-2</c:v>
                </c:pt>
                <c:pt idx="9">
                  <c:v>1.0127101654616897E-2</c:v>
                </c:pt>
                <c:pt idx="10">
                  <c:v>9.73390187597316E-3</c:v>
                </c:pt>
                <c:pt idx="11">
                  <c:v>9.3965271620947092E-3</c:v>
                </c:pt>
                <c:pt idx="12">
                  <c:v>9.369550156190079E-3</c:v>
                </c:pt>
                <c:pt idx="13">
                  <c:v>9.6006659642923313E-3</c:v>
                </c:pt>
                <c:pt idx="14">
                  <c:v>9.6391535195330114E-3</c:v>
                </c:pt>
                <c:pt idx="15">
                  <c:v>9.6732261580835376E-3</c:v>
                </c:pt>
                <c:pt idx="16">
                  <c:v>9.5539320816636006E-3</c:v>
                </c:pt>
                <c:pt idx="17">
                  <c:v>9.7747282804413731E-3</c:v>
                </c:pt>
                <c:pt idx="18">
                  <c:v>9.8659267479335542E-3</c:v>
                </c:pt>
                <c:pt idx="19">
                  <c:v>1.0071121754342606E-2</c:v>
                </c:pt>
                <c:pt idx="20">
                  <c:v>1.018429578471285E-2</c:v>
                </c:pt>
                <c:pt idx="21">
                  <c:v>1.0186895236351664E-2</c:v>
                </c:pt>
                <c:pt idx="22">
                  <c:v>1.0222137527429119E-2</c:v>
                </c:pt>
                <c:pt idx="23">
                  <c:v>1.0173291557429328E-2</c:v>
                </c:pt>
                <c:pt idx="24">
                  <c:v>1.025483746905914E-2</c:v>
                </c:pt>
                <c:pt idx="25">
                  <c:v>1.0076238744481342E-2</c:v>
                </c:pt>
                <c:pt idx="26">
                  <c:v>1.0196910269614409E-2</c:v>
                </c:pt>
                <c:pt idx="27">
                  <c:v>1.0189989000007471E-2</c:v>
                </c:pt>
                <c:pt idx="28">
                  <c:v>1.0261517004144729E-2</c:v>
                </c:pt>
                <c:pt idx="29">
                  <c:v>1.0145655270287523E-2</c:v>
                </c:pt>
                <c:pt idx="30">
                  <c:v>1.0019702341279536E-2</c:v>
                </c:pt>
                <c:pt idx="31">
                  <c:v>9.9504023135292431E-3</c:v>
                </c:pt>
                <c:pt idx="32">
                  <c:v>9.8900889469838143E-3</c:v>
                </c:pt>
                <c:pt idx="33">
                  <c:v>9.7936257909847502E-3</c:v>
                </c:pt>
                <c:pt idx="34">
                  <c:v>9.8811100539248093E-3</c:v>
                </c:pt>
                <c:pt idx="35">
                  <c:v>1.0105226284668622E-2</c:v>
                </c:pt>
                <c:pt idx="36">
                  <c:v>1.0270869044623042E-2</c:v>
                </c:pt>
                <c:pt idx="37">
                  <c:v>1.0278697298067449E-2</c:v>
                </c:pt>
                <c:pt idx="38">
                  <c:v>1.0014395165477351E-2</c:v>
                </c:pt>
                <c:pt idx="39">
                  <c:v>9.9098154654197208E-3</c:v>
                </c:pt>
                <c:pt idx="40">
                  <c:v>9.9299954273795454E-3</c:v>
                </c:pt>
                <c:pt idx="41">
                  <c:v>9.9164195286196299E-3</c:v>
                </c:pt>
                <c:pt idx="42">
                  <c:v>9.8865483304958774E-3</c:v>
                </c:pt>
                <c:pt idx="43">
                  <c:v>9.8182461482807567E-3</c:v>
                </c:pt>
                <c:pt idx="44">
                  <c:v>9.7723738096784068E-3</c:v>
                </c:pt>
                <c:pt idx="45">
                  <c:v>9.9953341239714319E-3</c:v>
                </c:pt>
                <c:pt idx="46">
                  <c:v>1.006966552091515E-2</c:v>
                </c:pt>
                <c:pt idx="47">
                  <c:v>1.0145698138720422E-2</c:v>
                </c:pt>
                <c:pt idx="48">
                  <c:v>1.0020581646918736E-2</c:v>
                </c:pt>
                <c:pt idx="49">
                  <c:v>1.0047039002501557E-2</c:v>
                </c:pt>
                <c:pt idx="50">
                  <c:v>1.0096437086079308E-2</c:v>
                </c:pt>
                <c:pt idx="51">
                  <c:v>1.0117315295400692E-2</c:v>
                </c:pt>
                <c:pt idx="52">
                  <c:v>1.0216946229616906E-2</c:v>
                </c:pt>
                <c:pt idx="53">
                  <c:v>1.0125852517326108E-2</c:v>
                </c:pt>
                <c:pt idx="54">
                  <c:v>1.0054684666027748E-2</c:v>
                </c:pt>
                <c:pt idx="55">
                  <c:v>9.9211494871120545E-3</c:v>
                </c:pt>
                <c:pt idx="56">
                  <c:v>9.9667927013127756E-3</c:v>
                </c:pt>
                <c:pt idx="57">
                  <c:v>1.0109810618692415E-2</c:v>
                </c:pt>
                <c:pt idx="58">
                  <c:v>1.0039672299227337E-2</c:v>
                </c:pt>
                <c:pt idx="59">
                  <c:v>9.9034481168105357E-3</c:v>
                </c:pt>
                <c:pt idx="60">
                  <c:v>9.7278103667529803E-3</c:v>
                </c:pt>
                <c:pt idx="61">
                  <c:v>9.721112420105444E-3</c:v>
                </c:pt>
                <c:pt idx="62">
                  <c:v>9.8583951182540496E-3</c:v>
                </c:pt>
                <c:pt idx="63">
                  <c:v>9.8758467910280302E-3</c:v>
                </c:pt>
                <c:pt idx="64">
                  <c:v>9.8950790971080848E-3</c:v>
                </c:pt>
                <c:pt idx="65">
                  <c:v>9.8808634078382234E-3</c:v>
                </c:pt>
                <c:pt idx="66">
                  <c:v>1.0044007057581893E-2</c:v>
                </c:pt>
                <c:pt idx="67">
                  <c:v>1.0018863412215818E-2</c:v>
                </c:pt>
                <c:pt idx="68">
                  <c:v>1.0005395248012619E-2</c:v>
                </c:pt>
                <c:pt idx="69">
                  <c:v>9.9851199068401539E-3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B-4C33-AC51-1A507D01305E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Death Detrend'!$L$119:$L$184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Death Detrend'!$M$119:$M$184</c:f>
              <c:numCache>
                <c:formatCode>General</c:formatCode>
                <c:ptCount val="66"/>
                <c:pt idx="0">
                  <c:v>1.0012617710697136E-2</c:v>
                </c:pt>
                <c:pt idx="1">
                  <c:v>1.005966791436046E-2</c:v>
                </c:pt>
                <c:pt idx="2">
                  <c:v>1.0135022256762934E-2</c:v>
                </c:pt>
                <c:pt idx="3">
                  <c:v>1.0201946311879132E-2</c:v>
                </c:pt>
                <c:pt idx="4">
                  <c:v>1.0236690612869966E-2</c:v>
                </c:pt>
                <c:pt idx="5">
                  <c:v>1.0199769739537389E-2</c:v>
                </c:pt>
                <c:pt idx="6">
                  <c:v>1.0039794745855401E-2</c:v>
                </c:pt>
                <c:pt idx="7">
                  <c:v>9.9313019147119173E-3</c:v>
                </c:pt>
                <c:pt idx="8">
                  <c:v>9.8476330445240682E-3</c:v>
                </c:pt>
                <c:pt idx="9">
                  <c:v>9.7730960127533108E-3</c:v>
                </c:pt>
                <c:pt idx="10">
                  <c:v>9.6209599047834826E-3</c:v>
                </c:pt>
                <c:pt idx="11">
                  <c:v>9.5517125785133748E-3</c:v>
                </c:pt>
                <c:pt idx="12">
                  <c:v>9.5274519100590396E-3</c:v>
                </c:pt>
                <c:pt idx="13">
                  <c:v>9.6384569352698599E-3</c:v>
                </c:pt>
                <c:pt idx="14">
                  <c:v>9.752883829587165E-3</c:v>
                </c:pt>
                <c:pt idx="15">
                  <c:v>9.8281254521244109E-3</c:v>
                </c:pt>
                <c:pt idx="16">
                  <c:v>9.8885840011643678E-3</c:v>
                </c:pt>
                <c:pt idx="17">
                  <c:v>9.9876302796523021E-3</c:v>
                </c:pt>
                <c:pt idx="18">
                  <c:v>1.0063373181843947E-2</c:v>
                </c:pt>
                <c:pt idx="19">
                  <c:v>1.0154023776492535E-2</c:v>
                </c:pt>
                <c:pt idx="20">
                  <c:v>1.0193391360488488E-2</c:v>
                </c:pt>
                <c:pt idx="21">
                  <c:v>1.015350689465014E-2</c:v>
                </c:pt>
                <c:pt idx="22">
                  <c:v>1.0207933140180451E-2</c:v>
                </c:pt>
                <c:pt idx="23">
                  <c:v>1.0195831309900471E-2</c:v>
                </c:pt>
                <c:pt idx="24">
                  <c:v>1.0185487652275739E-2</c:v>
                </c:pt>
                <c:pt idx="25">
                  <c:v>1.017515502997691E-2</c:v>
                </c:pt>
                <c:pt idx="26">
                  <c:v>1.0130007360121986E-2</c:v>
                </c:pt>
                <c:pt idx="27">
                  <c:v>1.0055015442762926E-2</c:v>
                </c:pt>
                <c:pt idx="28">
                  <c:v>1.0095376545335114E-2</c:v>
                </c:pt>
                <c:pt idx="29">
                  <c:v>9.9571711549949898E-3</c:v>
                </c:pt>
                <c:pt idx="30">
                  <c:v>9.922638751584641E-3</c:v>
                </c:pt>
                <c:pt idx="31">
                  <c:v>1.0028394808416783E-2</c:v>
                </c:pt>
                <c:pt idx="32">
                  <c:v>1.0010834201138784E-2</c:v>
                </c:pt>
                <c:pt idx="33">
                  <c:v>1.0033636590208034E-2</c:v>
                </c:pt>
                <c:pt idx="34">
                  <c:v>1.0055820316394541E-2</c:v>
                </c:pt>
                <c:pt idx="35">
                  <c:v>1.00192884233256E-2</c:v>
                </c:pt>
                <c:pt idx="36">
                  <c:v>1.0092080720091517E-2</c:v>
                </c:pt>
                <c:pt idx="37">
                  <c:v>1.007095294840661E-2</c:v>
                </c:pt>
                <c:pt idx="38">
                  <c:v>9.9255693001087109E-3</c:v>
                </c:pt>
                <c:pt idx="39">
                  <c:v>9.8980994788019656E-3</c:v>
                </c:pt>
                <c:pt idx="40">
                  <c:v>9.8539571676684468E-3</c:v>
                </c:pt>
                <c:pt idx="41">
                  <c:v>9.9174002823204602E-3</c:v>
                </c:pt>
                <c:pt idx="42">
                  <c:v>9.9666066454428652E-3</c:v>
                </c:pt>
                <c:pt idx="43">
                  <c:v>9.9464011868145383E-3</c:v>
                </c:pt>
                <c:pt idx="44">
                  <c:v>9.9620411901629336E-3</c:v>
                </c:pt>
                <c:pt idx="45">
                  <c:v>1.0035388362016727E-2</c:v>
                </c:pt>
                <c:pt idx="46">
                  <c:v>1.0065625874442487E-2</c:v>
                </c:pt>
                <c:pt idx="47">
                  <c:v>1.0109873255472485E-2</c:v>
                </c:pt>
                <c:pt idx="48">
                  <c:v>1.0130364978721929E-2</c:v>
                </c:pt>
                <c:pt idx="49">
                  <c:v>1.0089706015761469E-2</c:v>
                </c:pt>
                <c:pt idx="50">
                  <c:v>1.0070867481461339E-2</c:v>
                </c:pt>
                <c:pt idx="51">
                  <c:v>1.0087751195947637E-2</c:v>
                </c:pt>
                <c:pt idx="52">
                  <c:v>1.005531474382342E-2</c:v>
                </c:pt>
                <c:pt idx="53">
                  <c:v>1.0076598995438387E-2</c:v>
                </c:pt>
                <c:pt idx="54">
                  <c:v>1.0054475626159057E-2</c:v>
                </c:pt>
                <c:pt idx="55">
                  <c:v>9.9209584097635483E-3</c:v>
                </c:pt>
                <c:pt idx="56">
                  <c:v>9.9060095023356162E-3</c:v>
                </c:pt>
                <c:pt idx="57">
                  <c:v>9.9115160921923566E-3</c:v>
                </c:pt>
                <c:pt idx="58">
                  <c:v>9.8940636802529736E-3</c:v>
                </c:pt>
                <c:pt idx="59">
                  <c:v>9.8670326836421546E-3</c:v>
                </c:pt>
                <c:pt idx="60">
                  <c:v>9.8194882972276413E-3</c:v>
                </c:pt>
                <c:pt idx="61">
                  <c:v>9.8260027268004951E-3</c:v>
                </c:pt>
                <c:pt idx="62">
                  <c:v>9.927272229687022E-3</c:v>
                </c:pt>
                <c:pt idx="63">
                  <c:v>9.9442253167117134E-3</c:v>
                </c:pt>
                <c:pt idx="64">
                  <c:v>9.9478382244749999E-3</c:v>
                </c:pt>
                <c:pt idx="65">
                  <c:v>9.981582853366781E-3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FB-4C33-AC51-1A507D01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'Dataset -Future'!$B$5:$C$76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1973</c:v>
                  </c:pt>
                  <c:pt idx="12">
                    <c:v>1974</c:v>
                  </c:pt>
                  <c:pt idx="24">
                    <c:v>1975</c:v>
                  </c:pt>
                  <c:pt idx="36">
                    <c:v>1976</c:v>
                  </c:pt>
                  <c:pt idx="48">
                    <c:v>1977</c:v>
                  </c:pt>
                  <c:pt idx="60">
                    <c:v>1978</c:v>
                  </c:pt>
                </c:lvl>
              </c:multiLvlStrCache>
            </c:multiLvlStrRef>
          </c:xVal>
          <c:yVal>
            <c:numRef>
              <c:f>'Dataset -Future'!$D$5:$D$76</c:f>
              <c:numCache>
                <c:formatCode>General</c:formatCode>
                <c:ptCount val="72"/>
                <c:pt idx="0">
                  <c:v>9007</c:v>
                </c:pt>
                <c:pt idx="1">
                  <c:v>8106</c:v>
                </c:pt>
                <c:pt idx="2">
                  <c:v>8928</c:v>
                </c:pt>
                <c:pt idx="3">
                  <c:v>9137</c:v>
                </c:pt>
                <c:pt idx="4">
                  <c:v>10017</c:v>
                </c:pt>
                <c:pt idx="5">
                  <c:v>10826</c:v>
                </c:pt>
                <c:pt idx="6">
                  <c:v>11317</c:v>
                </c:pt>
                <c:pt idx="7">
                  <c:v>10744</c:v>
                </c:pt>
                <c:pt idx="8">
                  <c:v>9713</c:v>
                </c:pt>
                <c:pt idx="9">
                  <c:v>9938</c:v>
                </c:pt>
                <c:pt idx="10">
                  <c:v>9161</c:v>
                </c:pt>
                <c:pt idx="11">
                  <c:v>8927</c:v>
                </c:pt>
                <c:pt idx="12">
                  <c:v>7750</c:v>
                </c:pt>
                <c:pt idx="13">
                  <c:v>6981</c:v>
                </c:pt>
                <c:pt idx="14">
                  <c:v>8038</c:v>
                </c:pt>
                <c:pt idx="15">
                  <c:v>8422</c:v>
                </c:pt>
                <c:pt idx="16">
                  <c:v>8714</c:v>
                </c:pt>
                <c:pt idx="17">
                  <c:v>9512</c:v>
                </c:pt>
                <c:pt idx="18">
                  <c:v>10120</c:v>
                </c:pt>
                <c:pt idx="19">
                  <c:v>9823</c:v>
                </c:pt>
                <c:pt idx="20">
                  <c:v>8743</c:v>
                </c:pt>
                <c:pt idx="21">
                  <c:v>9129</c:v>
                </c:pt>
                <c:pt idx="22">
                  <c:v>8710</c:v>
                </c:pt>
                <c:pt idx="23">
                  <c:v>8680</c:v>
                </c:pt>
                <c:pt idx="24">
                  <c:v>8162</c:v>
                </c:pt>
                <c:pt idx="25">
                  <c:v>7306</c:v>
                </c:pt>
                <c:pt idx="26">
                  <c:v>8124</c:v>
                </c:pt>
                <c:pt idx="27">
                  <c:v>7870</c:v>
                </c:pt>
                <c:pt idx="28">
                  <c:v>9387</c:v>
                </c:pt>
                <c:pt idx="29">
                  <c:v>9556</c:v>
                </c:pt>
                <c:pt idx="30">
                  <c:v>10093</c:v>
                </c:pt>
                <c:pt idx="31">
                  <c:v>9620</c:v>
                </c:pt>
                <c:pt idx="32">
                  <c:v>8285</c:v>
                </c:pt>
                <c:pt idx="33">
                  <c:v>8433</c:v>
                </c:pt>
                <c:pt idx="34">
                  <c:v>8160</c:v>
                </c:pt>
                <c:pt idx="35">
                  <c:v>8034</c:v>
                </c:pt>
                <c:pt idx="36">
                  <c:v>7717</c:v>
                </c:pt>
                <c:pt idx="37">
                  <c:v>7461</c:v>
                </c:pt>
                <c:pt idx="38">
                  <c:v>7776</c:v>
                </c:pt>
                <c:pt idx="39">
                  <c:v>7925</c:v>
                </c:pt>
                <c:pt idx="40">
                  <c:v>8634</c:v>
                </c:pt>
                <c:pt idx="41">
                  <c:v>8945</c:v>
                </c:pt>
                <c:pt idx="42">
                  <c:v>10078</c:v>
                </c:pt>
                <c:pt idx="43">
                  <c:v>9179</c:v>
                </c:pt>
                <c:pt idx="44">
                  <c:v>8037</c:v>
                </c:pt>
                <c:pt idx="45">
                  <c:v>8488</c:v>
                </c:pt>
                <c:pt idx="46">
                  <c:v>7874</c:v>
                </c:pt>
                <c:pt idx="47">
                  <c:v>8647</c:v>
                </c:pt>
                <c:pt idx="48">
                  <c:v>7792</c:v>
                </c:pt>
                <c:pt idx="49">
                  <c:v>6957</c:v>
                </c:pt>
                <c:pt idx="50">
                  <c:v>7726</c:v>
                </c:pt>
                <c:pt idx="51">
                  <c:v>8106</c:v>
                </c:pt>
                <c:pt idx="52">
                  <c:v>8890</c:v>
                </c:pt>
                <c:pt idx="53">
                  <c:v>9299</c:v>
                </c:pt>
                <c:pt idx="54">
                  <c:v>10625</c:v>
                </c:pt>
                <c:pt idx="55">
                  <c:v>9302</c:v>
                </c:pt>
                <c:pt idx="56">
                  <c:v>8314</c:v>
                </c:pt>
                <c:pt idx="57">
                  <c:v>8850</c:v>
                </c:pt>
                <c:pt idx="58">
                  <c:v>8265</c:v>
                </c:pt>
                <c:pt idx="59">
                  <c:v>8796</c:v>
                </c:pt>
                <c:pt idx="60">
                  <c:v>7836</c:v>
                </c:pt>
                <c:pt idx="61">
                  <c:v>6892</c:v>
                </c:pt>
                <c:pt idx="62">
                  <c:v>7791</c:v>
                </c:pt>
                <c:pt idx="63">
                  <c:v>8129</c:v>
                </c:pt>
                <c:pt idx="64">
                  <c:v>9115</c:v>
                </c:pt>
                <c:pt idx="65">
                  <c:v>9434</c:v>
                </c:pt>
                <c:pt idx="66">
                  <c:v>10484</c:v>
                </c:pt>
                <c:pt idx="67">
                  <c:v>9827</c:v>
                </c:pt>
                <c:pt idx="68">
                  <c:v>9110</c:v>
                </c:pt>
                <c:pt idx="69">
                  <c:v>9070</c:v>
                </c:pt>
                <c:pt idx="70">
                  <c:v>8633</c:v>
                </c:pt>
                <c:pt idx="71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8-4EBD-A88E-41BE1D8D2B34}"/>
            </c:ext>
          </c:extLst>
        </c:ser>
        <c:ser>
          <c:idx val="1"/>
          <c:order val="1"/>
          <c:tx>
            <c:v>Y = ~T*S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-Future'!$A$64:$A$76</c:f>
              <c:numCache>
                <c:formatCode>General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</c:numCache>
            </c:numRef>
          </c:xVal>
          <c:yVal>
            <c:numRef>
              <c:f>('Dataset -Future'!$D$64,'Dataset -Future'!$Q$65:$Q$76)</c:f>
              <c:numCache>
                <c:formatCode>General</c:formatCode>
                <c:ptCount val="13"/>
                <c:pt idx="0">
                  <c:v>8796</c:v>
                </c:pt>
                <c:pt idx="1">
                  <c:v>7912.9335958498832</c:v>
                </c:pt>
                <c:pt idx="2">
                  <c:v>7176.9158081039213</c:v>
                </c:pt>
                <c:pt idx="3">
                  <c:v>7990.8184017530994</c:v>
                </c:pt>
                <c:pt idx="4">
                  <c:v>8221.6617006264332</c:v>
                </c:pt>
                <c:pt idx="5">
                  <c:v>9141.6788562255406</c:v>
                </c:pt>
                <c:pt idx="6">
                  <c:v>9579.1649578130291</c:v>
                </c:pt>
                <c:pt idx="7">
                  <c:v>10559.202577748591</c:v>
                </c:pt>
                <c:pt idx="8">
                  <c:v>9883.5288699318298</c:v>
                </c:pt>
                <c:pt idx="9">
                  <c:v>8847.0253085321783</c:v>
                </c:pt>
                <c:pt idx="10">
                  <c:v>9225.7439079458418</c:v>
                </c:pt>
                <c:pt idx="11">
                  <c:v>8746.9556189702944</c:v>
                </c:pt>
                <c:pt idx="12">
                  <c:v>9179.8385610962559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8-4EBD-A88E-41BE1D8D2B34}"/>
            </c:ext>
          </c:extLst>
        </c:ser>
        <c:ser>
          <c:idx val="2"/>
          <c:order val="2"/>
          <c:tx>
            <c:v>Y = ~T*S*C*I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-Future'!$A$64:$A$76</c:f>
              <c:numCache>
                <c:formatCode>General</c:formatCode>
                <c:ptCount val="1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</c:numCache>
            </c:numRef>
          </c:xVal>
          <c:yVal>
            <c:numRef>
              <c:f>('Dataset -Future'!$D$64,'Dataset -Future'!$V$65:$V$76)</c:f>
              <c:numCache>
                <c:formatCode>General</c:formatCode>
                <c:ptCount val="13"/>
                <c:pt idx="0">
                  <c:v>8796</c:v>
                </c:pt>
                <c:pt idx="1">
                  <c:v>7855.2246723168464</c:v>
                </c:pt>
                <c:pt idx="2">
                  <c:v>7129.7850323642042</c:v>
                </c:pt>
                <c:pt idx="3">
                  <c:v>7950.8418336283321</c:v>
                </c:pt>
                <c:pt idx="4">
                  <c:v>8193.9234107166903</c:v>
                </c:pt>
                <c:pt idx="5">
                  <c:v>9123.4018364722178</c:v>
                </c:pt>
                <c:pt idx="6">
                  <c:v>9574.8087121847457</c:v>
                </c:pt>
                <c:pt idx="7">
                  <c:v>10566.530755458141</c:v>
                </c:pt>
                <c:pt idx="8">
                  <c:v>9903.8379135978248</c:v>
                </c:pt>
                <c:pt idx="9">
                  <c:v>8883.286094627967</c:v>
                </c:pt>
                <c:pt idx="10">
                  <c:v>9271.478860875497</c:v>
                </c:pt>
                <c:pt idx="11">
                  <c:v>8799.9562393749275</c:v>
                </c:pt>
                <c:pt idx="12">
                  <c:v>9245.8645204612803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8-4EBD-A88E-41BE1D8D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1992"/>
        <c:axId val="573552320"/>
      </c:scatterChart>
      <c:valAx>
        <c:axId val="5735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2320"/>
        <c:crosses val="autoZero"/>
        <c:crossBetween val="midCat"/>
      </c:valAx>
      <c:valAx>
        <c:axId val="573552320"/>
        <c:scaling>
          <c:orientation val="minMax"/>
          <c:max val="120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various Seasonal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Seasonal Index(Mean)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Indexes'!$I$22:$I$33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Indexes'!$B$246:$B$257</c:f>
              <c:numCache>
                <c:formatCode>General</c:formatCode>
                <c:ptCount val="12"/>
                <c:pt idx="0">
                  <c:v>91.517869261869308</c:v>
                </c:pt>
                <c:pt idx="1">
                  <c:v>82.911053690048988</c:v>
                </c:pt>
                <c:pt idx="2">
                  <c:v>91.761837935850437</c:v>
                </c:pt>
                <c:pt idx="3">
                  <c:v>94.038311267842218</c:v>
                </c:pt>
                <c:pt idx="4">
                  <c:v>103.85975938247564</c:v>
                </c:pt>
                <c:pt idx="5">
                  <c:v>109.12676305224956</c:v>
                </c:pt>
                <c:pt idx="6">
                  <c:v>118.99428301457571</c:v>
                </c:pt>
                <c:pt idx="7">
                  <c:v>110.91881037934999</c:v>
                </c:pt>
                <c:pt idx="8">
                  <c:v>98.937316607738737</c:v>
                </c:pt>
                <c:pt idx="9">
                  <c:v>102.21200417800844</c:v>
                </c:pt>
                <c:pt idx="10">
                  <c:v>96.355891098613256</c:v>
                </c:pt>
                <c:pt idx="11">
                  <c:v>99.366100131377706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3-4E8B-A05A-E736F198FA28}"/>
            </c:ext>
          </c:extLst>
        </c:ser>
        <c:ser>
          <c:idx val="1"/>
          <c:order val="1"/>
          <c:tx>
            <c:v>Seasonal Index(Median)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Indexes'!$I$40:$I$51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Indexes'!$C$246:$C$257</c:f>
              <c:numCache>
                <c:formatCode>General</c:formatCode>
                <c:ptCount val="12"/>
                <c:pt idx="0">
                  <c:v>91.563879629688856</c:v>
                </c:pt>
                <c:pt idx="1">
                  <c:v>82.970141283989747</c:v>
                </c:pt>
                <c:pt idx="2">
                  <c:v>91.804064818402651</c:v>
                </c:pt>
                <c:pt idx="3">
                  <c:v>94.033501504135444</c:v>
                </c:pt>
                <c:pt idx="4">
                  <c:v>103.89723995722903</c:v>
                </c:pt>
                <c:pt idx="5">
                  <c:v>109.15676110599711</c:v>
                </c:pt>
                <c:pt idx="6">
                  <c:v>118.98072599407709</c:v>
                </c:pt>
                <c:pt idx="7">
                  <c:v>110.91915251220293</c:v>
                </c:pt>
                <c:pt idx="8">
                  <c:v>98.891967080574204</c:v>
                </c:pt>
                <c:pt idx="9">
                  <c:v>102.1787163954798</c:v>
                </c:pt>
                <c:pt idx="10">
                  <c:v>96.324915030857454</c:v>
                </c:pt>
                <c:pt idx="11">
                  <c:v>99.278934687365634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3-4E8B-A05A-E736F198FA28}"/>
            </c:ext>
          </c:extLst>
        </c:ser>
        <c:ser>
          <c:idx val="2"/>
          <c:order val="2"/>
          <c:tx>
            <c:v>Ratio-To-Trend (Mean)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Indexes'!$E$87:$E$98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Indexes'!$D$246:$D$257</c:f>
              <c:numCache>
                <c:formatCode>General</c:formatCode>
                <c:ptCount val="12"/>
                <c:pt idx="0">
                  <c:v>90.829560460066901</c:v>
                </c:pt>
                <c:pt idx="1">
                  <c:v>82.34765590977544</c:v>
                </c:pt>
                <c:pt idx="2">
                  <c:v>91.281796580726663</c:v>
                </c:pt>
                <c:pt idx="3">
                  <c:v>93.699514679537671</c:v>
                </c:pt>
                <c:pt idx="4">
                  <c:v>103.62830091766646</c:v>
                </c:pt>
                <c:pt idx="5">
                  <c:v>109.05207909711801</c:v>
                </c:pt>
                <c:pt idx="6">
                  <c:v>119.04951174851972</c:v>
                </c:pt>
                <c:pt idx="7">
                  <c:v>111.12119787153306</c:v>
                </c:pt>
                <c:pt idx="8">
                  <c:v>99.32000418732548</c:v>
                </c:pt>
                <c:pt idx="9">
                  <c:v>102.69510512966691</c:v>
                </c:pt>
                <c:pt idx="10">
                  <c:v>96.917473479469763</c:v>
                </c:pt>
                <c:pt idx="11">
                  <c:v>100.05779993859396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3-4E8B-A05A-E736F198FA28}"/>
            </c:ext>
          </c:extLst>
        </c:ser>
        <c:ser>
          <c:idx val="5"/>
          <c:order val="3"/>
          <c:tx>
            <c:v>Ratio-To-Trend(Median)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Indexes'!$E$246:$E$257</c:f>
              <c:numCache>
                <c:formatCode>General</c:formatCode>
                <c:ptCount val="12"/>
                <c:pt idx="0">
                  <c:v>91.228652216381292</c:v>
                </c:pt>
                <c:pt idx="1">
                  <c:v>81.947282928294925</c:v>
                </c:pt>
                <c:pt idx="2">
                  <c:v>90.872121962412791</c:v>
                </c:pt>
                <c:pt idx="3">
                  <c:v>94.157888254517303</c:v>
                </c:pt>
                <c:pt idx="4">
                  <c:v>105.06254338875229</c:v>
                </c:pt>
                <c:pt idx="5">
                  <c:v>108.55330447103523</c:v>
                </c:pt>
                <c:pt idx="6">
                  <c:v>120.34254010452689</c:v>
                </c:pt>
                <c:pt idx="7">
                  <c:v>109.59223634354052</c:v>
                </c:pt>
                <c:pt idx="8">
                  <c:v>97.803582926767547</c:v>
                </c:pt>
                <c:pt idx="9">
                  <c:v>103.25136681216543</c:v>
                </c:pt>
                <c:pt idx="10">
                  <c:v>97.590461973949203</c:v>
                </c:pt>
                <c:pt idx="11">
                  <c:v>99.598018617656763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3-4E8B-A05A-E736F198FA28}"/>
            </c:ext>
          </c:extLst>
        </c:ser>
        <c:ser>
          <c:idx val="3"/>
          <c:order val="4"/>
          <c:tx>
            <c:v>Ratio-to-MA(12)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'Seasonal Indexes'!$O$166:$O$177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Indexes'!$H$246:$H$257</c:f>
              <c:numCache>
                <c:formatCode>General</c:formatCode>
                <c:ptCount val="12"/>
                <c:pt idx="0">
                  <c:v>90.800778530283438</c:v>
                </c:pt>
                <c:pt idx="1">
                  <c:v>82.474351058465643</c:v>
                </c:pt>
                <c:pt idx="2">
                  <c:v>91.513212759117408</c:v>
                </c:pt>
                <c:pt idx="3">
                  <c:v>93.936652682910903</c:v>
                </c:pt>
                <c:pt idx="4">
                  <c:v>104.0582847384762</c:v>
                </c:pt>
                <c:pt idx="5">
                  <c:v>108.82163866770911</c:v>
                </c:pt>
                <c:pt idx="6">
                  <c:v>119.25774683338315</c:v>
                </c:pt>
                <c:pt idx="7">
                  <c:v>111.23352813316845</c:v>
                </c:pt>
                <c:pt idx="8">
                  <c:v>98.653143895721271</c:v>
                </c:pt>
                <c:pt idx="9">
                  <c:v>102.90587265350386</c:v>
                </c:pt>
                <c:pt idx="10">
                  <c:v>96.990045645155377</c:v>
                </c:pt>
                <c:pt idx="11">
                  <c:v>99.354744402105112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3-4E8B-A05A-E736F198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73440"/>
        <c:axId val="705369504"/>
      </c:lineChart>
      <c:catAx>
        <c:axId val="7053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Season's</a:t>
                </a:r>
                <a:r>
                  <a:rPr lang="en-US" baseline="0"/>
                  <a:t> (Month)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9504"/>
        <c:crosses val="autoZero"/>
        <c:auto val="1"/>
        <c:lblAlgn val="ctr"/>
        <c:lblOffset val="100"/>
        <c:tickMarkSkip val="1"/>
        <c:noMultiLvlLbl val="0"/>
      </c:catAx>
      <c:valAx>
        <c:axId val="7053695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186</xdr:row>
      <xdr:rowOff>30480</xdr:rowOff>
    </xdr:from>
    <xdr:to>
      <xdr:col>15</xdr:col>
      <xdr:colOff>335280</xdr:colOff>
      <xdr:row>213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113</xdr:row>
      <xdr:rowOff>15240</xdr:rowOff>
    </xdr:from>
    <xdr:to>
      <xdr:col>24</xdr:col>
      <xdr:colOff>365760</xdr:colOff>
      <xdr:row>127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81</xdr:row>
      <xdr:rowOff>38100</xdr:rowOff>
    </xdr:from>
    <xdr:to>
      <xdr:col>16</xdr:col>
      <xdr:colOff>152401</xdr:colOff>
      <xdr:row>106</xdr:row>
      <xdr:rowOff>116187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209723</xdr:colOff>
      <xdr:row>109</xdr:row>
      <xdr:rowOff>83890</xdr:rowOff>
    </xdr:from>
    <xdr:to>
      <xdr:col>16</xdr:col>
      <xdr:colOff>419100</xdr:colOff>
      <xdr:row>137</xdr:row>
      <xdr:rowOff>125834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20974</xdr:colOff>
      <xdr:row>81</xdr:row>
      <xdr:rowOff>167780</xdr:rowOff>
    </xdr:from>
    <xdr:to>
      <xdr:col>16</xdr:col>
      <xdr:colOff>405468</xdr:colOff>
      <xdr:row>108</xdr:row>
      <xdr:rowOff>97872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118844</xdr:colOff>
      <xdr:row>187</xdr:row>
      <xdr:rowOff>180364</xdr:rowOff>
    </xdr:from>
    <xdr:to>
      <xdr:col>7</xdr:col>
      <xdr:colOff>775982</xdr:colOff>
      <xdr:row>214</xdr:row>
      <xdr:rowOff>69909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223706</xdr:colOff>
      <xdr:row>188</xdr:row>
      <xdr:rowOff>0</xdr:rowOff>
    </xdr:from>
    <xdr:to>
      <xdr:col>15</xdr:col>
      <xdr:colOff>1090569</xdr:colOff>
      <xdr:row>214</xdr:row>
      <xdr:rowOff>62918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112</xdr:row>
      <xdr:rowOff>101600</xdr:rowOff>
    </xdr:from>
    <xdr:to>
      <xdr:col>22</xdr:col>
      <xdr:colOff>254001</xdr:colOff>
      <xdr:row>140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</xdr:row>
      <xdr:rowOff>91440</xdr:rowOff>
    </xdr:from>
    <xdr:to>
      <xdr:col>11</xdr:col>
      <xdr:colOff>419100</xdr:colOff>
      <xdr:row>30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34</xdr:row>
      <xdr:rowOff>7620</xdr:rowOff>
    </xdr:from>
    <xdr:to>
      <xdr:col>21</xdr:col>
      <xdr:colOff>18877</xdr:colOff>
      <xdr:row>62</xdr:row>
      <xdr:rowOff>49564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21</xdr:col>
      <xdr:colOff>384494</xdr:colOff>
      <xdr:row>93</xdr:row>
      <xdr:rowOff>29998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39071</xdr:colOff>
      <xdr:row>122</xdr:row>
      <xdr:rowOff>163865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274195</xdr:colOff>
      <xdr:row>96</xdr:row>
      <xdr:rowOff>5903</xdr:rowOff>
    </xdr:from>
    <xdr:to>
      <xdr:col>20</xdr:col>
      <xdr:colOff>446792</xdr:colOff>
      <xdr:row>122</xdr:row>
      <xdr:rowOff>156874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22</xdr:col>
      <xdr:colOff>67734</xdr:colOff>
      <xdr:row>156</xdr:row>
      <xdr:rowOff>120228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58"/>
  <sheetViews>
    <sheetView topLeftCell="E186" workbookViewId="0">
      <selection activeCell="K240" sqref="K240"/>
    </sheetView>
  </sheetViews>
  <sheetFormatPr defaultRowHeight="14.4" x14ac:dyDescent="0.3"/>
  <cols>
    <col min="3" max="3" width="11.21875" customWidth="1"/>
    <col min="4" max="4" width="9" customWidth="1"/>
    <col min="5" max="5" width="8.88671875" customWidth="1"/>
  </cols>
  <sheetData>
    <row r="1" spans="1:7" ht="15" thickBot="1" x14ac:dyDescent="0.35"/>
    <row r="2" spans="1:7" ht="15" thickBot="1" x14ac:dyDescent="0.35">
      <c r="A2" s="2"/>
      <c r="B2" s="4">
        <v>1973</v>
      </c>
      <c r="C2" s="4">
        <v>1974</v>
      </c>
      <c r="D2" s="4">
        <v>1975</v>
      </c>
      <c r="E2" s="4">
        <v>1976</v>
      </c>
      <c r="F2" s="4">
        <v>1977</v>
      </c>
      <c r="G2" s="4">
        <v>1978</v>
      </c>
    </row>
    <row r="3" spans="1:7" x14ac:dyDescent="0.3">
      <c r="A3" s="5" t="s">
        <v>1</v>
      </c>
      <c r="B3" s="6">
        <v>9007</v>
      </c>
      <c r="C3" s="6">
        <v>7750</v>
      </c>
      <c r="D3" s="6">
        <v>8162</v>
      </c>
      <c r="E3" s="6">
        <v>7717</v>
      </c>
      <c r="F3" s="6">
        <v>7792</v>
      </c>
      <c r="G3" s="7">
        <v>7836</v>
      </c>
    </row>
    <row r="4" spans="1:7" x14ac:dyDescent="0.3">
      <c r="A4" s="5" t="s">
        <v>2</v>
      </c>
      <c r="B4" s="6">
        <v>8106</v>
      </c>
      <c r="C4" s="6">
        <v>6981</v>
      </c>
      <c r="D4" s="6">
        <v>7306</v>
      </c>
      <c r="E4" s="6">
        <v>7461</v>
      </c>
      <c r="F4" s="6">
        <v>6957</v>
      </c>
      <c r="G4" s="7">
        <v>6892</v>
      </c>
    </row>
    <row r="5" spans="1:7" x14ac:dyDescent="0.3">
      <c r="A5" s="5" t="s">
        <v>3</v>
      </c>
      <c r="B5" s="6">
        <v>8928</v>
      </c>
      <c r="C5" s="6">
        <v>8038</v>
      </c>
      <c r="D5" s="6">
        <v>8124</v>
      </c>
      <c r="E5" s="6">
        <v>7776</v>
      </c>
      <c r="F5" s="6">
        <v>7726</v>
      </c>
      <c r="G5" s="7">
        <v>7791</v>
      </c>
    </row>
    <row r="6" spans="1:7" x14ac:dyDescent="0.3">
      <c r="A6" s="5" t="s">
        <v>4</v>
      </c>
      <c r="B6" s="6">
        <v>9137</v>
      </c>
      <c r="C6" s="6">
        <v>8422</v>
      </c>
      <c r="D6" s="6">
        <v>7870</v>
      </c>
      <c r="E6" s="6">
        <v>7925</v>
      </c>
      <c r="F6" s="6">
        <v>8106</v>
      </c>
      <c r="G6" s="7">
        <v>8129</v>
      </c>
    </row>
    <row r="7" spans="1:7" x14ac:dyDescent="0.3">
      <c r="A7" s="5" t="s">
        <v>5</v>
      </c>
      <c r="B7" s="6">
        <v>10017</v>
      </c>
      <c r="C7" s="6">
        <v>8714</v>
      </c>
      <c r="D7" s="6">
        <v>9387</v>
      </c>
      <c r="E7" s="6">
        <v>8634</v>
      </c>
      <c r="F7" s="6">
        <v>8890</v>
      </c>
      <c r="G7" s="7">
        <v>9115</v>
      </c>
    </row>
    <row r="8" spans="1:7" x14ac:dyDescent="0.3">
      <c r="A8" s="5" t="s">
        <v>6</v>
      </c>
      <c r="B8" s="6">
        <v>10826</v>
      </c>
      <c r="C8" s="6">
        <v>9512</v>
      </c>
      <c r="D8" s="6">
        <v>9556</v>
      </c>
      <c r="E8" s="6">
        <v>8945</v>
      </c>
      <c r="F8" s="6">
        <v>9299</v>
      </c>
      <c r="G8" s="7">
        <v>9434</v>
      </c>
    </row>
    <row r="9" spans="1:7" x14ac:dyDescent="0.3">
      <c r="A9" s="5" t="s">
        <v>7</v>
      </c>
      <c r="B9" s="6">
        <v>11317</v>
      </c>
      <c r="C9" s="6">
        <v>10120</v>
      </c>
      <c r="D9" s="6">
        <v>10093</v>
      </c>
      <c r="E9" s="6">
        <v>10078</v>
      </c>
      <c r="F9" s="6">
        <v>10625</v>
      </c>
      <c r="G9" s="7">
        <v>10484</v>
      </c>
    </row>
    <row r="10" spans="1:7" x14ac:dyDescent="0.3">
      <c r="A10" s="5" t="s">
        <v>8</v>
      </c>
      <c r="B10" s="6">
        <v>10744</v>
      </c>
      <c r="C10" s="6">
        <v>9823</v>
      </c>
      <c r="D10" s="6">
        <v>9620</v>
      </c>
      <c r="E10" s="6">
        <v>9179</v>
      </c>
      <c r="F10" s="6">
        <v>9302</v>
      </c>
      <c r="G10" s="7">
        <v>9827</v>
      </c>
    </row>
    <row r="11" spans="1:7" x14ac:dyDescent="0.3">
      <c r="A11" s="5" t="s">
        <v>9</v>
      </c>
      <c r="B11" s="6">
        <v>9713</v>
      </c>
      <c r="C11" s="6">
        <v>8743</v>
      </c>
      <c r="D11" s="6">
        <v>8285</v>
      </c>
      <c r="E11" s="6">
        <v>8037</v>
      </c>
      <c r="F11" s="6">
        <v>8314</v>
      </c>
      <c r="G11" s="7">
        <v>9110</v>
      </c>
    </row>
    <row r="12" spans="1:7" x14ac:dyDescent="0.3">
      <c r="A12" s="5" t="s">
        <v>10</v>
      </c>
      <c r="B12" s="6">
        <v>9938</v>
      </c>
      <c r="C12" s="6">
        <v>9129</v>
      </c>
      <c r="D12" s="6">
        <v>8433</v>
      </c>
      <c r="E12" s="6">
        <v>8488</v>
      </c>
      <c r="F12" s="6">
        <v>8850</v>
      </c>
      <c r="G12" s="7">
        <v>9070</v>
      </c>
    </row>
    <row r="13" spans="1:7" x14ac:dyDescent="0.3">
      <c r="A13" s="5" t="s">
        <v>11</v>
      </c>
      <c r="B13" s="6">
        <v>9161</v>
      </c>
      <c r="C13" s="6">
        <v>8710</v>
      </c>
      <c r="D13" s="6">
        <v>8160</v>
      </c>
      <c r="E13" s="6">
        <v>7874</v>
      </c>
      <c r="F13" s="6">
        <v>8265</v>
      </c>
      <c r="G13" s="7">
        <v>8633</v>
      </c>
    </row>
    <row r="14" spans="1:7" ht="15" thickBot="1" x14ac:dyDescent="0.35">
      <c r="A14" s="8" t="s">
        <v>12</v>
      </c>
      <c r="B14" s="9">
        <v>8927</v>
      </c>
      <c r="C14" s="9">
        <v>8680</v>
      </c>
      <c r="D14" s="9">
        <v>8034</v>
      </c>
      <c r="E14" s="9">
        <v>8647</v>
      </c>
      <c r="F14" s="9">
        <v>8796</v>
      </c>
      <c r="G14" s="10">
        <v>9240</v>
      </c>
    </row>
    <row r="15" spans="1:7" ht="15" thickBot="1" x14ac:dyDescent="0.35">
      <c r="A15" s="11"/>
      <c r="B15" s="3"/>
      <c r="C15" s="3"/>
      <c r="D15" s="3"/>
      <c r="E15" s="3"/>
      <c r="F15" s="3"/>
      <c r="G15" s="3"/>
    </row>
    <row r="18" spans="1:17" ht="28.8" x14ac:dyDescent="0.55000000000000004">
      <c r="A18" s="109" t="s">
        <v>28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</row>
    <row r="19" spans="1:17" ht="28.8" x14ac:dyDescent="0.55000000000000004">
      <c r="A19" s="109" t="s">
        <v>29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</row>
    <row r="20" spans="1:17" ht="15" thickBot="1" x14ac:dyDescent="0.35"/>
    <row r="21" spans="1:17" ht="15" thickBot="1" x14ac:dyDescent="0.35">
      <c r="A21" s="2"/>
      <c r="B21" s="4">
        <v>1973</v>
      </c>
      <c r="C21" s="4">
        <v>1974</v>
      </c>
      <c r="D21" s="4">
        <v>1975</v>
      </c>
      <c r="E21" s="4">
        <v>1976</v>
      </c>
      <c r="F21" s="4">
        <v>1977</v>
      </c>
      <c r="G21" s="4">
        <v>1978</v>
      </c>
      <c r="I21" s="2"/>
      <c r="J21" s="4">
        <v>1973</v>
      </c>
      <c r="K21" s="4">
        <v>1974</v>
      </c>
      <c r="L21" s="4">
        <v>1975</v>
      </c>
      <c r="M21" s="4">
        <v>1976</v>
      </c>
      <c r="N21" s="4">
        <v>1977</v>
      </c>
      <c r="O21" s="4">
        <v>1978</v>
      </c>
      <c r="P21" s="1" t="s">
        <v>26</v>
      </c>
      <c r="Q21" t="s">
        <v>46</v>
      </c>
    </row>
    <row r="22" spans="1:17" x14ac:dyDescent="0.3">
      <c r="A22" s="5" t="s">
        <v>1</v>
      </c>
      <c r="B22" s="6">
        <f>B3</f>
        <v>9007</v>
      </c>
      <c r="C22" s="6">
        <f t="shared" ref="C22:G22" si="0">C3</f>
        <v>7750</v>
      </c>
      <c r="D22" s="6">
        <f t="shared" si="0"/>
        <v>8162</v>
      </c>
      <c r="E22" s="6">
        <f t="shared" si="0"/>
        <v>7717</v>
      </c>
      <c r="F22" s="6">
        <f t="shared" si="0"/>
        <v>7792</v>
      </c>
      <c r="G22" s="7">
        <f t="shared" si="0"/>
        <v>7836</v>
      </c>
      <c r="I22" s="5" t="s">
        <v>1</v>
      </c>
      <c r="J22" s="6">
        <f>B22/B$34</f>
        <v>0.93319864273318309</v>
      </c>
      <c r="K22" s="6">
        <f t="shared" ref="K22:O33" si="1">C22/C$34</f>
        <v>0.88891437747318924</v>
      </c>
      <c r="L22" s="6">
        <f t="shared" si="1"/>
        <v>0.95063573716393279</v>
      </c>
      <c r="M22" s="6">
        <f t="shared" si="1"/>
        <v>0.91904605948730167</v>
      </c>
      <c r="N22" s="6">
        <f t="shared" si="1"/>
        <v>0.90849381084704917</v>
      </c>
      <c r="O22" s="7">
        <f t="shared" si="1"/>
        <v>0.89078352800750282</v>
      </c>
      <c r="P22" s="30">
        <f>AVERAGE(J22:O22)</f>
        <v>0.91517869261869311</v>
      </c>
      <c r="Q22" s="14">
        <f>P22*100</f>
        <v>91.517869261869308</v>
      </c>
    </row>
    <row r="23" spans="1:17" x14ac:dyDescent="0.3">
      <c r="A23" s="5" t="s">
        <v>2</v>
      </c>
      <c r="B23" s="6">
        <f t="shared" ref="B23:G33" si="2">B4</f>
        <v>8106</v>
      </c>
      <c r="C23" s="6">
        <f t="shared" si="2"/>
        <v>6981</v>
      </c>
      <c r="D23" s="6">
        <f t="shared" si="2"/>
        <v>7306</v>
      </c>
      <c r="E23" s="6">
        <f t="shared" si="2"/>
        <v>7461</v>
      </c>
      <c r="F23" s="6">
        <f t="shared" si="2"/>
        <v>6957</v>
      </c>
      <c r="G23" s="7">
        <f t="shared" si="2"/>
        <v>6892</v>
      </c>
      <c r="I23" s="5" t="s">
        <v>2</v>
      </c>
      <c r="J23" s="6">
        <f t="shared" ref="J23:J33" si="3">B23/B$34</f>
        <v>0.83984769601367626</v>
      </c>
      <c r="K23" s="6">
        <f t="shared" si="1"/>
        <v>0.80071113150197859</v>
      </c>
      <c r="L23" s="6">
        <f t="shared" si="1"/>
        <v>0.85093662040182461</v>
      </c>
      <c r="M23" s="6">
        <f t="shared" si="1"/>
        <v>0.88855807306398304</v>
      </c>
      <c r="N23" s="6">
        <f t="shared" si="1"/>
        <v>0.81113853209226394</v>
      </c>
      <c r="O23" s="7">
        <f t="shared" si="1"/>
        <v>0.78347116832921249</v>
      </c>
      <c r="P23" s="30">
        <f t="shared" ref="P23:P33" si="4">AVERAGE(J23:O23)</f>
        <v>0.82911053690048986</v>
      </c>
      <c r="Q23" s="14">
        <f t="shared" ref="Q23:Q33" si="5">P23*100</f>
        <v>82.911053690048988</v>
      </c>
    </row>
    <row r="24" spans="1:17" x14ac:dyDescent="0.3">
      <c r="A24" s="5" t="s">
        <v>3</v>
      </c>
      <c r="B24" s="6">
        <f t="shared" si="2"/>
        <v>8928</v>
      </c>
      <c r="C24" s="6">
        <f t="shared" si="2"/>
        <v>8038</v>
      </c>
      <c r="D24" s="6">
        <f t="shared" si="2"/>
        <v>8124</v>
      </c>
      <c r="E24" s="6">
        <f t="shared" si="2"/>
        <v>7776</v>
      </c>
      <c r="F24" s="6">
        <f t="shared" si="2"/>
        <v>7726</v>
      </c>
      <c r="G24" s="7">
        <f t="shared" si="2"/>
        <v>7791</v>
      </c>
      <c r="I24" s="5" t="s">
        <v>3</v>
      </c>
      <c r="J24" s="6">
        <f t="shared" si="3"/>
        <v>0.92501359857020748</v>
      </c>
      <c r="K24" s="6">
        <f t="shared" si="1"/>
        <v>0.92194758272638644</v>
      </c>
      <c r="L24" s="6">
        <f t="shared" si="1"/>
        <v>0.94620984179365231</v>
      </c>
      <c r="M24" s="6">
        <f t="shared" si="1"/>
        <v>0.9260725876083008</v>
      </c>
      <c r="N24" s="6">
        <f t="shared" si="1"/>
        <v>0.90079866306523382</v>
      </c>
      <c r="O24" s="7">
        <f t="shared" si="1"/>
        <v>0.8856680023872453</v>
      </c>
      <c r="P24" s="30">
        <f t="shared" si="4"/>
        <v>0.91761837935850432</v>
      </c>
      <c r="Q24" s="14">
        <f t="shared" si="5"/>
        <v>91.761837935850437</v>
      </c>
    </row>
    <row r="25" spans="1:17" x14ac:dyDescent="0.3">
      <c r="A25" s="5" t="s">
        <v>4</v>
      </c>
      <c r="B25" s="6">
        <f t="shared" si="2"/>
        <v>9137</v>
      </c>
      <c r="C25" s="6">
        <f>C6</f>
        <v>8422</v>
      </c>
      <c r="D25" s="6">
        <f t="shared" si="2"/>
        <v>7870</v>
      </c>
      <c r="E25" s="6">
        <f t="shared" si="2"/>
        <v>7925</v>
      </c>
      <c r="F25" s="6">
        <f t="shared" si="2"/>
        <v>8106</v>
      </c>
      <c r="G25" s="7">
        <f t="shared" si="2"/>
        <v>8129</v>
      </c>
      <c r="I25" s="5" t="s">
        <v>4</v>
      </c>
      <c r="J25" s="6">
        <f t="shared" si="3"/>
        <v>0.94666770274820633</v>
      </c>
      <c r="K25" s="6">
        <f t="shared" si="1"/>
        <v>0.96599185639731611</v>
      </c>
      <c r="L25" s="6">
        <f t="shared" si="1"/>
        <v>0.91662622537125105</v>
      </c>
      <c r="M25" s="6">
        <f t="shared" si="1"/>
        <v>0.94381754845624799</v>
      </c>
      <c r="N25" s="6">
        <f t="shared" si="1"/>
        <v>0.94510405938477671</v>
      </c>
      <c r="O25" s="7">
        <f t="shared" si="1"/>
        <v>0.92409128371273486</v>
      </c>
      <c r="P25" s="30">
        <f t="shared" si="4"/>
        <v>0.94038311267842223</v>
      </c>
      <c r="Q25" s="14">
        <f t="shared" si="5"/>
        <v>94.038311267842218</v>
      </c>
    </row>
    <row r="26" spans="1:17" x14ac:dyDescent="0.3">
      <c r="A26" s="5" t="s">
        <v>5</v>
      </c>
      <c r="B26" s="6">
        <f t="shared" si="2"/>
        <v>10017</v>
      </c>
      <c r="C26" s="6">
        <f t="shared" si="2"/>
        <v>8714</v>
      </c>
      <c r="D26" s="6">
        <f t="shared" si="2"/>
        <v>9387</v>
      </c>
      <c r="E26" s="6">
        <f t="shared" si="2"/>
        <v>8634</v>
      </c>
      <c r="F26" s="6">
        <f t="shared" si="2"/>
        <v>8890</v>
      </c>
      <c r="G26" s="7">
        <f t="shared" si="2"/>
        <v>9115</v>
      </c>
      <c r="I26" s="5" t="s">
        <v>5</v>
      </c>
      <c r="J26" s="6">
        <f t="shared" si="3"/>
        <v>1.037842878234517</v>
      </c>
      <c r="K26" s="6">
        <f t="shared" si="1"/>
        <v>0.99948385616791879</v>
      </c>
      <c r="L26" s="6">
        <f t="shared" si="1"/>
        <v>1.0933126273900804</v>
      </c>
      <c r="M26" s="6">
        <f t="shared" si="1"/>
        <v>1.0282549796052043</v>
      </c>
      <c r="N26" s="6">
        <f t="shared" si="1"/>
        <v>1.0365130875808863</v>
      </c>
      <c r="O26" s="7">
        <f t="shared" si="1"/>
        <v>1.0361781339699321</v>
      </c>
      <c r="P26" s="30">
        <f t="shared" si="4"/>
        <v>1.0385975938247565</v>
      </c>
      <c r="Q26" s="14">
        <f t="shared" si="5"/>
        <v>103.85975938247564</v>
      </c>
    </row>
    <row r="27" spans="1:17" x14ac:dyDescent="0.3">
      <c r="A27" s="5" t="s">
        <v>6</v>
      </c>
      <c r="B27" s="6">
        <f t="shared" si="2"/>
        <v>10826</v>
      </c>
      <c r="C27" s="6">
        <f t="shared" si="2"/>
        <v>9512</v>
      </c>
      <c r="D27" s="6">
        <f t="shared" si="2"/>
        <v>9556</v>
      </c>
      <c r="E27" s="6">
        <f t="shared" si="2"/>
        <v>8945</v>
      </c>
      <c r="F27" s="6">
        <f t="shared" si="2"/>
        <v>9299</v>
      </c>
      <c r="G27" s="7">
        <f t="shared" si="2"/>
        <v>9434</v>
      </c>
      <c r="I27" s="5" t="s">
        <v>6</v>
      </c>
      <c r="J27" s="6">
        <f t="shared" si="3"/>
        <v>1.1216618747895459</v>
      </c>
      <c r="K27" s="6">
        <f t="shared" si="1"/>
        <v>1.0910133623903195</v>
      </c>
      <c r="L27" s="6">
        <f t="shared" si="1"/>
        <v>1.112996214694749</v>
      </c>
      <c r="M27" s="6">
        <f t="shared" si="1"/>
        <v>1.0652931193616577</v>
      </c>
      <c r="N27" s="6">
        <f t="shared" si="1"/>
        <v>1.0841996851984999</v>
      </c>
      <c r="O27" s="7">
        <f t="shared" si="1"/>
        <v>1.0724415267002019</v>
      </c>
      <c r="P27" s="30">
        <f t="shared" si="4"/>
        <v>1.0912676305224955</v>
      </c>
      <c r="Q27" s="14">
        <f t="shared" si="5"/>
        <v>109.12676305224956</v>
      </c>
    </row>
    <row r="28" spans="1:17" x14ac:dyDescent="0.3">
      <c r="A28" s="5" t="s">
        <v>7</v>
      </c>
      <c r="B28" s="6">
        <f t="shared" si="2"/>
        <v>11317</v>
      </c>
      <c r="C28" s="6">
        <f t="shared" si="2"/>
        <v>10120</v>
      </c>
      <c r="D28" s="6">
        <f t="shared" si="2"/>
        <v>10093</v>
      </c>
      <c r="E28" s="6">
        <f t="shared" si="2"/>
        <v>10078</v>
      </c>
      <c r="F28" s="6">
        <f t="shared" si="2"/>
        <v>10625</v>
      </c>
      <c r="G28" s="7">
        <f t="shared" si="2"/>
        <v>10484</v>
      </c>
      <c r="I28" s="5" t="s">
        <v>7</v>
      </c>
      <c r="J28" s="6">
        <f t="shared" si="3"/>
        <v>1.172533478384749</v>
      </c>
      <c r="K28" s="6">
        <f t="shared" si="1"/>
        <v>1.1607501290359581</v>
      </c>
      <c r="L28" s="6">
        <f t="shared" si="1"/>
        <v>1.1755411045326603</v>
      </c>
      <c r="M28" s="6">
        <f t="shared" si="1"/>
        <v>1.2002262780242356</v>
      </c>
      <c r="N28" s="6">
        <f t="shared" si="1"/>
        <v>1.2388021997240628</v>
      </c>
      <c r="O28" s="7">
        <f t="shared" si="1"/>
        <v>1.1918037911728763</v>
      </c>
      <c r="P28" s="30">
        <f t="shared" si="4"/>
        <v>1.1899428301457571</v>
      </c>
      <c r="Q28" s="14">
        <f t="shared" si="5"/>
        <v>118.99428301457571</v>
      </c>
    </row>
    <row r="29" spans="1:17" x14ac:dyDescent="0.3">
      <c r="A29" s="5" t="s">
        <v>8</v>
      </c>
      <c r="B29" s="6">
        <f t="shared" si="2"/>
        <v>10744</v>
      </c>
      <c r="C29" s="6">
        <f t="shared" si="2"/>
        <v>9823</v>
      </c>
      <c r="D29" s="6">
        <f t="shared" si="2"/>
        <v>9620</v>
      </c>
      <c r="E29" s="6">
        <f t="shared" si="2"/>
        <v>9179</v>
      </c>
      <c r="F29" s="6">
        <f t="shared" si="2"/>
        <v>9302</v>
      </c>
      <c r="G29" s="7">
        <f t="shared" si="2"/>
        <v>9827</v>
      </c>
      <c r="I29" s="5" t="s">
        <v>8</v>
      </c>
      <c r="J29" s="6">
        <f t="shared" si="3"/>
        <v>1.1131660061646851</v>
      </c>
      <c r="K29" s="6">
        <f t="shared" si="1"/>
        <v>1.1266846361185985</v>
      </c>
      <c r="L29" s="6">
        <f t="shared" si="1"/>
        <v>1.1204503542657478</v>
      </c>
      <c r="M29" s="6">
        <f t="shared" si="1"/>
        <v>1.0931610444517224</v>
      </c>
      <c r="N29" s="6">
        <f t="shared" si="1"/>
        <v>1.0845494646431277</v>
      </c>
      <c r="O29" s="7">
        <f t="shared" si="1"/>
        <v>1.117117117117117</v>
      </c>
      <c r="P29" s="30">
        <f t="shared" si="4"/>
        <v>1.1091881037934999</v>
      </c>
      <c r="Q29" s="14">
        <f t="shared" si="5"/>
        <v>110.91881037934999</v>
      </c>
    </row>
    <row r="30" spans="1:17" x14ac:dyDescent="0.3">
      <c r="A30" s="5" t="s">
        <v>9</v>
      </c>
      <c r="B30" s="6">
        <f t="shared" si="2"/>
        <v>9713</v>
      </c>
      <c r="C30" s="6">
        <f t="shared" si="2"/>
        <v>8743</v>
      </c>
      <c r="D30" s="6">
        <f t="shared" si="2"/>
        <v>8285</v>
      </c>
      <c r="E30" s="6">
        <f t="shared" si="2"/>
        <v>8037</v>
      </c>
      <c r="F30" s="6">
        <f t="shared" si="2"/>
        <v>8314</v>
      </c>
      <c r="G30" s="7">
        <f t="shared" si="2"/>
        <v>9110</v>
      </c>
      <c r="I30" s="5" t="s">
        <v>9</v>
      </c>
      <c r="J30" s="6">
        <f t="shared" si="3"/>
        <v>1.0063459994301551</v>
      </c>
      <c r="K30" s="6">
        <f t="shared" si="1"/>
        <v>1.0028101164191088</v>
      </c>
      <c r="L30" s="6">
        <f t="shared" si="1"/>
        <v>0.96496166165194597</v>
      </c>
      <c r="M30" s="6">
        <f t="shared" si="1"/>
        <v>0.95715604251644981</v>
      </c>
      <c r="N30" s="6">
        <f t="shared" si="1"/>
        <v>0.96935543421231607</v>
      </c>
      <c r="O30" s="7">
        <f t="shared" si="1"/>
        <v>1.035609742234348</v>
      </c>
      <c r="P30" s="30">
        <f t="shared" si="4"/>
        <v>0.98937316607738734</v>
      </c>
      <c r="Q30" s="14">
        <f t="shared" si="5"/>
        <v>98.937316607738737</v>
      </c>
    </row>
    <row r="31" spans="1:17" x14ac:dyDescent="0.3">
      <c r="A31" s="5" t="s">
        <v>10</v>
      </c>
      <c r="B31" s="6">
        <f t="shared" si="2"/>
        <v>9938</v>
      </c>
      <c r="C31" s="6">
        <f t="shared" si="2"/>
        <v>9129</v>
      </c>
      <c r="D31" s="6">
        <f t="shared" si="2"/>
        <v>8433</v>
      </c>
      <c r="E31" s="6">
        <f t="shared" si="2"/>
        <v>8488</v>
      </c>
      <c r="F31" s="6">
        <f t="shared" si="2"/>
        <v>8850</v>
      </c>
      <c r="G31" s="7">
        <f t="shared" si="2"/>
        <v>9070</v>
      </c>
      <c r="I31" s="5" t="s">
        <v>10</v>
      </c>
      <c r="J31" s="6">
        <f t="shared" si="3"/>
        <v>1.0296578340715414</v>
      </c>
      <c r="K31" s="6">
        <f t="shared" si="1"/>
        <v>1.0470837873487411</v>
      </c>
      <c r="L31" s="6">
        <f t="shared" si="1"/>
        <v>0.98219935940988057</v>
      </c>
      <c r="M31" s="6">
        <f t="shared" si="1"/>
        <v>1.0108672998481556</v>
      </c>
      <c r="N31" s="6">
        <f t="shared" si="1"/>
        <v>1.0318493616525135</v>
      </c>
      <c r="O31" s="7">
        <f t="shared" si="1"/>
        <v>1.0310626083496746</v>
      </c>
      <c r="P31" s="30">
        <f t="shared" si="4"/>
        <v>1.0221200417800844</v>
      </c>
      <c r="Q31" s="14">
        <f t="shared" si="5"/>
        <v>102.21200417800844</v>
      </c>
    </row>
    <row r="32" spans="1:17" x14ac:dyDescent="0.3">
      <c r="A32" s="5" t="s">
        <v>11</v>
      </c>
      <c r="B32" s="6">
        <f t="shared" si="2"/>
        <v>9161</v>
      </c>
      <c r="C32" s="6">
        <f t="shared" si="2"/>
        <v>8710</v>
      </c>
      <c r="D32" s="6">
        <f t="shared" si="2"/>
        <v>8160</v>
      </c>
      <c r="E32" s="6">
        <f t="shared" si="2"/>
        <v>7874</v>
      </c>
      <c r="F32" s="6">
        <f t="shared" si="2"/>
        <v>8265</v>
      </c>
      <c r="G32" s="7">
        <f t="shared" si="2"/>
        <v>8633</v>
      </c>
      <c r="I32" s="5" t="s">
        <v>11</v>
      </c>
      <c r="J32" s="6">
        <f t="shared" si="3"/>
        <v>0.94915429844328747</v>
      </c>
      <c r="K32" s="6">
        <f t="shared" si="1"/>
        <v>0.9990250616505133</v>
      </c>
      <c r="L32" s="6">
        <f t="shared" si="1"/>
        <v>0.95040279530233907</v>
      </c>
      <c r="M32" s="6">
        <f t="shared" si="1"/>
        <v>0.93774376991097741</v>
      </c>
      <c r="N32" s="6">
        <f t="shared" si="1"/>
        <v>0.96364236995005925</v>
      </c>
      <c r="O32" s="7">
        <f t="shared" si="1"/>
        <v>0.98138517065961861</v>
      </c>
      <c r="P32" s="30">
        <f t="shared" si="4"/>
        <v>0.96355891098613256</v>
      </c>
      <c r="Q32" s="14">
        <f t="shared" si="5"/>
        <v>96.355891098613256</v>
      </c>
    </row>
    <row r="33" spans="1:18" ht="15" thickBot="1" x14ac:dyDescent="0.35">
      <c r="A33" s="8" t="s">
        <v>12</v>
      </c>
      <c r="B33" s="6">
        <f t="shared" si="2"/>
        <v>8927</v>
      </c>
      <c r="C33" s="6">
        <f t="shared" si="2"/>
        <v>8680</v>
      </c>
      <c r="D33" s="6">
        <f t="shared" si="2"/>
        <v>8034</v>
      </c>
      <c r="E33" s="6">
        <f t="shared" si="2"/>
        <v>8647</v>
      </c>
      <c r="F33" s="6">
        <f t="shared" si="2"/>
        <v>8796</v>
      </c>
      <c r="G33" s="7">
        <f t="shared" si="2"/>
        <v>9240</v>
      </c>
      <c r="I33" s="8" t="s">
        <v>12</v>
      </c>
      <c r="J33" s="9">
        <f t="shared" si="3"/>
        <v>0.92490999041624578</v>
      </c>
      <c r="K33" s="9">
        <f t="shared" si="1"/>
        <v>0.99558410276997189</v>
      </c>
      <c r="L33" s="9">
        <f t="shared" si="1"/>
        <v>0.93572745802193524</v>
      </c>
      <c r="M33" s="9">
        <f t="shared" si="1"/>
        <v>1.0298031976657636</v>
      </c>
      <c r="N33" s="9">
        <f t="shared" si="1"/>
        <v>1.02555333164921</v>
      </c>
      <c r="O33" s="10">
        <f t="shared" si="1"/>
        <v>1.0503879273595362</v>
      </c>
      <c r="P33" s="30">
        <f t="shared" si="4"/>
        <v>0.9936610013137771</v>
      </c>
      <c r="Q33" s="14">
        <f t="shared" si="5"/>
        <v>99.366100131377706</v>
      </c>
    </row>
    <row r="34" spans="1:18" ht="15" thickBot="1" x14ac:dyDescent="0.35">
      <c r="A34" s="11" t="s">
        <v>25</v>
      </c>
      <c r="B34" s="3">
        <f>AVERAGE(B22:B33)</f>
        <v>9651.75</v>
      </c>
      <c r="C34" s="3">
        <f t="shared" ref="C34" si="6">AVERAGE(C22:C33)</f>
        <v>8718.5</v>
      </c>
      <c r="D34" s="3">
        <f t="shared" ref="D34" si="7">AVERAGE(D22:D33)</f>
        <v>8585.8333333333339</v>
      </c>
      <c r="E34" s="3">
        <f t="shared" ref="E34" si="8">AVERAGE(E22:E33)</f>
        <v>8396.75</v>
      </c>
      <c r="F34" s="3">
        <f t="shared" ref="F34" si="9">AVERAGE(F22:F33)</f>
        <v>8576.8333333333339</v>
      </c>
      <c r="G34" s="4">
        <f t="shared" ref="G34" si="10">AVERAGE(G22:G33)</f>
        <v>8796.75</v>
      </c>
      <c r="P34" s="14">
        <f>SUM(P22:P33)/12</f>
        <v>0.99999999999999989</v>
      </c>
    </row>
    <row r="37" spans="1:18" ht="28.8" x14ac:dyDescent="0.55000000000000004">
      <c r="A37" s="109" t="s">
        <v>30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</row>
    <row r="38" spans="1:18" ht="15" thickBot="1" x14ac:dyDescent="0.35"/>
    <row r="39" spans="1:18" ht="15" thickBot="1" x14ac:dyDescent="0.35">
      <c r="A39" s="2"/>
      <c r="B39" s="4">
        <v>1973</v>
      </c>
      <c r="C39" s="4">
        <v>1974</v>
      </c>
      <c r="D39" s="4">
        <v>1975</v>
      </c>
      <c r="E39" s="4">
        <v>1976</v>
      </c>
      <c r="F39" s="4">
        <v>1977</v>
      </c>
      <c r="G39" s="4">
        <v>1978</v>
      </c>
      <c r="I39" s="2"/>
      <c r="J39" s="4">
        <v>1973</v>
      </c>
      <c r="K39" s="4">
        <v>1974</v>
      </c>
      <c r="L39" s="4">
        <v>1975</v>
      </c>
      <c r="M39" s="4">
        <v>1976</v>
      </c>
      <c r="N39" s="4">
        <v>1977</v>
      </c>
      <c r="O39" s="4">
        <v>1978</v>
      </c>
      <c r="P39" s="1" t="s">
        <v>26</v>
      </c>
      <c r="Q39" s="1" t="s">
        <v>27</v>
      </c>
      <c r="R39" t="s">
        <v>46</v>
      </c>
    </row>
    <row r="40" spans="1:18" x14ac:dyDescent="0.3">
      <c r="A40" s="5" t="s">
        <v>1</v>
      </c>
      <c r="B40" s="6">
        <f>B3</f>
        <v>9007</v>
      </c>
      <c r="C40" s="6">
        <f t="shared" ref="C40:G40" si="11">C3</f>
        <v>7750</v>
      </c>
      <c r="D40" s="6">
        <f t="shared" si="11"/>
        <v>8162</v>
      </c>
      <c r="E40" s="6">
        <f t="shared" si="11"/>
        <v>7717</v>
      </c>
      <c r="F40" s="6">
        <f t="shared" si="11"/>
        <v>7792</v>
      </c>
      <c r="G40" s="6">
        <f t="shared" si="11"/>
        <v>7836</v>
      </c>
      <c r="I40" s="5" t="s">
        <v>1</v>
      </c>
      <c r="J40" s="6">
        <f>B40/B$52</f>
        <v>0.9544346720356045</v>
      </c>
      <c r="K40" s="6">
        <f t="shared" ref="K40:O51" si="12">C40/C$52</f>
        <v>0.88957759412304871</v>
      </c>
      <c r="L40" s="6">
        <f t="shared" si="12"/>
        <v>0.99252143248008751</v>
      </c>
      <c r="M40" s="6">
        <f t="shared" si="12"/>
        <v>0.93397881996974286</v>
      </c>
      <c r="N40" s="6">
        <f t="shared" si="12"/>
        <v>0.91081239041496198</v>
      </c>
      <c r="O40" s="7">
        <f t="shared" si="12"/>
        <v>0.862046204620462</v>
      </c>
      <c r="P40" s="35">
        <f>AVERAGE(J40:O40)</f>
        <v>0.92389518560731798</v>
      </c>
      <c r="Q40" s="30">
        <f>P40/P$52</f>
        <v>0.91563879629688849</v>
      </c>
      <c r="R40">
        <f>Q40*100</f>
        <v>91.563879629688856</v>
      </c>
    </row>
    <row r="41" spans="1:18" x14ac:dyDescent="0.3">
      <c r="A41" s="5" t="s">
        <v>2</v>
      </c>
      <c r="B41" s="6">
        <f t="shared" ref="B41:G51" si="13">B4</f>
        <v>8106</v>
      </c>
      <c r="C41" s="6">
        <f t="shared" si="13"/>
        <v>6981</v>
      </c>
      <c r="D41" s="6">
        <f t="shared" si="13"/>
        <v>7306</v>
      </c>
      <c r="E41" s="6">
        <f t="shared" si="13"/>
        <v>7461</v>
      </c>
      <c r="F41" s="6">
        <f t="shared" si="13"/>
        <v>6957</v>
      </c>
      <c r="G41" s="6">
        <f t="shared" si="13"/>
        <v>6892</v>
      </c>
      <c r="I41" s="5" t="s">
        <v>2</v>
      </c>
      <c r="J41" s="6">
        <f t="shared" ref="J41:J51" si="14">B41/B$52</f>
        <v>0.85895941506834794</v>
      </c>
      <c r="K41" s="6">
        <f t="shared" si="12"/>
        <v>0.80130853994490359</v>
      </c>
      <c r="L41" s="6">
        <f t="shared" si="12"/>
        <v>0.8884295008208184</v>
      </c>
      <c r="M41" s="6">
        <f t="shared" si="12"/>
        <v>0.90299546142208775</v>
      </c>
      <c r="N41" s="6">
        <f t="shared" si="12"/>
        <v>0.81320864991233199</v>
      </c>
      <c r="O41" s="7">
        <f t="shared" si="12"/>
        <v>0.75819581958195814</v>
      </c>
      <c r="P41" s="35">
        <f t="shared" ref="P41:P51" si="15">AVERAGE(J41:O41)</f>
        <v>0.83718289779174138</v>
      </c>
      <c r="Q41" s="30">
        <f>P41/P$52</f>
        <v>0.82970141283989751</v>
      </c>
      <c r="R41">
        <f t="shared" ref="R41:R51" si="16">Q41*100</f>
        <v>82.970141283989747</v>
      </c>
    </row>
    <row r="42" spans="1:18" x14ac:dyDescent="0.3">
      <c r="A42" s="5" t="s">
        <v>3</v>
      </c>
      <c r="B42" s="6">
        <f t="shared" si="13"/>
        <v>8928</v>
      </c>
      <c r="C42" s="6">
        <f t="shared" si="13"/>
        <v>8038</v>
      </c>
      <c r="D42" s="6">
        <f t="shared" si="13"/>
        <v>8124</v>
      </c>
      <c r="E42" s="6">
        <f t="shared" si="13"/>
        <v>7776</v>
      </c>
      <c r="F42" s="6">
        <f t="shared" si="13"/>
        <v>7726</v>
      </c>
      <c r="G42" s="6">
        <f t="shared" si="13"/>
        <v>7791</v>
      </c>
      <c r="I42" s="5" t="s">
        <v>3</v>
      </c>
      <c r="J42" s="6">
        <f t="shared" si="14"/>
        <v>0.94606336759563425</v>
      </c>
      <c r="K42" s="6">
        <f t="shared" si="12"/>
        <v>0.92263544536271813</v>
      </c>
      <c r="L42" s="6">
        <f t="shared" si="12"/>
        <v>0.98790052897184899</v>
      </c>
      <c r="M42" s="6">
        <f t="shared" si="12"/>
        <v>0.94111951588502274</v>
      </c>
      <c r="N42" s="6">
        <f t="shared" si="12"/>
        <v>0.90309760374050263</v>
      </c>
      <c r="O42" s="7">
        <f t="shared" si="12"/>
        <v>0.85709570957095704</v>
      </c>
      <c r="P42" s="35">
        <f t="shared" si="15"/>
        <v>0.92631869518778054</v>
      </c>
      <c r="Q42" s="30">
        <f t="shared" ref="Q42:Q51" si="17">P42/P$52</f>
        <v>0.91804064818402653</v>
      </c>
      <c r="R42">
        <f t="shared" si="16"/>
        <v>91.804064818402651</v>
      </c>
    </row>
    <row r="43" spans="1:18" x14ac:dyDescent="0.3">
      <c r="A43" s="5" t="s">
        <v>4</v>
      </c>
      <c r="B43" s="6">
        <f t="shared" si="13"/>
        <v>9137</v>
      </c>
      <c r="C43" s="6">
        <f t="shared" si="13"/>
        <v>8422</v>
      </c>
      <c r="D43" s="6">
        <f t="shared" si="13"/>
        <v>7870</v>
      </c>
      <c r="E43" s="6">
        <f t="shared" si="13"/>
        <v>7925</v>
      </c>
      <c r="F43" s="6">
        <f t="shared" si="13"/>
        <v>8106</v>
      </c>
      <c r="G43" s="6">
        <f t="shared" si="13"/>
        <v>8129</v>
      </c>
      <c r="I43" s="5" t="s">
        <v>4</v>
      </c>
      <c r="J43" s="6">
        <f t="shared" si="14"/>
        <v>0.96821023630391012</v>
      </c>
      <c r="K43" s="6">
        <f t="shared" si="12"/>
        <v>0.96671258034894403</v>
      </c>
      <c r="L43" s="6">
        <f t="shared" si="12"/>
        <v>0.95701343710099107</v>
      </c>
      <c r="M43" s="6">
        <f t="shared" si="12"/>
        <v>0.9591527987897126</v>
      </c>
      <c r="N43" s="6">
        <f t="shared" si="12"/>
        <v>0.94751607247223846</v>
      </c>
      <c r="O43" s="7">
        <f t="shared" si="12"/>
        <v>0.89427942794279425</v>
      </c>
      <c r="P43" s="35">
        <f t="shared" si="15"/>
        <v>0.94881409215976509</v>
      </c>
      <c r="Q43" s="30">
        <f t="shared" si="17"/>
        <v>0.94033501504135442</v>
      </c>
      <c r="R43">
        <f t="shared" si="16"/>
        <v>94.033501504135444</v>
      </c>
    </row>
    <row r="44" spans="1:18" x14ac:dyDescent="0.3">
      <c r="A44" s="5" t="s">
        <v>5</v>
      </c>
      <c r="B44" s="6">
        <f t="shared" si="13"/>
        <v>10017</v>
      </c>
      <c r="C44" s="6">
        <f t="shared" si="13"/>
        <v>8714</v>
      </c>
      <c r="D44" s="6">
        <f t="shared" si="13"/>
        <v>9387</v>
      </c>
      <c r="E44" s="6">
        <f t="shared" si="13"/>
        <v>8634</v>
      </c>
      <c r="F44" s="6">
        <f t="shared" si="13"/>
        <v>8890</v>
      </c>
      <c r="G44" s="6">
        <f t="shared" si="13"/>
        <v>9115</v>
      </c>
      <c r="I44" s="5" t="s">
        <v>5</v>
      </c>
      <c r="J44" s="6">
        <f t="shared" si="14"/>
        <v>1.0614602098124404</v>
      </c>
      <c r="K44" s="6">
        <f t="shared" si="12"/>
        <v>1.0002295684113867</v>
      </c>
      <c r="L44" s="6">
        <f t="shared" si="12"/>
        <v>1.1414847692588315</v>
      </c>
      <c r="M44" s="6">
        <f t="shared" si="12"/>
        <v>1.0449621785173979</v>
      </c>
      <c r="N44" s="6">
        <f t="shared" si="12"/>
        <v>1.0391583869082408</v>
      </c>
      <c r="O44" s="7">
        <f t="shared" si="12"/>
        <v>1.0027502750275028</v>
      </c>
      <c r="P44" s="35">
        <f t="shared" si="15"/>
        <v>1.0483408979893001</v>
      </c>
      <c r="Q44" s="30">
        <f t="shared" si="17"/>
        <v>1.0389723995722904</v>
      </c>
      <c r="R44">
        <f t="shared" si="16"/>
        <v>103.89723995722903</v>
      </c>
    </row>
    <row r="45" spans="1:18" x14ac:dyDescent="0.3">
      <c r="A45" s="5" t="s">
        <v>6</v>
      </c>
      <c r="B45" s="6">
        <f t="shared" si="13"/>
        <v>10826</v>
      </c>
      <c r="C45" s="6">
        <f t="shared" si="13"/>
        <v>9512</v>
      </c>
      <c r="D45" s="6">
        <f t="shared" si="13"/>
        <v>9556</v>
      </c>
      <c r="E45" s="6">
        <f t="shared" si="13"/>
        <v>8945</v>
      </c>
      <c r="F45" s="6">
        <f t="shared" si="13"/>
        <v>9299</v>
      </c>
      <c r="G45" s="6">
        <f t="shared" si="13"/>
        <v>9434</v>
      </c>
      <c r="I45" s="5" t="s">
        <v>6</v>
      </c>
      <c r="J45" s="6">
        <f t="shared" si="14"/>
        <v>1.1471866059128961</v>
      </c>
      <c r="K45" s="6">
        <f t="shared" si="12"/>
        <v>1.0918273645546372</v>
      </c>
      <c r="L45" s="6">
        <f t="shared" si="12"/>
        <v>1.1620356295981029</v>
      </c>
      <c r="M45" s="6">
        <f t="shared" si="12"/>
        <v>1.0826021180030256</v>
      </c>
      <c r="N45" s="6">
        <f t="shared" si="12"/>
        <v>1.0869666861484513</v>
      </c>
      <c r="O45" s="7">
        <f t="shared" si="12"/>
        <v>1.0378437843784378</v>
      </c>
      <c r="P45" s="35">
        <f t="shared" si="15"/>
        <v>1.1014103647659252</v>
      </c>
      <c r="Q45" s="30">
        <f t="shared" si="17"/>
        <v>1.091567611059971</v>
      </c>
      <c r="R45">
        <f t="shared" si="16"/>
        <v>109.15676110599711</v>
      </c>
    </row>
    <row r="46" spans="1:18" x14ac:dyDescent="0.3">
      <c r="A46" s="5" t="s">
        <v>7</v>
      </c>
      <c r="B46" s="6">
        <f t="shared" si="13"/>
        <v>11317</v>
      </c>
      <c r="C46" s="6">
        <f t="shared" si="13"/>
        <v>10120</v>
      </c>
      <c r="D46" s="6">
        <f t="shared" si="13"/>
        <v>10093</v>
      </c>
      <c r="E46" s="6">
        <f t="shared" si="13"/>
        <v>10078</v>
      </c>
      <c r="F46" s="6">
        <f t="shared" si="13"/>
        <v>10625</v>
      </c>
      <c r="G46" s="6">
        <f t="shared" si="13"/>
        <v>10484</v>
      </c>
      <c r="I46" s="5" t="s">
        <v>7</v>
      </c>
      <c r="J46" s="6">
        <f t="shared" si="14"/>
        <v>1.1992158524954966</v>
      </c>
      <c r="K46" s="6">
        <f t="shared" si="12"/>
        <v>1.1616161616161615</v>
      </c>
      <c r="L46" s="6">
        <f t="shared" si="12"/>
        <v>1.2273362923329483</v>
      </c>
      <c r="M46" s="6">
        <f t="shared" si="12"/>
        <v>1.2197276853252648</v>
      </c>
      <c r="N46" s="6">
        <f t="shared" si="12"/>
        <v>1.2419637638807715</v>
      </c>
      <c r="O46" s="7">
        <f t="shared" si="12"/>
        <v>1.1533553355335533</v>
      </c>
      <c r="P46" s="35">
        <f t="shared" si="15"/>
        <v>1.2005358485306992</v>
      </c>
      <c r="Q46" s="30">
        <f t="shared" si="17"/>
        <v>1.189807259940771</v>
      </c>
      <c r="R46">
        <f t="shared" si="16"/>
        <v>118.98072599407709</v>
      </c>
    </row>
    <row r="47" spans="1:18" x14ac:dyDescent="0.3">
      <c r="A47" s="5" t="s">
        <v>8</v>
      </c>
      <c r="B47" s="6">
        <f t="shared" si="13"/>
        <v>10744</v>
      </c>
      <c r="C47" s="6">
        <f t="shared" si="13"/>
        <v>9823</v>
      </c>
      <c r="D47" s="6">
        <f t="shared" si="13"/>
        <v>9620</v>
      </c>
      <c r="E47" s="6">
        <f t="shared" si="13"/>
        <v>9179</v>
      </c>
      <c r="F47" s="6">
        <f t="shared" si="13"/>
        <v>9302</v>
      </c>
      <c r="G47" s="6">
        <f t="shared" si="13"/>
        <v>9827</v>
      </c>
      <c r="I47" s="5" t="s">
        <v>8</v>
      </c>
      <c r="J47" s="6">
        <f t="shared" si="14"/>
        <v>1.1384974038359648</v>
      </c>
      <c r="K47" s="6">
        <f t="shared" si="12"/>
        <v>1.1275252525252526</v>
      </c>
      <c r="L47" s="6">
        <f t="shared" si="12"/>
        <v>1.169818203927768</v>
      </c>
      <c r="M47" s="6">
        <f t="shared" si="12"/>
        <v>1.1109228441754917</v>
      </c>
      <c r="N47" s="6">
        <f t="shared" si="12"/>
        <v>1.0873173582700175</v>
      </c>
      <c r="O47" s="7">
        <f t="shared" si="12"/>
        <v>1.0810781078107812</v>
      </c>
      <c r="P47" s="35">
        <f t="shared" si="15"/>
        <v>1.1191931950908793</v>
      </c>
      <c r="Q47" s="30">
        <f t="shared" si="17"/>
        <v>1.1091915251220292</v>
      </c>
      <c r="R47">
        <f t="shared" si="16"/>
        <v>110.91915251220293</v>
      </c>
    </row>
    <row r="48" spans="1:18" x14ac:dyDescent="0.3">
      <c r="A48" s="5" t="s">
        <v>9</v>
      </c>
      <c r="B48" s="6">
        <f t="shared" si="13"/>
        <v>9713</v>
      </c>
      <c r="C48" s="6">
        <f t="shared" si="13"/>
        <v>8743</v>
      </c>
      <c r="D48" s="6">
        <f t="shared" si="13"/>
        <v>8285</v>
      </c>
      <c r="E48" s="6">
        <f t="shared" si="13"/>
        <v>8037</v>
      </c>
      <c r="F48" s="6">
        <f t="shared" si="13"/>
        <v>8314</v>
      </c>
      <c r="G48" s="6">
        <f t="shared" si="13"/>
        <v>9110</v>
      </c>
      <c r="I48" s="5" t="s">
        <v>9</v>
      </c>
      <c r="J48" s="6">
        <f t="shared" si="14"/>
        <v>1.0292465826004027</v>
      </c>
      <c r="K48" s="6">
        <f t="shared" si="12"/>
        <v>1.0035583103764922</v>
      </c>
      <c r="L48" s="6">
        <f t="shared" si="12"/>
        <v>1.0074785675199125</v>
      </c>
      <c r="M48" s="6">
        <f t="shared" si="12"/>
        <v>0.97270801815431163</v>
      </c>
      <c r="N48" s="6">
        <f t="shared" si="12"/>
        <v>0.97182933956750439</v>
      </c>
      <c r="O48" s="7">
        <f t="shared" si="12"/>
        <v>1.0022002200220022</v>
      </c>
      <c r="P48" s="35">
        <f t="shared" si="15"/>
        <v>0.99783683970677084</v>
      </c>
      <c r="Q48" s="30">
        <f t="shared" si="17"/>
        <v>0.98891967080574206</v>
      </c>
      <c r="R48">
        <f t="shared" si="16"/>
        <v>98.891967080574204</v>
      </c>
    </row>
    <row r="49" spans="1:18" x14ac:dyDescent="0.3">
      <c r="A49" s="5" t="s">
        <v>10</v>
      </c>
      <c r="B49" s="6">
        <f t="shared" si="13"/>
        <v>9938</v>
      </c>
      <c r="C49" s="6">
        <f t="shared" si="13"/>
        <v>9129</v>
      </c>
      <c r="D49" s="6">
        <f t="shared" si="13"/>
        <v>8433</v>
      </c>
      <c r="E49" s="6">
        <f t="shared" si="13"/>
        <v>8488</v>
      </c>
      <c r="F49" s="6">
        <f t="shared" si="13"/>
        <v>8850</v>
      </c>
      <c r="G49" s="6">
        <f t="shared" si="13"/>
        <v>9070</v>
      </c>
      <c r="I49" s="5" t="s">
        <v>10</v>
      </c>
      <c r="J49" s="6">
        <f t="shared" si="14"/>
        <v>1.0530889053724701</v>
      </c>
      <c r="K49" s="6">
        <f t="shared" si="12"/>
        <v>1.0478650137741048</v>
      </c>
      <c r="L49" s="6">
        <f t="shared" si="12"/>
        <v>1.0254757706572628</v>
      </c>
      <c r="M49" s="6">
        <f t="shared" si="12"/>
        <v>1.0272919818456883</v>
      </c>
      <c r="N49" s="6">
        <f t="shared" si="12"/>
        <v>1.0344827586206897</v>
      </c>
      <c r="O49" s="7">
        <f t="shared" si="12"/>
        <v>0.99779977997799785</v>
      </c>
      <c r="P49" s="35">
        <f t="shared" si="15"/>
        <v>1.0310007017080356</v>
      </c>
      <c r="Q49" s="30">
        <f t="shared" si="17"/>
        <v>1.021787163954798</v>
      </c>
      <c r="R49">
        <f t="shared" si="16"/>
        <v>102.1787163954798</v>
      </c>
    </row>
    <row r="50" spans="1:18" x14ac:dyDescent="0.3">
      <c r="A50" s="5" t="s">
        <v>11</v>
      </c>
      <c r="B50" s="6">
        <f t="shared" si="13"/>
        <v>9161</v>
      </c>
      <c r="C50" s="6">
        <f t="shared" si="13"/>
        <v>8710</v>
      </c>
      <c r="D50" s="6">
        <f t="shared" si="13"/>
        <v>8160</v>
      </c>
      <c r="E50" s="6">
        <f t="shared" si="13"/>
        <v>7874</v>
      </c>
      <c r="F50" s="6">
        <f t="shared" si="13"/>
        <v>8265</v>
      </c>
      <c r="G50" s="6">
        <f t="shared" si="13"/>
        <v>8633</v>
      </c>
      <c r="I50" s="5" t="s">
        <v>11</v>
      </c>
      <c r="J50" s="6">
        <f t="shared" si="14"/>
        <v>0.97075341739959731</v>
      </c>
      <c r="K50" s="6">
        <f t="shared" si="12"/>
        <v>0.99977043158861345</v>
      </c>
      <c r="L50" s="6">
        <f t="shared" si="12"/>
        <v>0.99227822703228552</v>
      </c>
      <c r="M50" s="6">
        <f t="shared" si="12"/>
        <v>0.95298033282904693</v>
      </c>
      <c r="N50" s="6">
        <f t="shared" si="12"/>
        <v>0.96610169491525422</v>
      </c>
      <c r="O50" s="7">
        <f t="shared" si="12"/>
        <v>0.94972497249724974</v>
      </c>
      <c r="P50" s="35">
        <f t="shared" si="15"/>
        <v>0.97193484604367464</v>
      </c>
      <c r="Q50" s="30">
        <f t="shared" si="17"/>
        <v>0.96324915030857461</v>
      </c>
      <c r="R50">
        <f t="shared" si="16"/>
        <v>96.324915030857454</v>
      </c>
    </row>
    <row r="51" spans="1:18" ht="15" thickBot="1" x14ac:dyDescent="0.35">
      <c r="A51" s="8" t="s">
        <v>12</v>
      </c>
      <c r="B51" s="6">
        <f t="shared" si="13"/>
        <v>8927</v>
      </c>
      <c r="C51" s="6">
        <f t="shared" si="13"/>
        <v>8680</v>
      </c>
      <c r="D51" s="6">
        <f t="shared" si="13"/>
        <v>8034</v>
      </c>
      <c r="E51" s="6">
        <f t="shared" si="13"/>
        <v>8647</v>
      </c>
      <c r="F51" s="6">
        <f t="shared" si="13"/>
        <v>8796</v>
      </c>
      <c r="G51" s="6">
        <f t="shared" si="13"/>
        <v>9240</v>
      </c>
      <c r="I51" s="8" t="s">
        <v>12</v>
      </c>
      <c r="J51" s="9">
        <f t="shared" si="14"/>
        <v>0.94595740171664722</v>
      </c>
      <c r="K51" s="9">
        <f t="shared" si="12"/>
        <v>0.99632690541781455</v>
      </c>
      <c r="L51" s="9">
        <f t="shared" si="12"/>
        <v>0.97695628382075761</v>
      </c>
      <c r="M51" s="9">
        <f t="shared" si="12"/>
        <v>1.0465355521936459</v>
      </c>
      <c r="N51" s="9">
        <f t="shared" si="12"/>
        <v>1.0281706604324956</v>
      </c>
      <c r="O51" s="10">
        <f t="shared" si="12"/>
        <v>1.0165016501650166</v>
      </c>
      <c r="P51" s="35">
        <f t="shared" si="15"/>
        <v>1.0017414089577297</v>
      </c>
      <c r="Q51" s="30">
        <f t="shared" si="17"/>
        <v>0.99278934687365628</v>
      </c>
      <c r="R51">
        <f t="shared" si="16"/>
        <v>99.278934687365634</v>
      </c>
    </row>
    <row r="52" spans="1:18" ht="15" thickBot="1" x14ac:dyDescent="0.35">
      <c r="A52" s="11" t="s">
        <v>23</v>
      </c>
      <c r="B52" s="3">
        <f>MEDIAN(B40:B51)</f>
        <v>9437</v>
      </c>
      <c r="C52" s="3">
        <f t="shared" ref="C52:G52" si="18">MEDIAN(C40:C51)</f>
        <v>8712</v>
      </c>
      <c r="D52" s="3">
        <f t="shared" si="18"/>
        <v>8223.5</v>
      </c>
      <c r="E52" s="3">
        <f t="shared" si="18"/>
        <v>8262.5</v>
      </c>
      <c r="F52" s="3">
        <f t="shared" si="18"/>
        <v>8555</v>
      </c>
      <c r="G52" s="3">
        <f t="shared" si="18"/>
        <v>9090</v>
      </c>
      <c r="P52" s="35">
        <f>SUM(P40:P51)/12</f>
        <v>1.0090170811283017</v>
      </c>
      <c r="Q52" s="14">
        <f>AVERAGE(Q40:Q51)</f>
        <v>1</v>
      </c>
    </row>
    <row r="56" spans="1:18" ht="28.8" x14ac:dyDescent="0.55000000000000004">
      <c r="A56" s="109" t="s">
        <v>62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</row>
    <row r="57" spans="1:18" ht="15" customHeight="1" x14ac:dyDescent="0.5500000000000000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8" ht="15" customHeight="1" x14ac:dyDescent="0.3">
      <c r="A58" s="1" t="s">
        <v>32</v>
      </c>
      <c r="B58" s="23" t="s">
        <v>0</v>
      </c>
      <c r="C58" s="23" t="s">
        <v>95</v>
      </c>
      <c r="D58" s="36"/>
      <c r="E58" s="23" t="s">
        <v>38</v>
      </c>
      <c r="F58" s="36">
        <f>COUNT(A59:A64)</f>
        <v>6</v>
      </c>
      <c r="G58" s="36"/>
      <c r="H58" s="36"/>
      <c r="I58" s="36"/>
      <c r="J58" s="36"/>
      <c r="K58" s="36"/>
      <c r="L58" s="36"/>
      <c r="M58" s="36"/>
      <c r="N58" s="36"/>
      <c r="O58" s="36"/>
      <c r="P58" s="36" t="s">
        <v>33</v>
      </c>
      <c r="Q58" s="36"/>
      <c r="R58" s="36"/>
    </row>
    <row r="59" spans="1:18" ht="15" customHeight="1" x14ac:dyDescent="0.3">
      <c r="A59">
        <f>AVERAGE(1,12)</f>
        <v>6.5</v>
      </c>
      <c r="B59" s="36">
        <v>1973</v>
      </c>
      <c r="C59" s="36">
        <f>AVERAGE(B70:B81)</f>
        <v>9651.75</v>
      </c>
      <c r="D59" s="36"/>
      <c r="E59" s="23" t="s">
        <v>34</v>
      </c>
      <c r="F59" s="36">
        <f>AVERAGE(A59:A64)</f>
        <v>36.5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5" customHeight="1" x14ac:dyDescent="0.3">
      <c r="A60">
        <f>AVERAGE(13,24)</f>
        <v>18.5</v>
      </c>
      <c r="B60" s="36">
        <v>1974</v>
      </c>
      <c r="C60" s="36">
        <f>AVERAGE(C70:C81)</f>
        <v>8718.5</v>
      </c>
      <c r="D60" s="36"/>
      <c r="E60" s="23" t="s">
        <v>35</v>
      </c>
      <c r="F60" s="36">
        <f>AVERAGE(C59:C64)</f>
        <v>8787.7361111111113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5" customHeight="1" x14ac:dyDescent="0.3">
      <c r="A61">
        <f>AVERAGE(25,36)</f>
        <v>30.5</v>
      </c>
      <c r="B61" s="36">
        <v>1975</v>
      </c>
      <c r="C61" s="36">
        <f>AVERAGE(D70:D81)</f>
        <v>8585.8333333333339</v>
      </c>
      <c r="D61" s="36"/>
      <c r="E61" s="23" t="s">
        <v>16</v>
      </c>
      <c r="F61" s="36">
        <f>SUMPRODUCT(A59:A64,A59:A64)-(F58*F59*F59)</f>
        <v>2520</v>
      </c>
      <c r="G61" s="23" t="s">
        <v>36</v>
      </c>
      <c r="H61" s="36">
        <f>F63/F61</f>
        <v>-11.640674603174602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5" customHeight="1" x14ac:dyDescent="0.3">
      <c r="A62">
        <f>AVERAGE(37,48)</f>
        <v>42.5</v>
      </c>
      <c r="B62" s="36">
        <v>1976</v>
      </c>
      <c r="C62" s="36">
        <f>AVERAGE(E70:E81)</f>
        <v>8396.75</v>
      </c>
      <c r="D62" s="36"/>
      <c r="E62" s="23" t="s">
        <v>17</v>
      </c>
      <c r="F62" s="36">
        <f>SUMPRODUCT(C59:C64,C59:C64)-(F58*F60*F60)</f>
        <v>989509.74189811945</v>
      </c>
      <c r="G62" s="23" t="s">
        <v>37</v>
      </c>
      <c r="H62" s="36">
        <f>F60-(H61*F59)</f>
        <v>9212.6207341269837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5" customHeight="1" x14ac:dyDescent="0.3">
      <c r="A63">
        <f>AVERAGE(49,60)</f>
        <v>54.5</v>
      </c>
      <c r="B63" s="36">
        <v>1977</v>
      </c>
      <c r="C63" s="36">
        <f>AVERAGE(F70:F81)</f>
        <v>8576.8333333333339</v>
      </c>
      <c r="D63" s="36"/>
      <c r="E63" s="23" t="s">
        <v>18</v>
      </c>
      <c r="F63" s="36">
        <f>SUMPRODUCT(A59:A64,C59:C64)-(F58*F59*F60)</f>
        <v>-29334.5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5" customHeight="1" x14ac:dyDescent="0.3">
      <c r="A64">
        <f>AVERAGE(61,72)</f>
        <v>66.5</v>
      </c>
      <c r="B64" s="36">
        <v>1978</v>
      </c>
      <c r="C64" s="36">
        <f>AVERAGE(G70:G81)</f>
        <v>8796.75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24" ht="15" customHeight="1" x14ac:dyDescent="0.3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24" ht="15" customHeight="1" x14ac:dyDescent="0.3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24" ht="15" customHeight="1" x14ac:dyDescent="0.3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12"/>
      <c r="R67" s="12"/>
      <c r="S67" s="6"/>
      <c r="T67" s="6"/>
      <c r="U67" s="6"/>
      <c r="V67" s="6"/>
      <c r="W67" s="6"/>
      <c r="X67" s="6"/>
    </row>
    <row r="68" spans="1:24" ht="15" thickBot="1" x14ac:dyDescent="0.35">
      <c r="A68" t="s">
        <v>59</v>
      </c>
      <c r="I68" t="s">
        <v>60</v>
      </c>
      <c r="Q68" s="6"/>
      <c r="R68" s="6"/>
      <c r="S68" s="6"/>
      <c r="T68" s="6"/>
      <c r="U68" s="6"/>
      <c r="V68" s="6"/>
      <c r="W68" s="6"/>
      <c r="X68" s="6"/>
    </row>
    <row r="69" spans="1:24" ht="15" thickBot="1" x14ac:dyDescent="0.35">
      <c r="A69" s="2"/>
      <c r="B69" s="4">
        <v>1973</v>
      </c>
      <c r="C69" s="4">
        <v>1974</v>
      </c>
      <c r="D69" s="4">
        <v>1975</v>
      </c>
      <c r="E69" s="4">
        <v>1976</v>
      </c>
      <c r="F69" s="4">
        <v>1977</v>
      </c>
      <c r="G69" s="4">
        <v>1978</v>
      </c>
      <c r="I69" s="2"/>
      <c r="J69" s="4">
        <v>1973</v>
      </c>
      <c r="K69" s="4">
        <v>1974</v>
      </c>
      <c r="L69" s="4">
        <v>1975</v>
      </c>
      <c r="M69" s="4">
        <v>1976</v>
      </c>
      <c r="N69" s="4">
        <v>1977</v>
      </c>
      <c r="O69" s="4">
        <v>1978</v>
      </c>
      <c r="P69" s="1"/>
      <c r="Q69" s="13"/>
      <c r="R69" s="13"/>
      <c r="S69" s="13"/>
      <c r="T69" s="13"/>
      <c r="U69" s="13"/>
      <c r="V69" s="13"/>
      <c r="W69" s="13"/>
      <c r="X69" s="6"/>
    </row>
    <row r="70" spans="1:24" x14ac:dyDescent="0.3">
      <c r="A70" s="5" t="s">
        <v>1</v>
      </c>
      <c r="B70" s="6">
        <f>B3</f>
        <v>9007</v>
      </c>
      <c r="C70" s="6">
        <f t="shared" ref="C70:G70" si="19">C3</f>
        <v>7750</v>
      </c>
      <c r="D70" s="6">
        <f t="shared" si="19"/>
        <v>8162</v>
      </c>
      <c r="E70" s="6">
        <f t="shared" si="19"/>
        <v>7717</v>
      </c>
      <c r="F70" s="6">
        <f t="shared" si="19"/>
        <v>7792</v>
      </c>
      <c r="G70" s="6">
        <f t="shared" si="19"/>
        <v>7836</v>
      </c>
      <c r="I70" s="5" t="s">
        <v>1</v>
      </c>
      <c r="J70" s="6">
        <f>$H$62+$H$61*'Dataset - Death deseason'!A6</f>
        <v>9200.9800595238084</v>
      </c>
      <c r="K70" s="6">
        <f>$H$62+$H$61*'Dataset - Death deseason'!A18</f>
        <v>9061.2919642857141</v>
      </c>
      <c r="L70" s="6">
        <f>$H$62+$H$61*'Dataset - Death deseason'!A30</f>
        <v>8921.603869047618</v>
      </c>
      <c r="M70" s="6">
        <f>$H$62+$H$61*'Dataset - Death deseason'!A42</f>
        <v>8781.9157738095237</v>
      </c>
      <c r="N70" s="6">
        <f>$H$62+$H$61*'Dataset - Death deseason'!A54</f>
        <v>8642.2276785714275</v>
      </c>
      <c r="O70" s="7">
        <f>$H$62+$H$61*'Dataset - Death deseason'!A66</f>
        <v>8502.5395833333332</v>
      </c>
      <c r="P70" s="35"/>
      <c r="Q70" s="13"/>
      <c r="R70" s="6"/>
      <c r="S70" s="6"/>
      <c r="T70" s="6"/>
      <c r="U70" s="6"/>
      <c r="V70" s="6"/>
      <c r="W70" s="6"/>
      <c r="X70" s="6"/>
    </row>
    <row r="71" spans="1:24" x14ac:dyDescent="0.3">
      <c r="A71" s="5" t="s">
        <v>2</v>
      </c>
      <c r="B71" s="6">
        <f t="shared" ref="B71:G81" si="20">B4</f>
        <v>8106</v>
      </c>
      <c r="C71" s="6">
        <f t="shared" si="20"/>
        <v>6981</v>
      </c>
      <c r="D71" s="6">
        <f t="shared" si="20"/>
        <v>7306</v>
      </c>
      <c r="E71" s="6">
        <f t="shared" si="20"/>
        <v>7461</v>
      </c>
      <c r="F71" s="6">
        <f t="shared" si="20"/>
        <v>6957</v>
      </c>
      <c r="G71" s="6">
        <f t="shared" si="20"/>
        <v>6892</v>
      </c>
      <c r="I71" s="5" t="s">
        <v>2</v>
      </c>
      <c r="J71" s="6">
        <f>$H$62+$H$61*'Dataset - Death deseason'!A7</f>
        <v>9189.339384920635</v>
      </c>
      <c r="K71" s="6">
        <f>$H$62+$H$61*'Dataset - Death deseason'!A19</f>
        <v>9049.6512896825388</v>
      </c>
      <c r="L71" s="6">
        <f>$H$62+$H$61*'Dataset - Death deseason'!A31</f>
        <v>8909.9631944444445</v>
      </c>
      <c r="M71" s="6">
        <f>$H$62+$H$61*'Dataset - Death deseason'!A43</f>
        <v>8770.2750992063484</v>
      </c>
      <c r="N71" s="6">
        <f>$H$62+$H$61*'Dataset - Death deseason'!A55</f>
        <v>8630.5870039682541</v>
      </c>
      <c r="O71" s="7">
        <f>$H$62+$H$61*'Dataset - Death deseason'!A67</f>
        <v>8490.8989087301579</v>
      </c>
      <c r="P71" s="35"/>
      <c r="Q71" s="13"/>
      <c r="R71" s="6"/>
      <c r="S71" s="6"/>
      <c r="T71" s="6"/>
      <c r="U71" s="6"/>
      <c r="V71" s="6"/>
      <c r="W71" s="6"/>
      <c r="X71" s="6"/>
    </row>
    <row r="72" spans="1:24" x14ac:dyDescent="0.3">
      <c r="A72" s="5" t="s">
        <v>3</v>
      </c>
      <c r="B72" s="6">
        <f t="shared" si="20"/>
        <v>8928</v>
      </c>
      <c r="C72" s="6">
        <f t="shared" si="20"/>
        <v>8038</v>
      </c>
      <c r="D72" s="6">
        <f t="shared" si="20"/>
        <v>8124</v>
      </c>
      <c r="E72" s="6">
        <f t="shared" si="20"/>
        <v>7776</v>
      </c>
      <c r="F72" s="6">
        <f t="shared" si="20"/>
        <v>7726</v>
      </c>
      <c r="G72" s="6">
        <f t="shared" si="20"/>
        <v>7791</v>
      </c>
      <c r="I72" s="5" t="s">
        <v>3</v>
      </c>
      <c r="J72" s="6">
        <f>$H$62+$H$61*'Dataset - Death deseason'!A8</f>
        <v>9177.6987103174597</v>
      </c>
      <c r="K72" s="6">
        <f>$H$62+$H$61*'Dataset - Death deseason'!A20</f>
        <v>9038.0106150793654</v>
      </c>
      <c r="L72" s="6">
        <f>$H$62+$H$61*'Dataset - Death deseason'!A32</f>
        <v>8898.3225198412692</v>
      </c>
      <c r="M72" s="6">
        <f>$H$62+$H$61*'Dataset - Death deseason'!A44</f>
        <v>8758.6344246031749</v>
      </c>
      <c r="N72" s="6">
        <f>$H$62+$H$61*'Dataset - Death deseason'!A56</f>
        <v>8618.9463293650788</v>
      </c>
      <c r="O72" s="7">
        <f>$H$62+$H$61*'Dataset - Death deseason'!A68</f>
        <v>8479.2582341269845</v>
      </c>
      <c r="P72" s="35"/>
      <c r="Q72" s="13"/>
      <c r="R72" s="6"/>
      <c r="S72" s="6"/>
      <c r="T72" s="6"/>
      <c r="U72" s="6"/>
      <c r="V72" s="6"/>
      <c r="W72" s="6"/>
      <c r="X72" s="6"/>
    </row>
    <row r="73" spans="1:24" x14ac:dyDescent="0.3">
      <c r="A73" s="5" t="s">
        <v>4</v>
      </c>
      <c r="B73" s="6">
        <f t="shared" si="20"/>
        <v>9137</v>
      </c>
      <c r="C73" s="6">
        <f t="shared" si="20"/>
        <v>8422</v>
      </c>
      <c r="D73" s="6">
        <f t="shared" si="20"/>
        <v>7870</v>
      </c>
      <c r="E73" s="6">
        <f t="shared" si="20"/>
        <v>7925</v>
      </c>
      <c r="F73" s="6">
        <f t="shared" si="20"/>
        <v>8106</v>
      </c>
      <c r="G73" s="6">
        <f t="shared" si="20"/>
        <v>8129</v>
      </c>
      <c r="I73" s="5" t="s">
        <v>4</v>
      </c>
      <c r="J73" s="6">
        <f>$H$62+$H$61*'Dataset - Death deseason'!A9</f>
        <v>9166.0580357142862</v>
      </c>
      <c r="K73" s="6">
        <f>$H$62+$H$61*'Dataset - Death deseason'!A21</f>
        <v>9026.3699404761901</v>
      </c>
      <c r="L73" s="6">
        <f>$H$62+$H$61*'Dataset - Death deseason'!A33</f>
        <v>8886.681845238094</v>
      </c>
      <c r="M73" s="6">
        <f>$H$62+$H$61*'Dataset - Death deseason'!A45</f>
        <v>8746.9937499999996</v>
      </c>
      <c r="N73" s="6">
        <f>$H$62+$H$61*'Dataset - Death deseason'!A57</f>
        <v>8607.3056547619053</v>
      </c>
      <c r="O73" s="7">
        <f>$H$62+$H$61*'Dataset - Death deseason'!A69</f>
        <v>8467.6175595238092</v>
      </c>
      <c r="P73" s="35"/>
      <c r="Q73" s="13"/>
      <c r="R73" s="6"/>
      <c r="S73" s="6"/>
      <c r="T73" s="6"/>
      <c r="U73" s="6"/>
      <c r="V73" s="6"/>
      <c r="W73" s="6"/>
      <c r="X73" s="6"/>
    </row>
    <row r="74" spans="1:24" x14ac:dyDescent="0.3">
      <c r="A74" s="5" t="s">
        <v>5</v>
      </c>
      <c r="B74" s="6">
        <f t="shared" si="20"/>
        <v>10017</v>
      </c>
      <c r="C74" s="6">
        <f t="shared" si="20"/>
        <v>8714</v>
      </c>
      <c r="D74" s="6">
        <f t="shared" si="20"/>
        <v>9387</v>
      </c>
      <c r="E74" s="6">
        <f t="shared" si="20"/>
        <v>8634</v>
      </c>
      <c r="F74" s="6">
        <f t="shared" si="20"/>
        <v>8890</v>
      </c>
      <c r="G74" s="6">
        <f t="shared" si="20"/>
        <v>9115</v>
      </c>
      <c r="I74" s="5" t="s">
        <v>5</v>
      </c>
      <c r="J74" s="6">
        <f>$H$62+$H$61*'Dataset - Death deseason'!A10</f>
        <v>9154.4173611111109</v>
      </c>
      <c r="K74" s="6">
        <f>$H$62+$H$61*'Dataset - Death deseason'!A22</f>
        <v>9014.7292658730148</v>
      </c>
      <c r="L74" s="6">
        <f>$H$62+$H$61*'Dataset - Death deseason'!A34</f>
        <v>8875.0411706349205</v>
      </c>
      <c r="M74" s="6">
        <f>$H$62+$H$61*'Dataset - Death deseason'!A46</f>
        <v>8735.3530753968244</v>
      </c>
      <c r="N74" s="6">
        <f>$H$62+$H$61*'Dataset - Death deseason'!A58</f>
        <v>8595.66498015873</v>
      </c>
      <c r="O74" s="7">
        <f>$H$62+$H$61*'Dataset - Death deseason'!A70</f>
        <v>8455.9768849206339</v>
      </c>
      <c r="P74" s="35"/>
      <c r="Q74" s="13"/>
      <c r="R74" s="6"/>
      <c r="S74" s="6"/>
      <c r="T74" s="6"/>
      <c r="U74" s="6"/>
      <c r="V74" s="6"/>
      <c r="W74" s="6"/>
      <c r="X74" s="6"/>
    </row>
    <row r="75" spans="1:24" x14ac:dyDescent="0.3">
      <c r="A75" s="5" t="s">
        <v>6</v>
      </c>
      <c r="B75" s="6">
        <f t="shared" si="20"/>
        <v>10826</v>
      </c>
      <c r="C75" s="6">
        <f t="shared" si="20"/>
        <v>9512</v>
      </c>
      <c r="D75" s="6">
        <f t="shared" si="20"/>
        <v>9556</v>
      </c>
      <c r="E75" s="6">
        <f t="shared" si="20"/>
        <v>8945</v>
      </c>
      <c r="F75" s="6">
        <f t="shared" si="20"/>
        <v>9299</v>
      </c>
      <c r="G75" s="6">
        <f t="shared" si="20"/>
        <v>9434</v>
      </c>
      <c r="I75" s="5" t="s">
        <v>6</v>
      </c>
      <c r="J75" s="6">
        <f>$H$62+$H$61*'Dataset - Death deseason'!A11</f>
        <v>9142.7766865079357</v>
      </c>
      <c r="K75" s="6">
        <f>$H$62+$H$61*'Dataset - Death deseason'!A23</f>
        <v>9003.0885912698413</v>
      </c>
      <c r="L75" s="6">
        <f>$H$62+$H$61*'Dataset - Death deseason'!A35</f>
        <v>8863.4004960317452</v>
      </c>
      <c r="M75" s="6">
        <f>$H$62+$H$61*'Dataset - Death deseason'!A47</f>
        <v>8723.7124007936509</v>
      </c>
      <c r="N75" s="6">
        <f>$H$62+$H$61*'Dataset - Death deseason'!A59</f>
        <v>8584.0243055555547</v>
      </c>
      <c r="O75" s="7">
        <f>$H$62+$H$61*'Dataset - Death deseason'!A71</f>
        <v>8444.3362103174604</v>
      </c>
      <c r="P75" s="35"/>
      <c r="Q75" s="13"/>
      <c r="R75" s="6"/>
      <c r="S75" s="6"/>
      <c r="T75" s="6"/>
      <c r="U75" s="6"/>
      <c r="V75" s="6"/>
      <c r="W75" s="6"/>
      <c r="X75" s="6"/>
    </row>
    <row r="76" spans="1:24" x14ac:dyDescent="0.3">
      <c r="A76" s="5" t="s">
        <v>7</v>
      </c>
      <c r="B76" s="6">
        <f t="shared" si="20"/>
        <v>11317</v>
      </c>
      <c r="C76" s="6">
        <f t="shared" si="20"/>
        <v>10120</v>
      </c>
      <c r="D76" s="6">
        <f t="shared" si="20"/>
        <v>10093</v>
      </c>
      <c r="E76" s="6">
        <f t="shared" si="20"/>
        <v>10078</v>
      </c>
      <c r="F76" s="6">
        <f t="shared" si="20"/>
        <v>10625</v>
      </c>
      <c r="G76" s="6">
        <f t="shared" si="20"/>
        <v>10484</v>
      </c>
      <c r="I76" s="5" t="s">
        <v>7</v>
      </c>
      <c r="J76" s="6">
        <f>$H$62+$H$61*'Dataset - Death deseason'!A12</f>
        <v>9131.1360119047622</v>
      </c>
      <c r="K76" s="6">
        <f>$H$62+$H$61*'Dataset - Death deseason'!A24</f>
        <v>8991.4479166666661</v>
      </c>
      <c r="L76" s="6">
        <f>$H$62+$H$61*'Dataset - Death deseason'!A36</f>
        <v>8851.7598214285717</v>
      </c>
      <c r="M76" s="6">
        <f>$H$62+$H$61*'Dataset - Death deseason'!A48</f>
        <v>8712.0717261904756</v>
      </c>
      <c r="N76" s="6">
        <f>$H$62+$H$61*'Dataset - Death deseason'!A60</f>
        <v>8572.3836309523813</v>
      </c>
      <c r="O76" s="7">
        <f>$H$62+$H$61*'Dataset - Death deseason'!A72</f>
        <v>8432.6955357142851</v>
      </c>
      <c r="P76" s="35"/>
      <c r="Q76" s="13"/>
      <c r="R76" s="6"/>
      <c r="S76" s="6"/>
      <c r="T76" s="6"/>
      <c r="U76" s="6"/>
      <c r="V76" s="6"/>
      <c r="W76" s="6"/>
      <c r="X76" s="6"/>
    </row>
    <row r="77" spans="1:24" x14ac:dyDescent="0.3">
      <c r="A77" s="5" t="s">
        <v>8</v>
      </c>
      <c r="B77" s="6">
        <f t="shared" si="20"/>
        <v>10744</v>
      </c>
      <c r="C77" s="6">
        <f t="shared" si="20"/>
        <v>9823</v>
      </c>
      <c r="D77" s="6">
        <f t="shared" si="20"/>
        <v>9620</v>
      </c>
      <c r="E77" s="6">
        <f t="shared" si="20"/>
        <v>9179</v>
      </c>
      <c r="F77" s="6">
        <f t="shared" si="20"/>
        <v>9302</v>
      </c>
      <c r="G77" s="6">
        <f t="shared" si="20"/>
        <v>9827</v>
      </c>
      <c r="I77" s="5" t="s">
        <v>8</v>
      </c>
      <c r="J77" s="6">
        <f>$H$62+$H$61*'Dataset - Death deseason'!A13</f>
        <v>9119.4953373015869</v>
      </c>
      <c r="K77" s="6">
        <f>$H$62+$H$61*'Dataset - Death deseason'!A25</f>
        <v>8979.8072420634926</v>
      </c>
      <c r="L77" s="6">
        <f>$H$62+$H$61*'Dataset - Death deseason'!A37</f>
        <v>8840.1191468253965</v>
      </c>
      <c r="M77" s="6">
        <f>$H$62+$H$61*'Dataset - Death deseason'!A49</f>
        <v>8700.4310515873003</v>
      </c>
      <c r="N77" s="6">
        <f>$H$62+$H$61*'Dataset - Death deseason'!A61</f>
        <v>8560.742956349206</v>
      </c>
      <c r="O77" s="7">
        <f>$H$62+$H$61*'Dataset - Death deseason'!A73</f>
        <v>8421.0548611111117</v>
      </c>
      <c r="P77" s="35"/>
      <c r="Q77" s="13"/>
      <c r="R77" s="6"/>
      <c r="S77" s="6"/>
      <c r="T77" s="6"/>
      <c r="U77" s="6"/>
      <c r="V77" s="6"/>
      <c r="W77" s="6"/>
      <c r="X77" s="6"/>
    </row>
    <row r="78" spans="1:24" x14ac:dyDescent="0.3">
      <c r="A78" s="5" t="s">
        <v>9</v>
      </c>
      <c r="B78" s="6">
        <f t="shared" si="20"/>
        <v>9713</v>
      </c>
      <c r="C78" s="6">
        <f t="shared" si="20"/>
        <v>8743</v>
      </c>
      <c r="D78" s="6">
        <f t="shared" si="20"/>
        <v>8285</v>
      </c>
      <c r="E78" s="6">
        <f t="shared" si="20"/>
        <v>8037</v>
      </c>
      <c r="F78" s="6">
        <f t="shared" si="20"/>
        <v>8314</v>
      </c>
      <c r="G78" s="6">
        <f t="shared" si="20"/>
        <v>9110</v>
      </c>
      <c r="I78" s="5" t="s">
        <v>9</v>
      </c>
      <c r="J78" s="6">
        <f>$H$62+$H$61*'Dataset - Death deseason'!A14</f>
        <v>9107.8546626984116</v>
      </c>
      <c r="K78" s="6">
        <f>$H$62+$H$61*'Dataset - Death deseason'!A26</f>
        <v>8968.1665674603173</v>
      </c>
      <c r="L78" s="6">
        <f>$H$62+$H$61*'Dataset - Death deseason'!A38</f>
        <v>8828.4784722222212</v>
      </c>
      <c r="M78" s="6">
        <f>$H$62+$H$61*'Dataset - Death deseason'!A50</f>
        <v>8688.7903769841269</v>
      </c>
      <c r="N78" s="6">
        <f>$H$62+$H$61*'Dataset - Death deseason'!A62</f>
        <v>8549.1022817460307</v>
      </c>
      <c r="O78" s="7">
        <f>$H$62+$H$61*'Dataset - Death deseason'!A74</f>
        <v>8409.4141865079364</v>
      </c>
      <c r="P78" s="35"/>
      <c r="Q78" s="13"/>
      <c r="R78" s="6"/>
      <c r="S78" s="6"/>
      <c r="T78" s="6"/>
      <c r="U78" s="6"/>
      <c r="V78" s="6"/>
      <c r="W78" s="6"/>
      <c r="X78" s="6"/>
    </row>
    <row r="79" spans="1:24" x14ac:dyDescent="0.3">
      <c r="A79" s="5" t="s">
        <v>10</v>
      </c>
      <c r="B79" s="6">
        <f t="shared" si="20"/>
        <v>9938</v>
      </c>
      <c r="C79" s="6">
        <f t="shared" si="20"/>
        <v>9129</v>
      </c>
      <c r="D79" s="6">
        <f t="shared" si="20"/>
        <v>8433</v>
      </c>
      <c r="E79" s="6">
        <f t="shared" si="20"/>
        <v>8488</v>
      </c>
      <c r="F79" s="6">
        <f t="shared" si="20"/>
        <v>8850</v>
      </c>
      <c r="G79" s="6">
        <f t="shared" si="20"/>
        <v>9070</v>
      </c>
      <c r="I79" s="5" t="s">
        <v>10</v>
      </c>
      <c r="J79" s="6">
        <f>$H$62+$H$61*'Dataset - Death deseason'!A15</f>
        <v>9096.2139880952382</v>
      </c>
      <c r="K79" s="6">
        <f>$H$62+$H$61*'Dataset - Death deseason'!A27</f>
        <v>8956.525892857142</v>
      </c>
      <c r="L79" s="6">
        <f>$H$62+$H$61*'Dataset - Death deseason'!A39</f>
        <v>8816.8377976190477</v>
      </c>
      <c r="M79" s="6">
        <f>$H$62+$H$61*'Dataset - Death deseason'!A51</f>
        <v>8677.1497023809516</v>
      </c>
      <c r="N79" s="6">
        <f>$H$62+$H$61*'Dataset - Death deseason'!A63</f>
        <v>8537.4616071428572</v>
      </c>
      <c r="O79" s="7">
        <f>$H$62+$H$61*'Dataset - Death deseason'!A75</f>
        <v>8397.7735119047611</v>
      </c>
      <c r="P79" s="35"/>
      <c r="Q79" s="13"/>
      <c r="R79" s="6"/>
      <c r="S79" s="6"/>
      <c r="T79" s="6"/>
      <c r="U79" s="6"/>
      <c r="V79" s="6"/>
      <c r="W79" s="6"/>
      <c r="X79" s="6"/>
    </row>
    <row r="80" spans="1:24" x14ac:dyDescent="0.3">
      <c r="A80" s="5" t="s">
        <v>11</v>
      </c>
      <c r="B80" s="6">
        <f t="shared" si="20"/>
        <v>9161</v>
      </c>
      <c r="C80" s="6">
        <f t="shared" si="20"/>
        <v>8710</v>
      </c>
      <c r="D80" s="6">
        <f t="shared" si="20"/>
        <v>8160</v>
      </c>
      <c r="E80" s="6">
        <f t="shared" si="20"/>
        <v>7874</v>
      </c>
      <c r="F80" s="6">
        <f t="shared" si="20"/>
        <v>8265</v>
      </c>
      <c r="G80" s="6">
        <f t="shared" si="20"/>
        <v>8633</v>
      </c>
      <c r="I80" s="5" t="s">
        <v>11</v>
      </c>
      <c r="J80" s="6">
        <f>$H$62+$H$61*'Dataset - Death deseason'!A16</f>
        <v>9084.5733134920629</v>
      </c>
      <c r="K80" s="6">
        <f>$H$62+$H$61*'Dataset - Death deseason'!A28</f>
        <v>8944.8852182539686</v>
      </c>
      <c r="L80" s="6">
        <f>$H$62+$H$61*'Dataset - Death deseason'!A40</f>
        <v>8805.1971230158724</v>
      </c>
      <c r="M80" s="6">
        <f>$H$62+$H$61*'Dataset - Death deseason'!A52</f>
        <v>8665.5090277777781</v>
      </c>
      <c r="N80" s="6">
        <f>$H$62+$H$61*'Dataset - Death deseason'!A64</f>
        <v>8525.820932539682</v>
      </c>
      <c r="O80" s="7">
        <f>$H$62+$H$61*'Dataset - Death deseason'!A76</f>
        <v>8386.1328373015876</v>
      </c>
      <c r="P80" s="35"/>
      <c r="Q80" s="13"/>
      <c r="R80" s="6"/>
      <c r="S80" s="6"/>
      <c r="T80" s="6"/>
      <c r="U80" s="6"/>
      <c r="V80" s="6"/>
      <c r="W80" s="6"/>
      <c r="X80" s="6"/>
    </row>
    <row r="81" spans="1:24" ht="15" thickBot="1" x14ac:dyDescent="0.35">
      <c r="A81" s="8" t="s">
        <v>12</v>
      </c>
      <c r="B81" s="6">
        <f t="shared" si="20"/>
        <v>8927</v>
      </c>
      <c r="C81" s="6">
        <f t="shared" si="20"/>
        <v>8680</v>
      </c>
      <c r="D81" s="6">
        <f t="shared" si="20"/>
        <v>8034</v>
      </c>
      <c r="E81" s="6">
        <f t="shared" si="20"/>
        <v>8647</v>
      </c>
      <c r="F81" s="6">
        <f t="shared" si="20"/>
        <v>8796</v>
      </c>
      <c r="G81" s="6">
        <f t="shared" si="20"/>
        <v>9240</v>
      </c>
      <c r="I81" s="8" t="s">
        <v>12</v>
      </c>
      <c r="J81" s="9">
        <f>$H$62+$H$61*'Dataset - Death deseason'!A17</f>
        <v>9072.9326388888876</v>
      </c>
      <c r="K81" s="9">
        <f>$H$62+$H$61*'Dataset - Death deseason'!A29</f>
        <v>8933.2445436507933</v>
      </c>
      <c r="L81" s="9">
        <f>$H$62+$H$61*'Dataset - Death deseason'!A41</f>
        <v>8793.556448412699</v>
      </c>
      <c r="M81" s="9">
        <f>$H$62+$H$61*'Dataset - Death deseason'!A53</f>
        <v>8653.8683531746028</v>
      </c>
      <c r="N81" s="9">
        <f>$H$62+$H$61*'Dataset - Death deseason'!A65</f>
        <v>8514.1802579365067</v>
      </c>
      <c r="O81" s="10">
        <f>$H$62+$H$61*'Dataset - Death deseason'!A77</f>
        <v>8374.4921626984124</v>
      </c>
      <c r="P81" s="35"/>
      <c r="Q81" s="13"/>
      <c r="R81" s="6"/>
      <c r="S81" s="6"/>
      <c r="T81" s="6"/>
      <c r="U81" s="6"/>
      <c r="V81" s="6"/>
      <c r="W81" s="6"/>
      <c r="X81" s="6"/>
    </row>
    <row r="82" spans="1:24" ht="15" thickBot="1" x14ac:dyDescent="0.35">
      <c r="A82" s="11"/>
      <c r="B82" s="3"/>
      <c r="C82" s="3"/>
      <c r="D82" s="3"/>
      <c r="E82" s="3"/>
      <c r="F82" s="3"/>
      <c r="G82" s="3"/>
      <c r="P82" s="35"/>
      <c r="Q82" s="14"/>
      <c r="R82" s="6"/>
      <c r="S82" s="6"/>
      <c r="T82" s="6"/>
      <c r="U82" s="6"/>
      <c r="V82" s="6"/>
      <c r="W82" s="6"/>
      <c r="X82" s="6"/>
    </row>
    <row r="85" spans="1:24" ht="15" thickBot="1" x14ac:dyDescent="0.35">
      <c r="A85" s="30"/>
      <c r="L85" s="110" t="s">
        <v>22</v>
      </c>
      <c r="M85" s="110"/>
      <c r="N85" s="110"/>
      <c r="P85" s="110" t="s">
        <v>47</v>
      </c>
      <c r="Q85" s="110"/>
      <c r="R85" s="110"/>
    </row>
    <row r="86" spans="1:24" ht="15" thickBot="1" x14ac:dyDescent="0.35">
      <c r="E86" s="2"/>
      <c r="F86" s="4">
        <v>1973</v>
      </c>
      <c r="G86" s="4">
        <v>1974</v>
      </c>
      <c r="H86" s="4">
        <v>1975</v>
      </c>
      <c r="I86" s="4">
        <v>1976</v>
      </c>
      <c r="J86" s="4">
        <v>1977</v>
      </c>
      <c r="K86" s="4">
        <v>1978</v>
      </c>
      <c r="L86" t="s">
        <v>39</v>
      </c>
      <c r="M86" s="1" t="s">
        <v>27</v>
      </c>
      <c r="N86" t="s">
        <v>46</v>
      </c>
      <c r="P86" t="s">
        <v>39</v>
      </c>
      <c r="R86" t="s">
        <v>46</v>
      </c>
    </row>
    <row r="87" spans="1:24" x14ac:dyDescent="0.3">
      <c r="E87" s="5" t="s">
        <v>1</v>
      </c>
      <c r="F87" s="6">
        <f>B70/J70</f>
        <v>0.97891745680689501</v>
      </c>
      <c r="G87" s="6">
        <f t="shared" ref="G87:K98" si="21">C70/K70</f>
        <v>0.85528642389473197</v>
      </c>
      <c r="H87" s="6">
        <f t="shared" si="21"/>
        <v>0.91485792462911653</v>
      </c>
      <c r="I87" s="6">
        <f t="shared" si="21"/>
        <v>0.87873764663224818</v>
      </c>
      <c r="J87" s="6">
        <f t="shared" si="21"/>
        <v>0.90161938446963352</v>
      </c>
      <c r="K87" s="7">
        <f t="shared" si="21"/>
        <v>0.92160700026144149</v>
      </c>
      <c r="L87" s="14">
        <f>AVERAGE(F87:K87)</f>
        <v>0.90850430611567778</v>
      </c>
      <c r="M87" s="30">
        <f>L87/L$99</f>
        <v>0.90829560460066905</v>
      </c>
      <c r="N87">
        <f>M87*100</f>
        <v>90.829560460066901</v>
      </c>
      <c r="P87">
        <f>MEDIAN(F87:K87)</f>
        <v>0.90823865454937502</v>
      </c>
      <c r="Q87">
        <f>P87/P$99</f>
        <v>0.9122865221638129</v>
      </c>
      <c r="R87">
        <f>Q87*100</f>
        <v>91.228652216381292</v>
      </c>
    </row>
    <row r="88" spans="1:24" x14ac:dyDescent="0.3">
      <c r="E88" s="5" t="s">
        <v>2</v>
      </c>
      <c r="F88" s="6">
        <f t="shared" ref="F88:F98" si="22">B71/J71</f>
        <v>0.88210911148865012</v>
      </c>
      <c r="G88" s="6">
        <f t="shared" si="21"/>
        <v>0.77141093911088066</v>
      </c>
      <c r="H88" s="6">
        <f t="shared" si="21"/>
        <v>0.81998094049989445</v>
      </c>
      <c r="I88" s="6">
        <f t="shared" si="21"/>
        <v>0.85071447766503594</v>
      </c>
      <c r="J88" s="6">
        <f t="shared" si="21"/>
        <v>0.80608653812321729</v>
      </c>
      <c r="K88" s="7">
        <f t="shared" si="21"/>
        <v>0.81169262219266269</v>
      </c>
      <c r="L88" s="14">
        <f t="shared" ref="L88:L98" si="23">AVERAGE(F88:K88)</f>
        <v>0.82366577151339015</v>
      </c>
      <c r="M88" s="30">
        <f t="shared" ref="M88:M98" si="24">L88/L$99</f>
        <v>0.82347655909775441</v>
      </c>
      <c r="N88">
        <f t="shared" ref="N88:N98" si="25">M88*100</f>
        <v>82.34765590977544</v>
      </c>
      <c r="P88">
        <f t="shared" ref="P88:P98" si="26">MEDIAN(F88:K88)</f>
        <v>0.81583678134627857</v>
      </c>
      <c r="Q88">
        <f t="shared" ref="Q88:Q99" si="27">P88/P$99</f>
        <v>0.81947282928294929</v>
      </c>
      <c r="R88">
        <f t="shared" ref="R88:R98" si="28">Q88*100</f>
        <v>81.947282928294925</v>
      </c>
    </row>
    <row r="89" spans="1:24" x14ac:dyDescent="0.3">
      <c r="E89" s="5" t="s">
        <v>3</v>
      </c>
      <c r="F89" s="6">
        <f t="shared" si="22"/>
        <v>0.97279288433855959</v>
      </c>
      <c r="G89" s="6">
        <f t="shared" si="21"/>
        <v>0.88935500768156772</v>
      </c>
      <c r="H89" s="6">
        <f t="shared" si="21"/>
        <v>0.91298106827273307</v>
      </c>
      <c r="I89" s="6">
        <f t="shared" si="21"/>
        <v>0.88780963139151747</v>
      </c>
      <c r="J89" s="6">
        <f t="shared" si="21"/>
        <v>0.89639727465029262</v>
      </c>
      <c r="K89" s="7">
        <f t="shared" si="21"/>
        <v>0.91883037228929887</v>
      </c>
      <c r="L89" s="14">
        <f t="shared" si="23"/>
        <v>0.91302770643732822</v>
      </c>
      <c r="M89" s="30">
        <f t="shared" si="24"/>
        <v>0.9128179658072666</v>
      </c>
      <c r="N89">
        <f t="shared" si="25"/>
        <v>91.281796580726663</v>
      </c>
      <c r="P89">
        <f t="shared" si="26"/>
        <v>0.90468917146151284</v>
      </c>
      <c r="Q89">
        <f t="shared" si="27"/>
        <v>0.90872121962412788</v>
      </c>
      <c r="R89">
        <f t="shared" si="28"/>
        <v>90.872121962412791</v>
      </c>
    </row>
    <row r="90" spans="1:24" x14ac:dyDescent="0.3">
      <c r="E90" s="5" t="s">
        <v>4</v>
      </c>
      <c r="F90" s="6">
        <f t="shared" si="22"/>
        <v>0.9968298219800632</v>
      </c>
      <c r="G90" s="6">
        <f t="shared" si="21"/>
        <v>0.93304396513087007</v>
      </c>
      <c r="H90" s="6">
        <f t="shared" si="21"/>
        <v>0.88559488648928275</v>
      </c>
      <c r="I90" s="6">
        <f t="shared" si="21"/>
        <v>0.90602557021376628</v>
      </c>
      <c r="J90" s="6">
        <f t="shared" si="21"/>
        <v>0.941758120965001</v>
      </c>
      <c r="K90" s="7">
        <f t="shared" si="21"/>
        <v>0.9600102913076235</v>
      </c>
      <c r="L90" s="14">
        <f t="shared" si="23"/>
        <v>0.9372104426811011</v>
      </c>
      <c r="M90" s="30">
        <f t="shared" si="24"/>
        <v>0.93699514679537677</v>
      </c>
      <c r="N90">
        <f t="shared" si="25"/>
        <v>93.699514679537671</v>
      </c>
      <c r="P90">
        <f t="shared" si="26"/>
        <v>0.93740104304793559</v>
      </c>
      <c r="Q90">
        <f t="shared" si="27"/>
        <v>0.94157888254517297</v>
      </c>
      <c r="R90">
        <f t="shared" si="28"/>
        <v>94.157888254517303</v>
      </c>
    </row>
    <row r="91" spans="1:24" x14ac:dyDescent="0.3">
      <c r="E91" s="5" t="s">
        <v>5</v>
      </c>
      <c r="F91" s="6">
        <f t="shared" si="22"/>
        <v>1.0942258370863915</v>
      </c>
      <c r="G91" s="6">
        <f t="shared" si="21"/>
        <v>0.96664023322236825</v>
      </c>
      <c r="H91" s="6">
        <f t="shared" si="21"/>
        <v>1.057685234301674</v>
      </c>
      <c r="I91" s="6">
        <f t="shared" si="21"/>
        <v>0.98839736934248412</v>
      </c>
      <c r="J91" s="6">
        <f t="shared" si="21"/>
        <v>1.0342422628756101</v>
      </c>
      <c r="K91" s="7">
        <f t="shared" si="21"/>
        <v>1.0779357753749998</v>
      </c>
      <c r="L91" s="14">
        <f t="shared" si="23"/>
        <v>1.0365211187005878</v>
      </c>
      <c r="M91" s="30">
        <f t="shared" si="24"/>
        <v>1.0362830091766646</v>
      </c>
      <c r="N91">
        <f t="shared" si="25"/>
        <v>103.62830091766646</v>
      </c>
      <c r="P91">
        <f t="shared" si="26"/>
        <v>1.0459637485886422</v>
      </c>
      <c r="Q91">
        <f t="shared" si="27"/>
        <v>1.0506254338875229</v>
      </c>
      <c r="R91">
        <f t="shared" si="28"/>
        <v>105.06254338875229</v>
      </c>
    </row>
    <row r="92" spans="1:24" x14ac:dyDescent="0.3">
      <c r="E92" s="5" t="s">
        <v>6</v>
      </c>
      <c r="F92" s="6">
        <f t="shared" si="22"/>
        <v>1.1841041700139094</v>
      </c>
      <c r="G92" s="6">
        <f t="shared" si="21"/>
        <v>1.0565263135612863</v>
      </c>
      <c r="H92" s="6">
        <f t="shared" si="21"/>
        <v>1.0781415106175491</v>
      </c>
      <c r="I92" s="6">
        <f t="shared" si="21"/>
        <v>1.0253662189948189</v>
      </c>
      <c r="J92" s="6">
        <f t="shared" si="21"/>
        <v>1.0832914340633584</v>
      </c>
      <c r="K92" s="7">
        <f t="shared" si="21"/>
        <v>1.1171985298824729</v>
      </c>
      <c r="L92" s="14">
        <f t="shared" si="23"/>
        <v>1.090771362855566</v>
      </c>
      <c r="M92" s="30">
        <f t="shared" si="24"/>
        <v>1.09052079097118</v>
      </c>
      <c r="N92">
        <f t="shared" si="25"/>
        <v>109.05207909711801</v>
      </c>
      <c r="P92">
        <f t="shared" si="26"/>
        <v>1.0807164723404536</v>
      </c>
      <c r="Q92">
        <f t="shared" si="27"/>
        <v>1.0855330447103524</v>
      </c>
      <c r="R92">
        <f t="shared" si="28"/>
        <v>108.55330447103523</v>
      </c>
    </row>
    <row r="93" spans="1:24" x14ac:dyDescent="0.3">
      <c r="E93" s="5" t="s">
        <v>7</v>
      </c>
      <c r="F93" s="6">
        <f t="shared" si="22"/>
        <v>1.2393857659381491</v>
      </c>
      <c r="G93" s="6">
        <f t="shared" si="21"/>
        <v>1.1255139432261443</v>
      </c>
      <c r="H93" s="6">
        <f t="shared" si="21"/>
        <v>1.1402252437494522</v>
      </c>
      <c r="I93" s="6">
        <f t="shared" si="21"/>
        <v>1.1567857011212652</v>
      </c>
      <c r="J93" s="6">
        <f t="shared" si="21"/>
        <v>1.2394452298700467</v>
      </c>
      <c r="K93" s="7">
        <f t="shared" si="21"/>
        <v>1.243256080525853</v>
      </c>
      <c r="L93" s="14">
        <f t="shared" si="23"/>
        <v>1.1907686607384851</v>
      </c>
      <c r="M93" s="30">
        <f t="shared" si="24"/>
        <v>1.1904951174851972</v>
      </c>
      <c r="N93">
        <f t="shared" si="25"/>
        <v>119.04951174851972</v>
      </c>
      <c r="P93">
        <f t="shared" si="26"/>
        <v>1.198085733529707</v>
      </c>
      <c r="Q93">
        <f t="shared" si="27"/>
        <v>1.203425401045269</v>
      </c>
      <c r="R93">
        <f t="shared" si="28"/>
        <v>120.34254010452689</v>
      </c>
    </row>
    <row r="94" spans="1:24" x14ac:dyDescent="0.3">
      <c r="E94" s="5" t="s">
        <v>8</v>
      </c>
      <c r="F94" s="6">
        <f t="shared" si="22"/>
        <v>1.1781353685278704</v>
      </c>
      <c r="G94" s="6">
        <f t="shared" si="21"/>
        <v>1.093898759205743</v>
      </c>
      <c r="H94" s="6">
        <f t="shared" si="21"/>
        <v>1.0882206269193406</v>
      </c>
      <c r="I94" s="6">
        <f t="shared" si="21"/>
        <v>1.0550051998085073</v>
      </c>
      <c r="J94" s="6">
        <f t="shared" si="21"/>
        <v>1.0865879337144482</v>
      </c>
      <c r="K94" s="7">
        <f t="shared" si="21"/>
        <v>1.1669559410403108</v>
      </c>
      <c r="L94" s="14">
        <f t="shared" si="23"/>
        <v>1.11146730486937</v>
      </c>
      <c r="M94" s="30">
        <f t="shared" si="24"/>
        <v>1.1112119787153305</v>
      </c>
      <c r="N94">
        <f t="shared" si="25"/>
        <v>111.12119787153306</v>
      </c>
      <c r="P94">
        <f t="shared" si="26"/>
        <v>1.0910596930625418</v>
      </c>
      <c r="Q94">
        <f t="shared" si="27"/>
        <v>1.0959223634354052</v>
      </c>
      <c r="R94">
        <f t="shared" si="28"/>
        <v>109.59223634354052</v>
      </c>
    </row>
    <row r="95" spans="1:24" x14ac:dyDescent="0.3">
      <c r="E95" s="5" t="s">
        <v>9</v>
      </c>
      <c r="F95" s="6">
        <f t="shared" si="22"/>
        <v>1.066442138100862</v>
      </c>
      <c r="G95" s="6">
        <f t="shared" si="21"/>
        <v>0.97489268673071916</v>
      </c>
      <c r="H95" s="6">
        <f t="shared" si="21"/>
        <v>0.93844030158399172</v>
      </c>
      <c r="I95" s="6">
        <f t="shared" si="21"/>
        <v>0.92498491174206887</v>
      </c>
      <c r="J95" s="6">
        <f t="shared" si="21"/>
        <v>0.97249976968365215</v>
      </c>
      <c r="K95" s="7">
        <f t="shared" si="21"/>
        <v>1.0833097048086993</v>
      </c>
      <c r="L95" s="14">
        <f t="shared" si="23"/>
        <v>0.99342825210833219</v>
      </c>
      <c r="M95" s="30">
        <f t="shared" si="24"/>
        <v>0.99320004187325484</v>
      </c>
      <c r="N95">
        <f t="shared" si="25"/>
        <v>99.32000418732548</v>
      </c>
      <c r="P95">
        <f t="shared" si="26"/>
        <v>0.97369622820718571</v>
      </c>
      <c r="Q95">
        <f t="shared" si="27"/>
        <v>0.97803582926767541</v>
      </c>
      <c r="R95">
        <f t="shared" si="28"/>
        <v>97.803582926767547</v>
      </c>
    </row>
    <row r="96" spans="1:24" x14ac:dyDescent="0.3">
      <c r="E96" s="5" t="s">
        <v>10</v>
      </c>
      <c r="F96" s="6">
        <f t="shared" si="22"/>
        <v>1.0925424592040665</v>
      </c>
      <c r="G96" s="6">
        <f t="shared" si="21"/>
        <v>1.0192568088571492</v>
      </c>
      <c r="H96" s="6">
        <f t="shared" si="21"/>
        <v>0.95646536701370399</v>
      </c>
      <c r="I96" s="6">
        <f t="shared" si="21"/>
        <v>0.97820140151217516</v>
      </c>
      <c r="J96" s="6">
        <f t="shared" si="21"/>
        <v>1.0366078826750633</v>
      </c>
      <c r="K96" s="7">
        <f t="shared" si="21"/>
        <v>1.0800481802875828</v>
      </c>
      <c r="L96" s="14">
        <f t="shared" si="23"/>
        <v>1.0271870165916235</v>
      </c>
      <c r="M96" s="30">
        <f t="shared" si="24"/>
        <v>1.0269510512966691</v>
      </c>
      <c r="N96">
        <f t="shared" si="25"/>
        <v>102.69510512966691</v>
      </c>
      <c r="P96">
        <f t="shared" si="26"/>
        <v>1.0279323457661063</v>
      </c>
      <c r="Q96">
        <f t="shared" si="27"/>
        <v>1.0325136681216542</v>
      </c>
      <c r="R96">
        <f t="shared" si="28"/>
        <v>103.25136681216543</v>
      </c>
    </row>
    <row r="97" spans="1:18" x14ac:dyDescent="0.3">
      <c r="E97" s="5" t="s">
        <v>11</v>
      </c>
      <c r="F97" s="6">
        <f t="shared" si="22"/>
        <v>1.008412798694071</v>
      </c>
      <c r="G97" s="6">
        <f t="shared" si="21"/>
        <v>0.97374083484328733</v>
      </c>
      <c r="H97" s="6">
        <f t="shared" si="21"/>
        <v>0.92672541977176248</v>
      </c>
      <c r="I97" s="6">
        <f t="shared" si="21"/>
        <v>0.90865983461092115</v>
      </c>
      <c r="J97" s="6">
        <f t="shared" si="21"/>
        <v>0.96940811511250113</v>
      </c>
      <c r="K97" s="7">
        <f t="shared" si="21"/>
        <v>1.0294375449909814</v>
      </c>
      <c r="L97" s="14">
        <f t="shared" si="23"/>
        <v>0.96939742467058743</v>
      </c>
      <c r="M97" s="30">
        <f t="shared" si="24"/>
        <v>0.96917473479469762</v>
      </c>
      <c r="N97">
        <f t="shared" si="25"/>
        <v>96.917473479469763</v>
      </c>
      <c r="P97">
        <f t="shared" si="26"/>
        <v>0.97157447497789429</v>
      </c>
      <c r="Q97">
        <f t="shared" si="27"/>
        <v>0.97590461973949205</v>
      </c>
      <c r="R97">
        <f t="shared" si="28"/>
        <v>97.590461973949203</v>
      </c>
    </row>
    <row r="98" spans="1:18" ht="15" thickBot="1" x14ac:dyDescent="0.35">
      <c r="E98" s="8" t="s">
        <v>12</v>
      </c>
      <c r="F98" s="9">
        <f t="shared" si="22"/>
        <v>0.98391560428175306</v>
      </c>
      <c r="G98" s="9">
        <f t="shared" si="21"/>
        <v>0.97165144842801998</v>
      </c>
      <c r="H98" s="9">
        <f t="shared" si="21"/>
        <v>0.91362352048700335</v>
      </c>
      <c r="I98" s="9">
        <f t="shared" si="21"/>
        <v>0.99920632566913459</v>
      </c>
      <c r="J98" s="9">
        <f t="shared" si="21"/>
        <v>1.0331000441059248</v>
      </c>
      <c r="K98" s="10">
        <f t="shared" si="21"/>
        <v>1.1033504862726751</v>
      </c>
      <c r="L98" s="14">
        <f t="shared" si="23"/>
        <v>1.0008079048740852</v>
      </c>
      <c r="M98" s="30">
        <f t="shared" si="24"/>
        <v>1.0005779993859396</v>
      </c>
      <c r="N98">
        <f t="shared" si="25"/>
        <v>100.05779993859396</v>
      </c>
      <c r="P98">
        <f t="shared" si="26"/>
        <v>0.99156096497544377</v>
      </c>
      <c r="Q98">
        <f t="shared" si="27"/>
        <v>0.99598018617656769</v>
      </c>
      <c r="R98">
        <f t="shared" si="28"/>
        <v>99.598018617656763</v>
      </c>
    </row>
    <row r="99" spans="1:18" ht="13.8" customHeight="1" x14ac:dyDescent="0.3">
      <c r="L99" s="14">
        <f>AVERAGE(L87:L98)</f>
        <v>1.0002297726796778</v>
      </c>
      <c r="M99" s="14">
        <f>AVERAGE(M87:M98)</f>
        <v>0.99999999999999989</v>
      </c>
      <c r="P99">
        <f>SUM(P87:P98)/12</f>
        <v>0.99556294265442291</v>
      </c>
      <c r="Q99">
        <f t="shared" si="27"/>
        <v>1</v>
      </c>
    </row>
    <row r="100" spans="1:18" ht="13.8" customHeight="1" x14ac:dyDescent="0.3">
      <c r="L100" s="14"/>
      <c r="M100" s="14"/>
    </row>
    <row r="103" spans="1:18" ht="28.8" x14ac:dyDescent="0.55000000000000004">
      <c r="A103" s="109" t="s">
        <v>61</v>
      </c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</row>
    <row r="104" spans="1:18" ht="28.8" x14ac:dyDescent="0.550000000000000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1:18" x14ac:dyDescent="0.3">
      <c r="B105" t="s">
        <v>32</v>
      </c>
      <c r="C105" t="s">
        <v>21</v>
      </c>
      <c r="D105" s="36" t="s">
        <v>0</v>
      </c>
      <c r="E105" s="36" t="s">
        <v>31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 t="s">
        <v>33</v>
      </c>
      <c r="Q105" s="36"/>
      <c r="R105" s="36"/>
    </row>
    <row r="106" spans="1:18" x14ac:dyDescent="0.3">
      <c r="A106">
        <v>1</v>
      </c>
      <c r="B106">
        <f>AVERAGE(1,12)</f>
        <v>6.5</v>
      </c>
      <c r="C106">
        <f>POWER(B106,2)</f>
        <v>42.25</v>
      </c>
      <c r="D106" s="36">
        <v>1973</v>
      </c>
      <c r="E106" s="36">
        <f>AVERAGE(B117:B128)</f>
        <v>9651.75</v>
      </c>
      <c r="H106" s="36"/>
      <c r="I106" s="36"/>
      <c r="J106" s="111" t="s">
        <v>20</v>
      </c>
      <c r="K106" s="112"/>
      <c r="L106" s="36"/>
      <c r="M106" s="36"/>
      <c r="N106" s="36"/>
      <c r="O106" s="36"/>
      <c r="P106" s="36"/>
      <c r="Q106" s="36"/>
      <c r="R106" s="36"/>
    </row>
    <row r="107" spans="1:18" x14ac:dyDescent="0.3">
      <c r="A107">
        <v>1</v>
      </c>
      <c r="B107">
        <f>AVERAGE(13,24)</f>
        <v>18.5</v>
      </c>
      <c r="C107">
        <f t="shared" ref="C107:C111" si="29">POWER(B107,2)</f>
        <v>342.25</v>
      </c>
      <c r="D107" s="36">
        <v>1974</v>
      </c>
      <c r="E107" s="36">
        <f>AVERAGE(C117:C128)</f>
        <v>8718.5</v>
      </c>
      <c r="H107" s="36"/>
      <c r="I107" s="36"/>
      <c r="J107" s="23" t="s">
        <v>37</v>
      </c>
      <c r="K107" s="36">
        <f t="array" ref="K107:K109">MMULT(MMULT(MINVERSE(MMULT(TRANSPOSE(A106:C111),A106:C111)),TRANSPOSE(A106:C111)),E106:E111)</f>
        <v>10006.408706390526</v>
      </c>
      <c r="L107" s="36"/>
      <c r="M107" s="36"/>
      <c r="N107" s="36"/>
      <c r="O107" s="36"/>
      <c r="P107" s="36"/>
      <c r="Q107" s="36"/>
      <c r="R107" s="36"/>
    </row>
    <row r="108" spans="1:18" x14ac:dyDescent="0.3">
      <c r="A108">
        <v>1</v>
      </c>
      <c r="B108">
        <f>AVERAGE(25,36)</f>
        <v>30.5</v>
      </c>
      <c r="C108">
        <f t="shared" si="29"/>
        <v>930.25</v>
      </c>
      <c r="D108" s="36">
        <v>1975</v>
      </c>
      <c r="E108" s="36">
        <f>AVERAGE(D117:D128)</f>
        <v>8585.8333333333339</v>
      </c>
      <c r="H108" s="36"/>
      <c r="I108" s="36"/>
      <c r="J108" s="23" t="s">
        <v>36</v>
      </c>
      <c r="K108" s="36">
        <v>-75.161115244708924</v>
      </c>
      <c r="L108" s="36"/>
      <c r="M108" s="36"/>
      <c r="N108" s="36"/>
      <c r="O108" s="36"/>
      <c r="P108" s="36"/>
      <c r="Q108" s="36"/>
      <c r="R108" s="36"/>
    </row>
    <row r="109" spans="1:18" x14ac:dyDescent="0.3">
      <c r="A109">
        <v>1</v>
      </c>
      <c r="B109">
        <f>AVERAGE(37,48)</f>
        <v>42.5</v>
      </c>
      <c r="C109">
        <f t="shared" si="29"/>
        <v>1806.25</v>
      </c>
      <c r="D109" s="36">
        <v>1976</v>
      </c>
      <c r="E109" s="36">
        <f>AVERAGE(E117:E128)</f>
        <v>8396.75</v>
      </c>
      <c r="H109" s="36"/>
      <c r="I109" s="36"/>
      <c r="J109" s="23" t="s">
        <v>56</v>
      </c>
      <c r="K109" s="36">
        <v>0.87014302248676412</v>
      </c>
      <c r="L109" s="36"/>
      <c r="M109" s="36"/>
      <c r="N109" s="36"/>
      <c r="O109" s="36"/>
      <c r="P109" s="36"/>
      <c r="Q109" s="36"/>
      <c r="R109" s="36"/>
    </row>
    <row r="110" spans="1:18" x14ac:dyDescent="0.3">
      <c r="A110">
        <v>1</v>
      </c>
      <c r="B110">
        <f>AVERAGE(49,60)</f>
        <v>54.5</v>
      </c>
      <c r="C110">
        <f t="shared" si="29"/>
        <v>2970.25</v>
      </c>
      <c r="D110" s="36">
        <v>1977</v>
      </c>
      <c r="E110" s="36">
        <f>AVERAGE(F117:F128)</f>
        <v>8576.8333333333339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x14ac:dyDescent="0.3">
      <c r="A111">
        <v>1</v>
      </c>
      <c r="B111">
        <f>AVERAGE(61,72)</f>
        <v>66.5</v>
      </c>
      <c r="C111">
        <f t="shared" si="29"/>
        <v>4422.25</v>
      </c>
      <c r="D111" s="36">
        <v>1978</v>
      </c>
      <c r="E111" s="36">
        <f>AVERAGE(G117:G128)</f>
        <v>8796.75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x14ac:dyDescent="0.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24" x14ac:dyDescent="0.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24" x14ac:dyDescent="0.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12"/>
      <c r="R114" s="12"/>
      <c r="S114" s="6"/>
      <c r="T114" s="6"/>
      <c r="U114" s="6"/>
      <c r="V114" s="6"/>
      <c r="W114" s="6"/>
      <c r="X114" s="6"/>
    </row>
    <row r="115" spans="1:24" ht="15" thickBot="1" x14ac:dyDescent="0.35">
      <c r="A115" t="s">
        <v>58</v>
      </c>
      <c r="I115" t="s">
        <v>57</v>
      </c>
      <c r="Q115" s="6"/>
      <c r="R115" s="6"/>
      <c r="S115" s="6"/>
      <c r="T115" s="6"/>
      <c r="U115" s="6"/>
      <c r="V115" s="6"/>
      <c r="W115" s="6"/>
      <c r="X115" s="6"/>
    </row>
    <row r="116" spans="1:24" ht="15" thickBot="1" x14ac:dyDescent="0.35">
      <c r="A116" s="2"/>
      <c r="B116" s="2">
        <v>1973</v>
      </c>
      <c r="C116" s="4">
        <v>1974</v>
      </c>
      <c r="D116" s="4">
        <v>1975</v>
      </c>
      <c r="E116" s="4">
        <v>1976</v>
      </c>
      <c r="F116" s="4">
        <v>1977</v>
      </c>
      <c r="G116" s="4">
        <v>1978</v>
      </c>
      <c r="I116" s="2"/>
      <c r="J116" s="4">
        <v>1973</v>
      </c>
      <c r="K116" s="4">
        <v>1974</v>
      </c>
      <c r="L116" s="4">
        <v>1975</v>
      </c>
      <c r="M116" s="4">
        <v>1976</v>
      </c>
      <c r="N116" s="4">
        <v>1977</v>
      </c>
      <c r="O116" s="4">
        <v>1978</v>
      </c>
      <c r="P116" s="1"/>
      <c r="Q116" s="13"/>
      <c r="R116" s="13"/>
      <c r="S116" s="13"/>
      <c r="T116" s="13"/>
      <c r="U116" s="13"/>
      <c r="V116" s="13"/>
      <c r="W116" s="13"/>
      <c r="X116" s="6"/>
    </row>
    <row r="117" spans="1:24" x14ac:dyDescent="0.3">
      <c r="A117" s="5" t="s">
        <v>1</v>
      </c>
      <c r="B117" s="18">
        <f>B3</f>
        <v>9007</v>
      </c>
      <c r="C117" s="6">
        <f t="shared" ref="C117:G117" si="30">C3</f>
        <v>7750</v>
      </c>
      <c r="D117" s="6">
        <f t="shared" si="30"/>
        <v>8162</v>
      </c>
      <c r="E117" s="6">
        <f t="shared" si="30"/>
        <v>7717</v>
      </c>
      <c r="F117" s="6">
        <f t="shared" si="30"/>
        <v>7792</v>
      </c>
      <c r="G117" s="7">
        <f t="shared" si="30"/>
        <v>7836</v>
      </c>
      <c r="I117" s="5" t="s">
        <v>1</v>
      </c>
      <c r="J117" s="6">
        <f>$K$107+$K$108*'Dataset - Death deseason'!A6+$K$109*(POWER('Dataset - Death deseason'!A6,2))</f>
        <v>9932.1177341683033</v>
      </c>
      <c r="K117" s="6">
        <f>$K$107+$K$108*'Dataset - Death deseason'!A18+$K$109*(POWER('Dataset - Death deseason'!A18,2))</f>
        <v>9176.3683790095747</v>
      </c>
      <c r="L117" s="6">
        <f>$K$107+$K$108*'Dataset - Death deseason'!A30+$K$109*(POWER('Dataset - Death deseason'!A30,2))</f>
        <v>8671.2202143270315</v>
      </c>
      <c r="M117" s="6">
        <f>$K$107+$K$108*'Dataset - Death deseason'!A42+$K$109*(POWER('Dataset - Death deseason'!A42,2))</f>
        <v>8416.6732401206755</v>
      </c>
      <c r="N117" s="6">
        <f>$K$107+$K$108*'Dataset - Death deseason'!A54+$K$109*(POWER('Dataset - Death deseason'!A54,2))</f>
        <v>8412.7274563905103</v>
      </c>
      <c r="O117" s="7">
        <f>$K$107+$K$108*'Dataset - Death deseason'!A66+$K$109*(POWER('Dataset - Death deseason'!A66,2))</f>
        <v>8659.3828631365304</v>
      </c>
      <c r="P117" s="35"/>
      <c r="Q117" s="13"/>
      <c r="R117" s="6"/>
      <c r="S117" s="6"/>
      <c r="T117" s="6"/>
      <c r="U117" s="6"/>
      <c r="V117" s="6"/>
      <c r="W117" s="6"/>
      <c r="X117" s="6"/>
    </row>
    <row r="118" spans="1:24" x14ac:dyDescent="0.3">
      <c r="A118" s="5" t="s">
        <v>2</v>
      </c>
      <c r="B118" s="18">
        <f t="shared" ref="B118:G128" si="31">B4</f>
        <v>8106</v>
      </c>
      <c r="C118" s="6">
        <f t="shared" si="31"/>
        <v>6981</v>
      </c>
      <c r="D118" s="6">
        <f t="shared" si="31"/>
        <v>7306</v>
      </c>
      <c r="E118" s="6">
        <f t="shared" si="31"/>
        <v>7461</v>
      </c>
      <c r="F118" s="6">
        <f t="shared" si="31"/>
        <v>6957</v>
      </c>
      <c r="G118" s="7">
        <f t="shared" si="31"/>
        <v>6892</v>
      </c>
      <c r="I118" s="5" t="s">
        <v>2</v>
      </c>
      <c r="J118" s="6">
        <f>$K$107+$K$108*'Dataset - Death deseason'!A7+$K$109*(POWER('Dataset - Death deseason'!A7,2))</f>
        <v>9859.5670479910568</v>
      </c>
      <c r="K118" s="6">
        <f>$K$107+$K$108*'Dataset - Death deseason'!A19+$K$109*(POWER('Dataset - Death deseason'!A19,2))</f>
        <v>9124.7011253720066</v>
      </c>
      <c r="L118" s="6">
        <f>$K$107+$K$108*'Dataset - Death deseason'!A31+$K$109*(POWER('Dataset - Death deseason'!A31,2))</f>
        <v>8640.4363932291453</v>
      </c>
      <c r="M118" s="6">
        <f>$K$107+$K$108*'Dataset - Death deseason'!A43+$K$109*(POWER('Dataset - Death deseason'!A43,2))</f>
        <v>8406.7728515624749</v>
      </c>
      <c r="N118" s="6">
        <f>$K$107+$K$108*'Dataset - Death deseason'!A55+$K$109*(POWER('Dataset - Death deseason'!A55,2))</f>
        <v>8423.7105003719898</v>
      </c>
      <c r="O118" s="7">
        <f>$K$107+$K$108*'Dataset - Death deseason'!A67+$K$109*(POWER('Dataset - Death deseason'!A67,2))</f>
        <v>8691.2493396576938</v>
      </c>
      <c r="P118" s="35"/>
      <c r="Q118" s="13"/>
      <c r="R118" s="6"/>
      <c r="S118" s="6"/>
      <c r="T118" s="6"/>
      <c r="U118" s="6"/>
      <c r="V118" s="6"/>
      <c r="W118" s="6"/>
      <c r="X118" s="6"/>
    </row>
    <row r="119" spans="1:24" x14ac:dyDescent="0.3">
      <c r="A119" s="5" t="s">
        <v>3</v>
      </c>
      <c r="B119" s="18">
        <f t="shared" si="31"/>
        <v>8928</v>
      </c>
      <c r="C119" s="6">
        <f t="shared" si="31"/>
        <v>8038</v>
      </c>
      <c r="D119" s="6">
        <f t="shared" si="31"/>
        <v>8124</v>
      </c>
      <c r="E119" s="6">
        <f t="shared" si="31"/>
        <v>7776</v>
      </c>
      <c r="F119" s="6">
        <f t="shared" si="31"/>
        <v>7726</v>
      </c>
      <c r="G119" s="7">
        <f t="shared" si="31"/>
        <v>7791</v>
      </c>
      <c r="I119" s="5" t="s">
        <v>3</v>
      </c>
      <c r="J119" s="6">
        <f>$K$107+$K$108*'Dataset - Death deseason'!A8+$K$109*(POWER('Dataset - Death deseason'!A8,2))</f>
        <v>9788.7566478587814</v>
      </c>
      <c r="K119" s="6">
        <f>$K$107+$K$108*'Dataset - Death deseason'!A20+$K$109*(POWER('Dataset - Death deseason'!A20,2))</f>
        <v>9074.7741577794131</v>
      </c>
      <c r="L119" s="6">
        <f>$K$107+$K$108*'Dataset - Death deseason'!A32+$K$109*(POWER('Dataset - Death deseason'!A32,2))</f>
        <v>8611.3928581762357</v>
      </c>
      <c r="M119" s="6">
        <f>$K$107+$K$108*'Dataset - Death deseason'!A44+$K$109*(POWER('Dataset - Death deseason'!A44,2))</f>
        <v>8398.6127490492472</v>
      </c>
      <c r="N119" s="6">
        <f>$K$107+$K$108*'Dataset - Death deseason'!A56+$K$109*(POWER('Dataset - Death deseason'!A56,2))</f>
        <v>8436.4338303984441</v>
      </c>
      <c r="O119" s="7">
        <f>$K$107+$K$108*'Dataset - Death deseason'!A68+$K$109*(POWER('Dataset - Death deseason'!A68,2))</f>
        <v>8724.85610222383</v>
      </c>
      <c r="P119" s="35"/>
      <c r="Q119" s="13"/>
      <c r="R119" s="6"/>
      <c r="S119" s="6"/>
      <c r="T119" s="6"/>
      <c r="U119" s="6"/>
      <c r="V119" s="6"/>
      <c r="W119" s="6"/>
      <c r="X119" s="6"/>
    </row>
    <row r="120" spans="1:24" x14ac:dyDescent="0.3">
      <c r="A120" s="5" t="s">
        <v>4</v>
      </c>
      <c r="B120" s="18">
        <f t="shared" si="31"/>
        <v>9137</v>
      </c>
      <c r="C120" s="6">
        <f t="shared" si="31"/>
        <v>8422</v>
      </c>
      <c r="D120" s="6">
        <f t="shared" si="31"/>
        <v>7870</v>
      </c>
      <c r="E120" s="6">
        <f t="shared" si="31"/>
        <v>7925</v>
      </c>
      <c r="F120" s="6">
        <f t="shared" si="31"/>
        <v>8106</v>
      </c>
      <c r="G120" s="7">
        <f t="shared" si="31"/>
        <v>8129</v>
      </c>
      <c r="I120" s="5" t="s">
        <v>4</v>
      </c>
      <c r="J120" s="6">
        <f>$K$107+$K$108*'Dataset - Death deseason'!A9+$K$109*(POWER('Dataset - Death deseason'!A9,2))</f>
        <v>9719.6865337714789</v>
      </c>
      <c r="K120" s="6">
        <f>$K$107+$K$108*'Dataset - Death deseason'!A21+$K$109*(POWER('Dataset - Death deseason'!A21,2))</f>
        <v>9026.5874762317962</v>
      </c>
      <c r="L120" s="6">
        <f>$K$107+$K$108*'Dataset - Death deseason'!A33+$K$109*(POWER('Dataset - Death deseason'!A33,2))</f>
        <v>8584.0896091682989</v>
      </c>
      <c r="M120" s="6">
        <f>$K$107+$K$108*'Dataset - Death deseason'!A45+$K$109*(POWER('Dataset - Death deseason'!A45,2))</f>
        <v>8392.1929325809906</v>
      </c>
      <c r="N120" s="6">
        <f>$K$107+$K$108*'Dataset - Death deseason'!A57+$K$109*(POWER('Dataset - Death deseason'!A57,2))</f>
        <v>8450.8974464698731</v>
      </c>
      <c r="O120" s="7">
        <f>$K$107+$K$108*'Dataset - Death deseason'!A69+$K$109*(POWER('Dataset - Death deseason'!A69,2))</f>
        <v>8760.203150834941</v>
      </c>
      <c r="P120" s="35"/>
      <c r="Q120" s="13"/>
      <c r="R120" s="6"/>
      <c r="S120" s="6"/>
      <c r="T120" s="6"/>
      <c r="U120" s="6"/>
      <c r="V120" s="6"/>
      <c r="W120" s="6"/>
      <c r="X120" s="6"/>
    </row>
    <row r="121" spans="1:24" x14ac:dyDescent="0.3">
      <c r="A121" s="5" t="s">
        <v>5</v>
      </c>
      <c r="B121" s="18">
        <f t="shared" si="31"/>
        <v>10017</v>
      </c>
      <c r="C121" s="6">
        <f t="shared" si="31"/>
        <v>8714</v>
      </c>
      <c r="D121" s="6">
        <f t="shared" si="31"/>
        <v>9387</v>
      </c>
      <c r="E121" s="6">
        <f t="shared" si="31"/>
        <v>8634</v>
      </c>
      <c r="F121" s="6">
        <f t="shared" si="31"/>
        <v>8890</v>
      </c>
      <c r="G121" s="7">
        <f t="shared" si="31"/>
        <v>9115</v>
      </c>
      <c r="I121" s="5" t="s">
        <v>5</v>
      </c>
      <c r="J121" s="6">
        <f>$K$107+$K$108*'Dataset - Death deseason'!A10+$K$109*(POWER('Dataset - Death deseason'!A10,2))</f>
        <v>9652.3567057291493</v>
      </c>
      <c r="K121" s="6">
        <f>$K$107+$K$108*'Dataset - Death deseason'!A22+$K$109*(POWER('Dataset - Death deseason'!A22,2))</f>
        <v>8980.1410807291504</v>
      </c>
      <c r="L121" s="6">
        <f>$K$107+$K$108*'Dataset - Death deseason'!A34+$K$109*(POWER('Dataset - Death deseason'!A34,2))</f>
        <v>8558.5266462053351</v>
      </c>
      <c r="M121" s="6">
        <f>$K$107+$K$108*'Dataset - Death deseason'!A46+$K$109*(POWER('Dataset - Death deseason'!A46,2))</f>
        <v>8387.5134021577105</v>
      </c>
      <c r="N121" s="6">
        <f>$K$107+$K$108*'Dataset - Death deseason'!A58+$K$109*(POWER('Dataset - Death deseason'!A58,2))</f>
        <v>8467.101348586275</v>
      </c>
      <c r="O121" s="7">
        <f>$K$107+$K$108*'Dataset - Death deseason'!A70+$K$109*(POWER('Dataset - Death deseason'!A70,2))</f>
        <v>8797.2904854910248</v>
      </c>
      <c r="P121" s="35"/>
      <c r="Q121" s="13"/>
      <c r="R121" s="6"/>
      <c r="S121" s="6"/>
      <c r="T121" s="6"/>
      <c r="U121" s="6"/>
      <c r="V121" s="6"/>
      <c r="W121" s="6"/>
      <c r="X121" s="6"/>
    </row>
    <row r="122" spans="1:24" x14ac:dyDescent="0.3">
      <c r="A122" s="5" t="s">
        <v>6</v>
      </c>
      <c r="B122" s="18">
        <f t="shared" si="31"/>
        <v>10826</v>
      </c>
      <c r="C122" s="6">
        <f t="shared" si="31"/>
        <v>9512</v>
      </c>
      <c r="D122" s="6">
        <f t="shared" si="31"/>
        <v>9556</v>
      </c>
      <c r="E122" s="6">
        <f t="shared" si="31"/>
        <v>8945</v>
      </c>
      <c r="F122" s="6">
        <f t="shared" si="31"/>
        <v>9299</v>
      </c>
      <c r="G122" s="7">
        <f t="shared" si="31"/>
        <v>9434</v>
      </c>
      <c r="I122" s="5" t="s">
        <v>6</v>
      </c>
      <c r="J122" s="6">
        <f>$K$107+$K$108*'Dataset - Death deseason'!A11+$K$109*(POWER('Dataset - Death deseason'!A11,2))</f>
        <v>9586.7671637317962</v>
      </c>
      <c r="K122" s="6">
        <f>$K$107+$K$108*'Dataset - Death deseason'!A23+$K$109*(POWER('Dataset - Death deseason'!A23,2))</f>
        <v>8935.4349712714775</v>
      </c>
      <c r="L122" s="6">
        <f>$K$107+$K$108*'Dataset - Death deseason'!A35+$K$109*(POWER('Dataset - Death deseason'!A35,2))</f>
        <v>8534.7039692873459</v>
      </c>
      <c r="M122" s="6">
        <f>$K$107+$K$108*'Dataset - Death deseason'!A47+$K$109*(POWER('Dataset - Death deseason'!A47,2))</f>
        <v>8384.5741577794033</v>
      </c>
      <c r="N122" s="6">
        <f>$K$107+$K$108*'Dataset - Death deseason'!A59+$K$109*(POWER('Dataset - Death deseason'!A59,2))</f>
        <v>8485.0455367476479</v>
      </c>
      <c r="O122" s="7">
        <f>$K$107+$K$108*'Dataset - Death deseason'!A71+$K$109*(POWER('Dataset - Death deseason'!A71,2))</f>
        <v>8836.1181061920815</v>
      </c>
      <c r="P122" s="35"/>
      <c r="Q122" s="13"/>
      <c r="R122" s="6"/>
      <c r="S122" s="6"/>
      <c r="T122" s="6"/>
      <c r="U122" s="6"/>
      <c r="V122" s="6"/>
      <c r="W122" s="6"/>
      <c r="X122" s="6"/>
    </row>
    <row r="123" spans="1:24" x14ac:dyDescent="0.3">
      <c r="A123" s="5" t="s">
        <v>7</v>
      </c>
      <c r="B123" s="18">
        <f t="shared" si="31"/>
        <v>11317</v>
      </c>
      <c r="C123" s="6">
        <f t="shared" si="31"/>
        <v>10120</v>
      </c>
      <c r="D123" s="6">
        <f t="shared" si="31"/>
        <v>10093</v>
      </c>
      <c r="E123" s="6">
        <f t="shared" si="31"/>
        <v>10078</v>
      </c>
      <c r="F123" s="6">
        <f t="shared" si="31"/>
        <v>10625</v>
      </c>
      <c r="G123" s="7">
        <f t="shared" si="31"/>
        <v>10484</v>
      </c>
      <c r="I123" s="5" t="s">
        <v>7</v>
      </c>
      <c r="J123" s="6">
        <f>$K$107+$K$108*'Dataset - Death deseason'!A12+$K$109*(POWER('Dataset - Death deseason'!A12,2))</f>
        <v>9522.9179077794161</v>
      </c>
      <c r="K123" s="6">
        <f>$K$107+$K$108*'Dataset - Death deseason'!A24+$K$109*(POWER('Dataset - Death deseason'!A24,2))</f>
        <v>8892.4691478587774</v>
      </c>
      <c r="L123" s="6">
        <f>$K$107+$K$108*'Dataset - Death deseason'!A36+$K$109*(POWER('Dataset - Death deseason'!A36,2))</f>
        <v>8512.6215784143296</v>
      </c>
      <c r="M123" s="6">
        <f>$K$107+$K$108*'Dataset - Death deseason'!A48+$K$109*(POWER('Dataset - Death deseason'!A48,2))</f>
        <v>8383.375199446069</v>
      </c>
      <c r="N123" s="6">
        <f>$K$107+$K$108*'Dataset - Death deseason'!A60+$K$109*(POWER('Dataset - Death deseason'!A60,2))</f>
        <v>8504.7300109539974</v>
      </c>
      <c r="O123" s="7">
        <f>$K$107+$K$108*'Dataset - Death deseason'!A72+$K$109*(POWER('Dataset - Death deseason'!A72,2))</f>
        <v>8876.686012938113</v>
      </c>
      <c r="P123" s="35"/>
      <c r="Q123" s="13"/>
      <c r="R123" s="6"/>
      <c r="S123" s="6"/>
      <c r="T123" s="6"/>
      <c r="U123" s="6"/>
      <c r="V123" s="6"/>
      <c r="W123" s="6"/>
      <c r="X123" s="6"/>
    </row>
    <row r="124" spans="1:24" x14ac:dyDescent="0.3">
      <c r="A124" s="5" t="s">
        <v>8</v>
      </c>
      <c r="B124" s="18">
        <f t="shared" si="31"/>
        <v>10744</v>
      </c>
      <c r="C124" s="6">
        <f t="shared" si="31"/>
        <v>9823</v>
      </c>
      <c r="D124" s="6">
        <f t="shared" si="31"/>
        <v>9620</v>
      </c>
      <c r="E124" s="6">
        <f t="shared" si="31"/>
        <v>9179</v>
      </c>
      <c r="F124" s="6">
        <f t="shared" si="31"/>
        <v>9302</v>
      </c>
      <c r="G124" s="7">
        <f t="shared" si="31"/>
        <v>9827</v>
      </c>
      <c r="I124" s="5" t="s">
        <v>8</v>
      </c>
      <c r="J124" s="6">
        <f>$K$107+$K$108*'Dataset - Death deseason'!A13+$K$109*(POWER('Dataset - Death deseason'!A13,2))</f>
        <v>9460.8089378720069</v>
      </c>
      <c r="K124" s="6">
        <f>$K$107+$K$108*'Dataset - Death deseason'!A25+$K$109*(POWER('Dataset - Death deseason'!A25,2))</f>
        <v>8851.2436104910539</v>
      </c>
      <c r="L124" s="6">
        <f>$K$107+$K$108*'Dataset - Death deseason'!A37+$K$109*(POWER('Dataset - Death deseason'!A37,2))</f>
        <v>8492.2794735862881</v>
      </c>
      <c r="M124" s="6">
        <f>$K$107+$K$108*'Dataset - Death deseason'!A49+$K$109*(POWER('Dataset - Death deseason'!A49,2))</f>
        <v>8383.9165271577094</v>
      </c>
      <c r="N124" s="6">
        <f>$K$107+$K$108*'Dataset - Death deseason'!A61+$K$109*(POWER('Dataset - Death deseason'!A61,2))</f>
        <v>8526.1547712053198</v>
      </c>
      <c r="O124" s="7">
        <f>$K$107+$K$108*'Dataset - Death deseason'!A73+$K$109*(POWER('Dataset - Death deseason'!A73,2))</f>
        <v>8918.9942057291155</v>
      </c>
      <c r="P124" s="35"/>
      <c r="Q124" s="13"/>
      <c r="R124" s="6"/>
      <c r="S124" s="6"/>
      <c r="T124" s="6"/>
      <c r="U124" s="6"/>
      <c r="V124" s="6"/>
      <c r="W124" s="6"/>
      <c r="X124" s="6"/>
    </row>
    <row r="125" spans="1:24" x14ac:dyDescent="0.3">
      <c r="A125" s="5" t="s">
        <v>9</v>
      </c>
      <c r="B125" s="18">
        <f t="shared" si="31"/>
        <v>9713</v>
      </c>
      <c r="C125" s="6">
        <f t="shared" si="31"/>
        <v>8743</v>
      </c>
      <c r="D125" s="6">
        <f t="shared" si="31"/>
        <v>8285</v>
      </c>
      <c r="E125" s="6">
        <f t="shared" si="31"/>
        <v>8037</v>
      </c>
      <c r="F125" s="6">
        <f t="shared" si="31"/>
        <v>8314</v>
      </c>
      <c r="G125" s="7">
        <f t="shared" si="31"/>
        <v>9110</v>
      </c>
      <c r="I125" s="5" t="s">
        <v>9</v>
      </c>
      <c r="J125" s="6">
        <f>$K$107+$K$108*'Dataset - Death deseason'!A14+$K$109*(POWER('Dataset - Death deseason'!A14,2))</f>
        <v>9400.4402540095725</v>
      </c>
      <c r="K125" s="6">
        <f>$K$107+$K$108*'Dataset - Death deseason'!A26+$K$109*(POWER('Dataset - Death deseason'!A26,2))</f>
        <v>8811.7583591683015</v>
      </c>
      <c r="L125" s="6">
        <f>$K$107+$K$108*'Dataset - Death deseason'!A38+$K$109*(POWER('Dataset - Death deseason'!A38,2))</f>
        <v>8473.6776548032176</v>
      </c>
      <c r="M125" s="6">
        <f>$K$107+$K$108*'Dataset - Death deseason'!A50+$K$109*(POWER('Dataset - Death deseason'!A50,2))</f>
        <v>8386.1981409143227</v>
      </c>
      <c r="N125" s="6">
        <f>$K$107+$K$108*'Dataset - Death deseason'!A62+$K$109*(POWER('Dataset - Death deseason'!A62,2))</f>
        <v>8549.319817501615</v>
      </c>
      <c r="O125" s="7">
        <f>$K$107+$K$108*'Dataset - Death deseason'!A74+$K$109*(POWER('Dataset - Death deseason'!A74,2))</f>
        <v>8963.0426845650945</v>
      </c>
      <c r="P125" s="35"/>
      <c r="Q125" s="13"/>
      <c r="R125" s="6"/>
      <c r="S125" s="6"/>
      <c r="T125" s="6"/>
      <c r="U125" s="6"/>
      <c r="V125" s="6"/>
      <c r="W125" s="6"/>
      <c r="X125" s="6"/>
    </row>
    <row r="126" spans="1:24" x14ac:dyDescent="0.3">
      <c r="A126" s="5" t="s">
        <v>10</v>
      </c>
      <c r="B126" s="18">
        <f t="shared" si="31"/>
        <v>9938</v>
      </c>
      <c r="C126" s="6">
        <f t="shared" si="31"/>
        <v>9129</v>
      </c>
      <c r="D126" s="6">
        <f t="shared" si="31"/>
        <v>8433</v>
      </c>
      <c r="E126" s="6">
        <f t="shared" si="31"/>
        <v>8488</v>
      </c>
      <c r="F126" s="6">
        <f t="shared" si="31"/>
        <v>8850</v>
      </c>
      <c r="G126" s="7">
        <f t="shared" si="31"/>
        <v>9070</v>
      </c>
      <c r="I126" s="5" t="s">
        <v>10</v>
      </c>
      <c r="J126" s="6">
        <f>$K$107+$K$108*'Dataset - Death deseason'!A15+$K$109*(POWER('Dataset - Death deseason'!A15,2))</f>
        <v>9341.8118561921146</v>
      </c>
      <c r="K126" s="6">
        <f>$K$107+$K$108*'Dataset - Death deseason'!A27+$K$109*(POWER('Dataset - Death deseason'!A27,2))</f>
        <v>8774.0133938905237</v>
      </c>
      <c r="L126" s="6">
        <f>$K$107+$K$108*'Dataset - Death deseason'!A39+$K$109*(POWER('Dataset - Death deseason'!A39,2))</f>
        <v>8456.8161220651218</v>
      </c>
      <c r="M126" s="6">
        <f>$K$107+$K$108*'Dataset - Death deseason'!A51+$K$109*(POWER('Dataset - Death deseason'!A51,2))</f>
        <v>8390.2200407159089</v>
      </c>
      <c r="N126" s="6">
        <f>$K$107+$K$108*'Dataset - Death deseason'!A63+$K$109*(POWER('Dataset - Death deseason'!A63,2))</f>
        <v>8574.2251498428832</v>
      </c>
      <c r="O126" s="7">
        <f>$K$107+$K$108*'Dataset - Death deseason'!A75+$K$109*(POWER('Dataset - Death deseason'!A75,2))</f>
        <v>9008.8314494460465</v>
      </c>
      <c r="P126" s="35"/>
      <c r="Q126" s="13"/>
      <c r="R126" s="6"/>
      <c r="S126" s="6"/>
      <c r="T126" s="6"/>
      <c r="U126" s="6"/>
      <c r="V126" s="6"/>
      <c r="W126" s="6"/>
      <c r="X126" s="6"/>
    </row>
    <row r="127" spans="1:24" x14ac:dyDescent="0.3">
      <c r="A127" s="5" t="s">
        <v>11</v>
      </c>
      <c r="B127" s="18">
        <f t="shared" si="31"/>
        <v>9161</v>
      </c>
      <c r="C127" s="6">
        <f t="shared" si="31"/>
        <v>8710</v>
      </c>
      <c r="D127" s="6">
        <f t="shared" si="31"/>
        <v>8160</v>
      </c>
      <c r="E127" s="6">
        <f t="shared" si="31"/>
        <v>7874</v>
      </c>
      <c r="F127" s="6">
        <f t="shared" si="31"/>
        <v>8265</v>
      </c>
      <c r="G127" s="7">
        <f t="shared" si="31"/>
        <v>8633</v>
      </c>
      <c r="I127" s="5" t="s">
        <v>11</v>
      </c>
      <c r="J127" s="6">
        <f>$K$107+$K$108*'Dataset - Death deseason'!A16+$K$109*(POWER('Dataset - Death deseason'!A16,2))</f>
        <v>9284.923744419626</v>
      </c>
      <c r="K127" s="6">
        <f>$K$107+$K$108*'Dataset - Death deseason'!A28+$K$109*(POWER('Dataset - Death deseason'!A28,2))</f>
        <v>8738.0087146577189</v>
      </c>
      <c r="L127" s="6">
        <f>$K$107+$K$108*'Dataset - Death deseason'!A40+$K$109*(POWER('Dataset - Death deseason'!A40,2))</f>
        <v>8441.6948753720008</v>
      </c>
      <c r="M127" s="6">
        <f>$K$107+$K$108*'Dataset - Death deseason'!A52+$K$109*(POWER('Dataset - Death deseason'!A52,2))</f>
        <v>8395.982226562468</v>
      </c>
      <c r="N127" s="6">
        <f>$K$107+$K$108*'Dataset - Death deseason'!A64+$K$109*(POWER('Dataset - Death deseason'!A64,2))</f>
        <v>8600.870768229126</v>
      </c>
      <c r="O127" s="7">
        <f>$K$107+$K$108*'Dataset - Death deseason'!A76+$K$109*(POWER('Dataset - Death deseason'!A76,2))</f>
        <v>9056.3605003719713</v>
      </c>
      <c r="P127" s="35"/>
      <c r="Q127" s="13"/>
      <c r="R127" s="6"/>
      <c r="S127" s="6"/>
      <c r="T127" s="6"/>
      <c r="U127" s="6"/>
      <c r="V127" s="6"/>
      <c r="W127" s="6"/>
      <c r="X127" s="6"/>
    </row>
    <row r="128" spans="1:24" ht="15" thickBot="1" x14ac:dyDescent="0.35">
      <c r="A128" s="8" t="s">
        <v>12</v>
      </c>
      <c r="B128" s="21">
        <f t="shared" si="31"/>
        <v>8927</v>
      </c>
      <c r="C128" s="9">
        <f t="shared" si="31"/>
        <v>8680</v>
      </c>
      <c r="D128" s="9">
        <f t="shared" si="31"/>
        <v>8034</v>
      </c>
      <c r="E128" s="9">
        <f t="shared" si="31"/>
        <v>8647</v>
      </c>
      <c r="F128" s="9">
        <f t="shared" si="31"/>
        <v>8796</v>
      </c>
      <c r="G128" s="10">
        <f t="shared" si="31"/>
        <v>9240</v>
      </c>
      <c r="I128" s="8" t="s">
        <v>12</v>
      </c>
      <c r="J128" s="9">
        <f>$K$107+$K$108*'Dataset - Death deseason'!A17+$K$109*(POWER('Dataset - Death deseason'!A17,2))</f>
        <v>9229.7759186921121</v>
      </c>
      <c r="K128" s="9">
        <f>$K$107+$K$108*'Dataset - Death deseason'!A29+$K$109*(POWER('Dataset - Death deseason'!A29,2))</f>
        <v>8703.7443214698887</v>
      </c>
      <c r="L128" s="9">
        <f>$K$107+$K$108*'Dataset - Death deseason'!A41+$K$109*(POWER('Dataset - Death deseason'!A41,2))</f>
        <v>8428.3139147238508</v>
      </c>
      <c r="M128" s="9">
        <f>$K$107+$K$108*'Dataset - Death deseason'!A53+$K$109*(POWER('Dataset - Death deseason'!A53,2))</f>
        <v>8403.4846984540018</v>
      </c>
      <c r="N128" s="9">
        <f>$K$107+$K$108*'Dataset - Death deseason'!A65+$K$109*(POWER('Dataset - Death deseason'!A65,2))</f>
        <v>8629.2566726603418</v>
      </c>
      <c r="O128" s="10">
        <f>$K$107+$K$108*'Dataset - Death deseason'!A77+$K$109*(POWER('Dataset - Death deseason'!A77,2))</f>
        <v>9105.629837342869</v>
      </c>
      <c r="P128" s="35"/>
      <c r="Q128" s="13"/>
      <c r="R128" s="6"/>
      <c r="S128" s="6"/>
      <c r="T128" s="6"/>
      <c r="U128" s="6"/>
      <c r="V128" s="6"/>
      <c r="W128" s="6"/>
      <c r="X128" s="6"/>
    </row>
    <row r="129" spans="1:24" ht="15" thickBot="1" x14ac:dyDescent="0.35">
      <c r="A129" s="11"/>
      <c r="B129" s="3"/>
      <c r="C129" s="3"/>
      <c r="D129" s="3"/>
      <c r="E129" s="3"/>
      <c r="F129" s="3"/>
      <c r="G129" s="3"/>
      <c r="P129" s="35"/>
      <c r="Q129" s="14"/>
      <c r="R129" s="6"/>
      <c r="S129" s="6"/>
      <c r="T129" s="6"/>
      <c r="U129" s="6"/>
      <c r="V129" s="6"/>
      <c r="W129" s="6"/>
      <c r="X129" s="6"/>
    </row>
    <row r="132" spans="1:24" ht="15" thickBot="1" x14ac:dyDescent="0.35">
      <c r="A132" s="30"/>
      <c r="L132" s="110" t="s">
        <v>22</v>
      </c>
      <c r="M132" s="110"/>
      <c r="N132" s="110"/>
      <c r="P132" s="110" t="s">
        <v>47</v>
      </c>
      <c r="Q132" s="110"/>
      <c r="R132" s="110"/>
    </row>
    <row r="133" spans="1:24" ht="15" thickBot="1" x14ac:dyDescent="0.35">
      <c r="E133" s="2"/>
      <c r="F133" s="4">
        <v>1973</v>
      </c>
      <c r="G133" s="4">
        <v>1974</v>
      </c>
      <c r="H133" s="4">
        <v>1975</v>
      </c>
      <c r="I133" s="4">
        <v>1976</v>
      </c>
      <c r="J133" s="4">
        <v>1977</v>
      </c>
      <c r="K133" s="4">
        <v>1978</v>
      </c>
      <c r="L133" t="s">
        <v>39</v>
      </c>
      <c r="M133" s="1" t="s">
        <v>27</v>
      </c>
      <c r="N133" t="s">
        <v>46</v>
      </c>
      <c r="P133" t="s">
        <v>39</v>
      </c>
      <c r="R133" t="s">
        <v>46</v>
      </c>
    </row>
    <row r="134" spans="1:24" x14ac:dyDescent="0.3">
      <c r="E134" s="5" t="s">
        <v>1</v>
      </c>
      <c r="F134" s="6">
        <f>B117/J117</f>
        <v>0.90685594362361122</v>
      </c>
      <c r="G134" s="6">
        <f t="shared" ref="G134:G145" si="32">C117/K117</f>
        <v>0.84456068892435576</v>
      </c>
      <c r="H134" s="6">
        <f t="shared" ref="H134:H145" si="33">D117/L117</f>
        <v>0.94127467625771144</v>
      </c>
      <c r="I134" s="6">
        <f t="shared" ref="I134:I145" si="34">E117/M117</f>
        <v>0.91687057104872904</v>
      </c>
      <c r="J134" s="6">
        <f t="shared" ref="J134:J145" si="35">F117/N117</f>
        <v>0.92621567029144747</v>
      </c>
      <c r="K134" s="7">
        <f t="shared" ref="K134:K145" si="36">G117/O117</f>
        <v>0.90491437136453257</v>
      </c>
      <c r="L134" s="14">
        <f>AVERAGE(F134:K134)</f>
        <v>0.90678198691839784</v>
      </c>
      <c r="M134" s="30">
        <f>L134/L$146</f>
        <v>0.90757507915532187</v>
      </c>
      <c r="N134">
        <f>M134*100</f>
        <v>90.757507915532187</v>
      </c>
      <c r="P134">
        <f>MEDIAN(F134:K134)</f>
        <v>0.91186325733617013</v>
      </c>
      <c r="Q134">
        <f>P134/P$146</f>
        <v>0.91379879154387289</v>
      </c>
      <c r="R134">
        <f>Q134*100</f>
        <v>91.379879154387282</v>
      </c>
    </row>
    <row r="135" spans="1:24" x14ac:dyDescent="0.3">
      <c r="E135" s="5" t="s">
        <v>2</v>
      </c>
      <c r="F135" s="6">
        <f t="shared" ref="F135:F145" si="37">B118/J118</f>
        <v>0.82214563383405803</v>
      </c>
      <c r="G135" s="6">
        <f t="shared" si="32"/>
        <v>0.76506615439586689</v>
      </c>
      <c r="H135" s="6">
        <f t="shared" si="33"/>
        <v>0.84555914394846521</v>
      </c>
      <c r="I135" s="6">
        <f t="shared" si="34"/>
        <v>0.88749870274100551</v>
      </c>
      <c r="J135" s="6">
        <f t="shared" si="35"/>
        <v>0.82588308319626846</v>
      </c>
      <c r="K135" s="7">
        <f t="shared" si="36"/>
        <v>0.79298150710648496</v>
      </c>
      <c r="L135" s="14">
        <f t="shared" ref="L135:L145" si="38">AVERAGE(F135:K135)</f>
        <v>0.82318903753702488</v>
      </c>
      <c r="M135" s="30">
        <f t="shared" ref="M135:M146" si="39">L135/L$146</f>
        <v>0.82390901747113265</v>
      </c>
      <c r="N135">
        <f t="shared" ref="N135:N145" si="40">M135*100</f>
        <v>82.390901747113261</v>
      </c>
      <c r="P135">
        <f t="shared" ref="P135:P145" si="41">MEDIAN(F135:K135)</f>
        <v>0.82401435851516325</v>
      </c>
      <c r="Q135">
        <f t="shared" ref="Q135:Q146" si="42">P135/P$146</f>
        <v>0.8257634233729837</v>
      </c>
      <c r="R135">
        <f t="shared" ref="R135:R145" si="43">Q135*100</f>
        <v>82.576342337298371</v>
      </c>
    </row>
    <row r="136" spans="1:24" x14ac:dyDescent="0.3">
      <c r="E136" s="5" t="s">
        <v>3</v>
      </c>
      <c r="F136" s="6">
        <f t="shared" si="37"/>
        <v>0.91206680492490677</v>
      </c>
      <c r="G136" s="6">
        <f t="shared" si="32"/>
        <v>0.88575207054705252</v>
      </c>
      <c r="H136" s="6">
        <f t="shared" si="33"/>
        <v>0.94340139090118602</v>
      </c>
      <c r="I136" s="6">
        <f t="shared" si="34"/>
        <v>0.92586719168356357</v>
      </c>
      <c r="J136" s="6">
        <f t="shared" si="35"/>
        <v>0.91578979404323835</v>
      </c>
      <c r="K136" s="7">
        <f t="shared" si="36"/>
        <v>0.89296601671335252</v>
      </c>
      <c r="L136" s="14">
        <f t="shared" si="38"/>
        <v>0.91264054480221668</v>
      </c>
      <c r="M136" s="30">
        <f t="shared" si="39"/>
        <v>0.91343876106767707</v>
      </c>
      <c r="N136">
        <f t="shared" si="40"/>
        <v>91.343876106767709</v>
      </c>
      <c r="P136">
        <f t="shared" si="41"/>
        <v>0.9139282994840725</v>
      </c>
      <c r="Q136">
        <f t="shared" si="42"/>
        <v>0.91586821698026222</v>
      </c>
      <c r="R136">
        <f t="shared" si="43"/>
        <v>91.586821698026228</v>
      </c>
    </row>
    <row r="137" spans="1:24" x14ac:dyDescent="0.3">
      <c r="E137" s="5" t="s">
        <v>4</v>
      </c>
      <c r="F137" s="6">
        <f t="shared" si="37"/>
        <v>0.94005089240821615</v>
      </c>
      <c r="G137" s="6">
        <f t="shared" si="32"/>
        <v>0.93302147928840717</v>
      </c>
      <c r="H137" s="6">
        <f t="shared" si="33"/>
        <v>0.91681242371868876</v>
      </c>
      <c r="I137" s="6">
        <f t="shared" si="34"/>
        <v>0.94433005338006371</v>
      </c>
      <c r="J137" s="6">
        <f t="shared" si="35"/>
        <v>0.95918806864542605</v>
      </c>
      <c r="K137" s="7">
        <f t="shared" si="36"/>
        <v>0.92794651676830342</v>
      </c>
      <c r="L137" s="14">
        <f t="shared" si="38"/>
        <v>0.93689157236818421</v>
      </c>
      <c r="M137" s="30">
        <f t="shared" si="39"/>
        <v>0.93771099913625444</v>
      </c>
      <c r="N137">
        <f t="shared" si="40"/>
        <v>93.771099913625449</v>
      </c>
      <c r="P137">
        <f t="shared" si="41"/>
        <v>0.93653618584831166</v>
      </c>
      <c r="Q137">
        <f t="shared" si="42"/>
        <v>0.93852409117279678</v>
      </c>
      <c r="R137">
        <f t="shared" si="43"/>
        <v>93.852409117279677</v>
      </c>
    </row>
    <row r="138" spans="1:24" x14ac:dyDescent="0.3">
      <c r="E138" s="5" t="s">
        <v>5</v>
      </c>
      <c r="F138" s="6">
        <f t="shared" si="37"/>
        <v>1.0377776438840494</v>
      </c>
      <c r="G138" s="6">
        <f t="shared" si="32"/>
        <v>0.97036337421243046</v>
      </c>
      <c r="H138" s="6">
        <f t="shared" si="33"/>
        <v>1.0968009317540646</v>
      </c>
      <c r="I138" s="6">
        <f t="shared" si="34"/>
        <v>1.0293873268540925</v>
      </c>
      <c r="J138" s="6">
        <f t="shared" si="35"/>
        <v>1.0499460953640687</v>
      </c>
      <c r="K138" s="7">
        <f t="shared" si="36"/>
        <v>1.0361144735453443</v>
      </c>
      <c r="L138" s="14">
        <f t="shared" si="38"/>
        <v>1.036731640935675</v>
      </c>
      <c r="M138" s="30">
        <f t="shared" si="39"/>
        <v>1.0376383901080906</v>
      </c>
      <c r="N138">
        <f t="shared" si="40"/>
        <v>103.76383901080905</v>
      </c>
      <c r="P138">
        <f t="shared" si="41"/>
        <v>1.0369460587146968</v>
      </c>
      <c r="Q138">
        <f t="shared" si="42"/>
        <v>1.0391470954951982</v>
      </c>
      <c r="R138">
        <f t="shared" si="43"/>
        <v>103.91470954951983</v>
      </c>
    </row>
    <row r="139" spans="1:24" x14ac:dyDescent="0.3">
      <c r="E139" s="5" t="s">
        <v>6</v>
      </c>
      <c r="F139" s="6">
        <f t="shared" si="37"/>
        <v>1.1292649352073982</v>
      </c>
      <c r="G139" s="6">
        <f t="shared" si="32"/>
        <v>1.0645256812435264</v>
      </c>
      <c r="H139" s="6">
        <f t="shared" si="33"/>
        <v>1.1196639080146014</v>
      </c>
      <c r="I139" s="6">
        <f t="shared" si="34"/>
        <v>1.0668401079976877</v>
      </c>
      <c r="J139" s="6">
        <f t="shared" si="35"/>
        <v>1.0959281196226018</v>
      </c>
      <c r="K139" s="7">
        <f t="shared" si="36"/>
        <v>1.0676634113105552</v>
      </c>
      <c r="L139" s="14">
        <f t="shared" si="38"/>
        <v>1.0906476938993952</v>
      </c>
      <c r="M139" s="30">
        <f t="shared" si="39"/>
        <v>1.0916015992831913</v>
      </c>
      <c r="N139">
        <f t="shared" si="40"/>
        <v>109.16015992831913</v>
      </c>
      <c r="P139">
        <f t="shared" si="41"/>
        <v>1.0817957654665786</v>
      </c>
      <c r="Q139">
        <f t="shared" si="42"/>
        <v>1.0840920008867065</v>
      </c>
      <c r="R139">
        <f t="shared" si="43"/>
        <v>108.40920008867066</v>
      </c>
    </row>
    <row r="140" spans="1:24" x14ac:dyDescent="0.3">
      <c r="E140" s="5" t="s">
        <v>7</v>
      </c>
      <c r="F140" s="6">
        <f t="shared" si="37"/>
        <v>1.1883962572810767</v>
      </c>
      <c r="G140" s="6">
        <f t="shared" si="32"/>
        <v>1.1380416205814783</v>
      </c>
      <c r="H140" s="6">
        <f t="shared" si="33"/>
        <v>1.185651201222556</v>
      </c>
      <c r="I140" s="6">
        <f t="shared" si="34"/>
        <v>1.202141113839913</v>
      </c>
      <c r="J140" s="6">
        <f t="shared" si="35"/>
        <v>1.249304797014734</v>
      </c>
      <c r="K140" s="7">
        <f t="shared" si="36"/>
        <v>1.1810714026292204</v>
      </c>
      <c r="L140" s="14">
        <f t="shared" si="38"/>
        <v>1.1907677320948296</v>
      </c>
      <c r="M140" s="30">
        <f t="shared" si="39"/>
        <v>1.1918092047508022</v>
      </c>
      <c r="N140">
        <f t="shared" si="40"/>
        <v>119.18092047508023</v>
      </c>
      <c r="P140">
        <f t="shared" si="41"/>
        <v>1.1870237292518162</v>
      </c>
      <c r="Q140">
        <f t="shared" si="42"/>
        <v>1.1895433230777956</v>
      </c>
      <c r="R140">
        <f t="shared" si="43"/>
        <v>118.95433230777957</v>
      </c>
    </row>
    <row r="141" spans="1:24" x14ac:dyDescent="0.3">
      <c r="E141" s="5" t="s">
        <v>8</v>
      </c>
      <c r="F141" s="6">
        <f t="shared" si="37"/>
        <v>1.1356322773828913</v>
      </c>
      <c r="G141" s="6">
        <f t="shared" si="32"/>
        <v>1.1097875544129367</v>
      </c>
      <c r="H141" s="6">
        <f t="shared" si="33"/>
        <v>1.1327936191833163</v>
      </c>
      <c r="I141" s="6">
        <f t="shared" si="34"/>
        <v>1.0948343736804638</v>
      </c>
      <c r="J141" s="6">
        <f t="shared" si="35"/>
        <v>1.0909959119455441</v>
      </c>
      <c r="K141" s="7">
        <f t="shared" si="36"/>
        <v>1.101805850898258</v>
      </c>
      <c r="L141" s="14">
        <f t="shared" si="38"/>
        <v>1.1109749312505686</v>
      </c>
      <c r="M141" s="30">
        <f t="shared" si="39"/>
        <v>1.111946615300432</v>
      </c>
      <c r="N141">
        <f t="shared" si="40"/>
        <v>111.19466153004321</v>
      </c>
      <c r="P141">
        <f t="shared" si="41"/>
        <v>1.1057967026555975</v>
      </c>
      <c r="Q141">
        <f t="shared" si="42"/>
        <v>1.1081438828139552</v>
      </c>
      <c r="R141">
        <f t="shared" si="43"/>
        <v>110.81438828139551</v>
      </c>
    </row>
    <row r="142" spans="1:24" x14ac:dyDescent="0.3">
      <c r="E142" s="5" t="s">
        <v>9</v>
      </c>
      <c r="F142" s="6">
        <f t="shared" si="37"/>
        <v>1.0332494795503977</v>
      </c>
      <c r="G142" s="6">
        <f t="shared" si="32"/>
        <v>0.99219697631667791</v>
      </c>
      <c r="H142" s="6">
        <f t="shared" si="33"/>
        <v>0.97773367568492908</v>
      </c>
      <c r="I142" s="6">
        <f t="shared" si="34"/>
        <v>0.95836037557821752</v>
      </c>
      <c r="J142" s="6">
        <f t="shared" si="35"/>
        <v>0.97247502461893132</v>
      </c>
      <c r="K142" s="7">
        <f t="shared" si="36"/>
        <v>1.0163959182843092</v>
      </c>
      <c r="L142" s="14">
        <f t="shared" si="38"/>
        <v>0.99173524167224381</v>
      </c>
      <c r="M142" s="30">
        <f t="shared" si="39"/>
        <v>0.99260263596613274</v>
      </c>
      <c r="N142">
        <f t="shared" si="40"/>
        <v>99.260263596613271</v>
      </c>
      <c r="P142">
        <f t="shared" si="41"/>
        <v>0.98496532600080355</v>
      </c>
      <c r="Q142">
        <f t="shared" si="42"/>
        <v>0.98705602772229295</v>
      </c>
      <c r="R142">
        <f t="shared" si="43"/>
        <v>98.705602772229298</v>
      </c>
    </row>
    <row r="143" spans="1:24" x14ac:dyDescent="0.3">
      <c r="E143" s="5" t="s">
        <v>10</v>
      </c>
      <c r="F143" s="6">
        <f t="shared" si="37"/>
        <v>1.0638193268057212</v>
      </c>
      <c r="G143" s="6">
        <f t="shared" si="32"/>
        <v>1.0404588630280254</v>
      </c>
      <c r="H143" s="6">
        <f t="shared" si="33"/>
        <v>0.99718379568369919</v>
      </c>
      <c r="I143" s="6">
        <f t="shared" si="34"/>
        <v>1.011654039919047</v>
      </c>
      <c r="J143" s="6">
        <f t="shared" si="35"/>
        <v>1.0321632386994375</v>
      </c>
      <c r="K143" s="7">
        <f t="shared" si="36"/>
        <v>1.0067898429332602</v>
      </c>
      <c r="L143" s="14">
        <f t="shared" si="38"/>
        <v>1.0253448511781984</v>
      </c>
      <c r="M143" s="30">
        <f t="shared" si="39"/>
        <v>1.0262416412042146</v>
      </c>
      <c r="N143">
        <f t="shared" si="40"/>
        <v>102.62416412042145</v>
      </c>
      <c r="P143">
        <f t="shared" si="41"/>
        <v>1.0219086393092423</v>
      </c>
      <c r="Q143">
        <f t="shared" si="42"/>
        <v>1.0240777574446831</v>
      </c>
      <c r="R143">
        <f t="shared" si="43"/>
        <v>102.40777574446831</v>
      </c>
    </row>
    <row r="144" spans="1:24" x14ac:dyDescent="0.3">
      <c r="E144" s="5" t="s">
        <v>11</v>
      </c>
      <c r="F144" s="6">
        <f t="shared" si="37"/>
        <v>0.98665322970540215</v>
      </c>
      <c r="G144" s="6">
        <f t="shared" si="32"/>
        <v>0.99679461126987257</v>
      </c>
      <c r="H144" s="6">
        <f t="shared" si="33"/>
        <v>0.96663053100938012</v>
      </c>
      <c r="I144" s="6">
        <f t="shared" si="34"/>
        <v>0.9378295222075308</v>
      </c>
      <c r="J144" s="6">
        <f t="shared" si="35"/>
        <v>0.96094921348315065</v>
      </c>
      <c r="K144" s="7">
        <f t="shared" si="36"/>
        <v>0.95325268905156957</v>
      </c>
      <c r="L144" s="14">
        <f t="shared" si="38"/>
        <v>0.96701829945448436</v>
      </c>
      <c r="M144" s="30">
        <f t="shared" si="39"/>
        <v>0.96786407574616751</v>
      </c>
      <c r="N144">
        <f t="shared" si="40"/>
        <v>96.786407574616746</v>
      </c>
      <c r="P144">
        <f t="shared" si="41"/>
        <v>0.96378987224626544</v>
      </c>
      <c r="Q144">
        <f t="shared" si="42"/>
        <v>0.96583562664174316</v>
      </c>
      <c r="R144">
        <f t="shared" si="43"/>
        <v>96.583562664174309</v>
      </c>
    </row>
    <row r="145" spans="1:18" ht="15" thickBot="1" x14ac:dyDescent="0.35">
      <c r="E145" s="8" t="s">
        <v>12</v>
      </c>
      <c r="F145" s="9">
        <f t="shared" si="37"/>
        <v>0.96719574544827991</v>
      </c>
      <c r="G145" s="9">
        <f t="shared" si="32"/>
        <v>0.99727194175369815</v>
      </c>
      <c r="H145" s="9">
        <f t="shared" si="33"/>
        <v>0.95321556378731886</v>
      </c>
      <c r="I145" s="9">
        <f t="shared" si="34"/>
        <v>1.0289778955140834</v>
      </c>
      <c r="J145" s="9">
        <f t="shared" si="35"/>
        <v>1.0193230232527377</v>
      </c>
      <c r="K145" s="10">
        <f t="shared" si="36"/>
        <v>1.0147568224337506</v>
      </c>
      <c r="L145" s="14">
        <f t="shared" si="38"/>
        <v>0.996790165364978</v>
      </c>
      <c r="M145" s="30">
        <f t="shared" si="39"/>
        <v>0.99766198081058455</v>
      </c>
      <c r="N145">
        <f t="shared" si="40"/>
        <v>99.766198081058448</v>
      </c>
      <c r="P145">
        <f t="shared" si="41"/>
        <v>1.0060143820937244</v>
      </c>
      <c r="Q145">
        <f t="shared" si="42"/>
        <v>1.0081497628477112</v>
      </c>
      <c r="R145">
        <f t="shared" si="43"/>
        <v>100.81497628477112</v>
      </c>
    </row>
    <row r="146" spans="1:18" x14ac:dyDescent="0.3">
      <c r="L146" s="14">
        <f>AVERAGE(L134:L145)</f>
        <v>0.99912614145634959</v>
      </c>
      <c r="M146" s="30">
        <f t="shared" si="39"/>
        <v>1</v>
      </c>
      <c r="P146">
        <f>SUM(P134:P145)/12</f>
        <v>0.9978818814102034</v>
      </c>
      <c r="Q146">
        <f t="shared" si="42"/>
        <v>1</v>
      </c>
    </row>
    <row r="147" spans="1:18" x14ac:dyDescent="0.3">
      <c r="L147" s="14"/>
      <c r="M147" s="14"/>
    </row>
    <row r="150" spans="1:18" ht="28.8" x14ac:dyDescent="0.55000000000000004">
      <c r="A150" s="109" t="s">
        <v>45</v>
      </c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</row>
    <row r="152" spans="1:18" ht="15" thickBot="1" x14ac:dyDescent="0.35">
      <c r="A152" s="1" t="s">
        <v>0</v>
      </c>
      <c r="B152" s="1" t="s">
        <v>24</v>
      </c>
      <c r="C152" s="33" t="s">
        <v>95</v>
      </c>
      <c r="D152" t="s">
        <v>40</v>
      </c>
    </row>
    <row r="153" spans="1:18" ht="15" thickBot="1" x14ac:dyDescent="0.35">
      <c r="A153" s="113">
        <v>1973</v>
      </c>
      <c r="B153" t="s">
        <v>1</v>
      </c>
      <c r="C153">
        <v>9007</v>
      </c>
      <c r="F153" s="2"/>
      <c r="G153" s="4">
        <v>1973</v>
      </c>
      <c r="H153" s="4">
        <v>1974</v>
      </c>
      <c r="I153" s="4">
        <v>1975</v>
      </c>
      <c r="J153" s="4">
        <v>1976</v>
      </c>
      <c r="K153" s="4">
        <v>1977</v>
      </c>
      <c r="L153" s="4">
        <v>1978</v>
      </c>
    </row>
    <row r="154" spans="1:18" x14ac:dyDescent="0.3">
      <c r="A154" s="113"/>
      <c r="B154" t="s">
        <v>2</v>
      </c>
      <c r="C154">
        <v>8106</v>
      </c>
      <c r="F154" s="5" t="s">
        <v>1</v>
      </c>
      <c r="G154" s="6">
        <f>B3</f>
        <v>9007</v>
      </c>
      <c r="H154" s="6">
        <f t="shared" ref="H154:L154" si="44">C3</f>
        <v>7750</v>
      </c>
      <c r="I154" s="6">
        <f t="shared" si="44"/>
        <v>8162</v>
      </c>
      <c r="J154" s="6">
        <f t="shared" si="44"/>
        <v>7717</v>
      </c>
      <c r="K154" s="6">
        <f t="shared" si="44"/>
        <v>7792</v>
      </c>
      <c r="L154" s="7">
        <f t="shared" si="44"/>
        <v>7836</v>
      </c>
    </row>
    <row r="155" spans="1:18" x14ac:dyDescent="0.3">
      <c r="A155" s="113"/>
      <c r="B155" t="s">
        <v>3</v>
      </c>
      <c r="C155">
        <v>8928</v>
      </c>
      <c r="F155" s="5" t="s">
        <v>2</v>
      </c>
      <c r="G155" s="6">
        <f t="shared" ref="G155:G165" si="45">B4</f>
        <v>8106</v>
      </c>
      <c r="H155" s="6">
        <f t="shared" ref="H155:H165" si="46">C4</f>
        <v>6981</v>
      </c>
      <c r="I155" s="6">
        <f t="shared" ref="I155:I165" si="47">D4</f>
        <v>7306</v>
      </c>
      <c r="J155" s="6">
        <f t="shared" ref="J155:J165" si="48">E4</f>
        <v>7461</v>
      </c>
      <c r="K155" s="6">
        <f t="shared" ref="K155:K165" si="49">F4</f>
        <v>6957</v>
      </c>
      <c r="L155" s="7">
        <f t="shared" ref="L155:L165" si="50">G4</f>
        <v>6892</v>
      </c>
    </row>
    <row r="156" spans="1:18" x14ac:dyDescent="0.3">
      <c r="A156" s="113"/>
      <c r="B156" t="s">
        <v>4</v>
      </c>
      <c r="C156">
        <v>9137</v>
      </c>
      <c r="F156" s="5" t="s">
        <v>3</v>
      </c>
      <c r="G156" s="6">
        <f t="shared" si="45"/>
        <v>8928</v>
      </c>
      <c r="H156" s="6">
        <f t="shared" si="46"/>
        <v>8038</v>
      </c>
      <c r="I156" s="6">
        <f t="shared" si="47"/>
        <v>8124</v>
      </c>
      <c r="J156" s="6">
        <f t="shared" si="48"/>
        <v>7776</v>
      </c>
      <c r="K156" s="6">
        <f t="shared" si="49"/>
        <v>7726</v>
      </c>
      <c r="L156" s="7">
        <f t="shared" si="50"/>
        <v>7791</v>
      </c>
    </row>
    <row r="157" spans="1:18" x14ac:dyDescent="0.3">
      <c r="A157" s="113"/>
      <c r="B157" t="s">
        <v>5</v>
      </c>
      <c r="C157">
        <v>10017</v>
      </c>
      <c r="F157" s="5" t="s">
        <v>4</v>
      </c>
      <c r="G157" s="6">
        <f t="shared" si="45"/>
        <v>9137</v>
      </c>
      <c r="H157" s="6">
        <f t="shared" si="46"/>
        <v>8422</v>
      </c>
      <c r="I157" s="6">
        <f t="shared" si="47"/>
        <v>7870</v>
      </c>
      <c r="J157" s="6">
        <f t="shared" si="48"/>
        <v>7925</v>
      </c>
      <c r="K157" s="6">
        <f t="shared" si="49"/>
        <v>8106</v>
      </c>
      <c r="L157" s="7">
        <f t="shared" si="50"/>
        <v>8129</v>
      </c>
    </row>
    <row r="158" spans="1:18" x14ac:dyDescent="0.3">
      <c r="A158" s="113"/>
      <c r="B158" t="s">
        <v>6</v>
      </c>
      <c r="C158">
        <v>10826</v>
      </c>
      <c r="F158" s="5" t="s">
        <v>5</v>
      </c>
      <c r="G158" s="6">
        <f t="shared" si="45"/>
        <v>10017</v>
      </c>
      <c r="H158" s="6">
        <f t="shared" si="46"/>
        <v>8714</v>
      </c>
      <c r="I158" s="6">
        <f t="shared" si="47"/>
        <v>9387</v>
      </c>
      <c r="J158" s="6">
        <f t="shared" si="48"/>
        <v>8634</v>
      </c>
      <c r="K158" s="6">
        <f t="shared" si="49"/>
        <v>8890</v>
      </c>
      <c r="L158" s="7">
        <f t="shared" si="50"/>
        <v>9115</v>
      </c>
    </row>
    <row r="159" spans="1:18" x14ac:dyDescent="0.3">
      <c r="A159" s="113"/>
      <c r="B159" t="s">
        <v>7</v>
      </c>
      <c r="C159">
        <v>11317</v>
      </c>
      <c r="D159">
        <f>IF(COUNTA(B153:B164)=12,AVERAGE(C153:C164),0)</f>
        <v>9651.75</v>
      </c>
      <c r="F159" s="5" t="s">
        <v>6</v>
      </c>
      <c r="G159" s="6">
        <f t="shared" si="45"/>
        <v>10826</v>
      </c>
      <c r="H159" s="6">
        <f t="shared" si="46"/>
        <v>9512</v>
      </c>
      <c r="I159" s="6">
        <f t="shared" si="47"/>
        <v>9556</v>
      </c>
      <c r="J159" s="6">
        <f t="shared" si="48"/>
        <v>8945</v>
      </c>
      <c r="K159" s="6">
        <f t="shared" si="49"/>
        <v>9299</v>
      </c>
      <c r="L159" s="7">
        <f t="shared" si="50"/>
        <v>9434</v>
      </c>
    </row>
    <row r="160" spans="1:18" x14ac:dyDescent="0.3">
      <c r="A160" s="113"/>
      <c r="B160" t="s">
        <v>8</v>
      </c>
      <c r="C160">
        <v>10744</v>
      </c>
      <c r="D160">
        <f t="shared" ref="D160:D219" si="51">IF(COUNTA(B154:B165)=12,AVERAGE(C154:C165),0)</f>
        <v>9547</v>
      </c>
      <c r="F160" s="5" t="s">
        <v>7</v>
      </c>
      <c r="G160" s="6">
        <f t="shared" si="45"/>
        <v>11317</v>
      </c>
      <c r="H160" s="6">
        <f t="shared" si="46"/>
        <v>10120</v>
      </c>
      <c r="I160" s="6">
        <f t="shared" si="47"/>
        <v>10093</v>
      </c>
      <c r="J160" s="6">
        <f t="shared" si="48"/>
        <v>10078</v>
      </c>
      <c r="K160" s="6">
        <f t="shared" si="49"/>
        <v>10625</v>
      </c>
      <c r="L160" s="7">
        <f t="shared" si="50"/>
        <v>10484</v>
      </c>
    </row>
    <row r="161" spans="1:27" x14ac:dyDescent="0.3">
      <c r="A161" s="113"/>
      <c r="B161" t="s">
        <v>9</v>
      </c>
      <c r="C161">
        <v>9713</v>
      </c>
      <c r="D161">
        <f t="shared" si="51"/>
        <v>9453.25</v>
      </c>
      <c r="F161" s="5" t="s">
        <v>8</v>
      </c>
      <c r="G161" s="6">
        <f t="shared" si="45"/>
        <v>10744</v>
      </c>
      <c r="H161" s="6">
        <f t="shared" si="46"/>
        <v>9823</v>
      </c>
      <c r="I161" s="6">
        <f t="shared" si="47"/>
        <v>9620</v>
      </c>
      <c r="J161" s="6">
        <f t="shared" si="48"/>
        <v>9179</v>
      </c>
      <c r="K161" s="6">
        <f t="shared" si="49"/>
        <v>9302</v>
      </c>
      <c r="L161" s="7">
        <f t="shared" si="50"/>
        <v>9827</v>
      </c>
    </row>
    <row r="162" spans="1:27" x14ac:dyDescent="0.3">
      <c r="A162" s="113"/>
      <c r="B162" t="s">
        <v>10</v>
      </c>
      <c r="C162">
        <v>9938</v>
      </c>
      <c r="D162">
        <f t="shared" si="51"/>
        <v>9379.0833333333339</v>
      </c>
      <c r="F162" s="5" t="s">
        <v>9</v>
      </c>
      <c r="G162" s="6">
        <f t="shared" si="45"/>
        <v>9713</v>
      </c>
      <c r="H162" s="6">
        <f t="shared" si="46"/>
        <v>8743</v>
      </c>
      <c r="I162" s="6">
        <f t="shared" si="47"/>
        <v>8285</v>
      </c>
      <c r="J162" s="6">
        <f t="shared" si="48"/>
        <v>8037</v>
      </c>
      <c r="K162" s="6">
        <f t="shared" si="49"/>
        <v>8314</v>
      </c>
      <c r="L162" s="7">
        <f t="shared" si="50"/>
        <v>9110</v>
      </c>
    </row>
    <row r="163" spans="1:27" x14ac:dyDescent="0.3">
      <c r="A163" s="113"/>
      <c r="B163" t="s">
        <v>11</v>
      </c>
      <c r="C163">
        <v>9161</v>
      </c>
      <c r="D163">
        <f t="shared" si="51"/>
        <v>9319.5</v>
      </c>
      <c r="F163" s="5" t="s">
        <v>10</v>
      </c>
      <c r="G163" s="6">
        <f t="shared" si="45"/>
        <v>9938</v>
      </c>
      <c r="H163" s="6">
        <f t="shared" si="46"/>
        <v>9129</v>
      </c>
      <c r="I163" s="6">
        <f t="shared" si="47"/>
        <v>8433</v>
      </c>
      <c r="J163" s="6">
        <f t="shared" si="48"/>
        <v>8488</v>
      </c>
      <c r="K163" s="6">
        <f t="shared" si="49"/>
        <v>8850</v>
      </c>
      <c r="L163" s="7">
        <f t="shared" si="50"/>
        <v>9070</v>
      </c>
    </row>
    <row r="164" spans="1:27" ht="15" thickBot="1" x14ac:dyDescent="0.35">
      <c r="A164" s="113"/>
      <c r="B164" t="s">
        <v>12</v>
      </c>
      <c r="C164">
        <v>8927</v>
      </c>
      <c r="D164">
        <f t="shared" si="51"/>
        <v>9210.9166666666661</v>
      </c>
      <c r="F164" s="5" t="s">
        <v>11</v>
      </c>
      <c r="G164" s="6">
        <f t="shared" si="45"/>
        <v>9161</v>
      </c>
      <c r="H164" s="6">
        <f t="shared" si="46"/>
        <v>8710</v>
      </c>
      <c r="I164" s="6">
        <f t="shared" si="47"/>
        <v>8160</v>
      </c>
      <c r="J164" s="6">
        <f t="shared" si="48"/>
        <v>7874</v>
      </c>
      <c r="K164" s="6">
        <f t="shared" si="49"/>
        <v>8265</v>
      </c>
      <c r="L164" s="7">
        <f t="shared" si="50"/>
        <v>8633</v>
      </c>
      <c r="V164" s="110" t="s">
        <v>22</v>
      </c>
      <c r="W164" s="110"/>
      <c r="X164" s="110"/>
      <c r="Y164" s="110" t="s">
        <v>23</v>
      </c>
      <c r="Z164" s="110"/>
      <c r="AA164" s="110"/>
    </row>
    <row r="165" spans="1:27" ht="15" thickBot="1" x14ac:dyDescent="0.35">
      <c r="A165" s="113">
        <v>1974</v>
      </c>
      <c r="B165" t="s">
        <v>1</v>
      </c>
      <c r="C165">
        <v>7750</v>
      </c>
      <c r="D165">
        <f t="shared" si="51"/>
        <v>9101.4166666666661</v>
      </c>
      <c r="F165" s="8" t="s">
        <v>12</v>
      </c>
      <c r="G165" s="6">
        <f t="shared" si="45"/>
        <v>8927</v>
      </c>
      <c r="H165" s="6">
        <f t="shared" si="46"/>
        <v>8680</v>
      </c>
      <c r="I165" s="6">
        <f t="shared" si="47"/>
        <v>8034</v>
      </c>
      <c r="J165" s="6">
        <f t="shared" si="48"/>
        <v>8647</v>
      </c>
      <c r="K165" s="6">
        <f t="shared" si="49"/>
        <v>8796</v>
      </c>
      <c r="L165" s="7">
        <f t="shared" si="50"/>
        <v>9240</v>
      </c>
      <c r="O165" s="2" t="s">
        <v>40</v>
      </c>
      <c r="P165" s="4">
        <v>1973</v>
      </c>
      <c r="Q165" s="4">
        <v>1974</v>
      </c>
      <c r="R165" s="4">
        <v>1975</v>
      </c>
      <c r="S165" s="4">
        <v>1976</v>
      </c>
      <c r="T165" s="4">
        <v>1977</v>
      </c>
      <c r="U165" s="4">
        <v>1978</v>
      </c>
      <c r="V165" t="s">
        <v>41</v>
      </c>
      <c r="W165" s="1" t="s">
        <v>27</v>
      </c>
      <c r="X165" t="s">
        <v>46</v>
      </c>
    </row>
    <row r="166" spans="1:27" ht="15" thickBot="1" x14ac:dyDescent="0.35">
      <c r="A166" s="113"/>
      <c r="B166" t="s">
        <v>2</v>
      </c>
      <c r="C166">
        <v>6981</v>
      </c>
      <c r="D166">
        <f t="shared" si="51"/>
        <v>9001.6666666666661</v>
      </c>
      <c r="F166" s="11" t="s">
        <v>23</v>
      </c>
      <c r="G166" s="3">
        <f>MEDIAN(G154:G165)</f>
        <v>9437</v>
      </c>
      <c r="H166" s="3">
        <f t="shared" ref="H166" si="52">MEDIAN(H154:H165)</f>
        <v>8712</v>
      </c>
      <c r="I166" s="3">
        <f t="shared" ref="I166" si="53">MEDIAN(I154:I165)</f>
        <v>8223.5</v>
      </c>
      <c r="J166" s="3">
        <f t="shared" ref="J166" si="54">MEDIAN(J154:J165)</f>
        <v>8262.5</v>
      </c>
      <c r="K166" s="3">
        <f t="shared" ref="K166" si="55">MEDIAN(K154:K165)</f>
        <v>8555</v>
      </c>
      <c r="L166" s="4">
        <f t="shared" ref="L166" si="56">MEDIAN(L154:L165)</f>
        <v>9090</v>
      </c>
      <c r="O166" s="5" t="s">
        <v>1</v>
      </c>
      <c r="P166" s="6">
        <f>IF(G172=0,0,G154/G172)</f>
        <v>0</v>
      </c>
      <c r="Q166" s="6">
        <f t="shared" ref="Q166:U177" si="57">IF(H172=0,0,H154/H172)</f>
        <v>0.85151578966644392</v>
      </c>
      <c r="R166" s="6">
        <f t="shared" si="57"/>
        <v>0.92741217687718958</v>
      </c>
      <c r="S166" s="6">
        <f t="shared" si="57"/>
        <v>0.9161184373237834</v>
      </c>
      <c r="T166" s="6">
        <f t="shared" si="57"/>
        <v>0.92511353180374578</v>
      </c>
      <c r="U166" s="7">
        <f t="shared" si="57"/>
        <v>0.90984915190277604</v>
      </c>
      <c r="V166" s="14">
        <f t="shared" ref="V166:V177" si="58">SUM(P166:U166)/COUNTIF(P166:U166,"&gt;0")</f>
        <v>0.90600181751478781</v>
      </c>
      <c r="W166" s="30">
        <f>V166/V$178</f>
        <v>0.90800778530283432</v>
      </c>
      <c r="X166">
        <f>W166*100</f>
        <v>90.800778530283438</v>
      </c>
      <c r="Y166">
        <f>MEDIAN(P166:U166)</f>
        <v>0.91298379461327972</v>
      </c>
      <c r="Z166">
        <f>Y166/Y$178</f>
        <v>0.91991074527502226</v>
      </c>
      <c r="AA166">
        <f>Z166*100</f>
        <v>91.991074527502221</v>
      </c>
    </row>
    <row r="167" spans="1:27" x14ac:dyDescent="0.3">
      <c r="A167" s="113"/>
      <c r="B167" t="s">
        <v>3</v>
      </c>
      <c r="C167">
        <v>8038</v>
      </c>
      <c r="D167">
        <f t="shared" si="51"/>
        <v>8924.9166666666661</v>
      </c>
      <c r="O167" s="5" t="s">
        <v>2</v>
      </c>
      <c r="P167" s="6">
        <f t="shared" ref="P167:P177" si="59">IF(G173=0,0,G155/G173)</f>
        <v>0</v>
      </c>
      <c r="Q167" s="6">
        <f t="shared" si="57"/>
        <v>0.77552305128679877</v>
      </c>
      <c r="R167" s="6">
        <f t="shared" si="57"/>
        <v>0.83036094825871587</v>
      </c>
      <c r="S167" s="6">
        <f t="shared" si="57"/>
        <v>0.8858590256065223</v>
      </c>
      <c r="T167" s="6">
        <f t="shared" si="57"/>
        <v>0.82153119464672297</v>
      </c>
      <c r="U167" s="7">
        <f t="shared" si="57"/>
        <v>0.80133322998217194</v>
      </c>
      <c r="V167" s="14">
        <f t="shared" si="58"/>
        <v>0.82292148995618641</v>
      </c>
      <c r="W167" s="30">
        <f t="shared" ref="W167:W177" si="60">V167/V$178</f>
        <v>0.82474351058465645</v>
      </c>
      <c r="X167">
        <f t="shared" ref="X167:X177" si="61">W167*100</f>
        <v>82.474351058465643</v>
      </c>
      <c r="Y167">
        <f t="shared" ref="Y167:Y177" si="62">MEDIAN(P167:U167)</f>
        <v>0.81143221231444751</v>
      </c>
      <c r="Z167">
        <f t="shared" ref="Z167:Z177" si="63">Y167/Y$178</f>
        <v>0.8175886752584931</v>
      </c>
      <c r="AA167">
        <f t="shared" ref="AA167:AA177" si="64">Z167*100</f>
        <v>81.758867525849311</v>
      </c>
    </row>
    <row r="168" spans="1:27" x14ac:dyDescent="0.3">
      <c r="A168" s="113"/>
      <c r="B168" t="s">
        <v>4</v>
      </c>
      <c r="C168">
        <v>8422</v>
      </c>
      <c r="D168">
        <f t="shared" si="51"/>
        <v>8844.0833333333339</v>
      </c>
      <c r="O168" s="5" t="s">
        <v>3</v>
      </c>
      <c r="P168" s="6">
        <f t="shared" si="59"/>
        <v>0</v>
      </c>
      <c r="Q168" s="6">
        <f t="shared" si="57"/>
        <v>0.9006246556923968</v>
      </c>
      <c r="R168" s="6">
        <f t="shared" si="57"/>
        <v>0.92510912886695773</v>
      </c>
      <c r="S168" s="6">
        <f t="shared" si="57"/>
        <v>0.92730579267989699</v>
      </c>
      <c r="T168" s="6">
        <f t="shared" si="57"/>
        <v>0.91123713670719353</v>
      </c>
      <c r="U168" s="7">
        <f t="shared" si="57"/>
        <v>0.90127538970240917</v>
      </c>
      <c r="V168" s="14">
        <f t="shared" si="58"/>
        <v>0.91311042072977089</v>
      </c>
      <c r="W168" s="30">
        <f t="shared" si="60"/>
        <v>0.91513212759117413</v>
      </c>
      <c r="X168">
        <f t="shared" si="61"/>
        <v>91.513212759117408</v>
      </c>
      <c r="Y168">
        <f t="shared" si="62"/>
        <v>0.90625626320480135</v>
      </c>
      <c r="Z168">
        <f t="shared" si="63"/>
        <v>0.91313217103487831</v>
      </c>
      <c r="AA168">
        <f t="shared" si="64"/>
        <v>91.31321710348783</v>
      </c>
    </row>
    <row r="169" spans="1:27" x14ac:dyDescent="0.3">
      <c r="A169" s="113"/>
      <c r="B169" t="s">
        <v>5</v>
      </c>
      <c r="C169">
        <v>8714</v>
      </c>
      <c r="D169">
        <f t="shared" si="51"/>
        <v>8776.6666666666661</v>
      </c>
      <c r="O169" s="5" t="s">
        <v>4</v>
      </c>
      <c r="P169" s="6">
        <f t="shared" si="59"/>
        <v>0</v>
      </c>
      <c r="Q169" s="6">
        <f t="shared" si="57"/>
        <v>0.95227506148178154</v>
      </c>
      <c r="R169" s="6">
        <f t="shared" si="57"/>
        <v>0.90009721507405505</v>
      </c>
      <c r="S169" s="6">
        <f t="shared" si="57"/>
        <v>0.94740931868219458</v>
      </c>
      <c r="T169" s="6">
        <f t="shared" si="57"/>
        <v>0.9534601058615958</v>
      </c>
      <c r="U169" s="7">
        <f t="shared" si="57"/>
        <v>0.93321470596676526</v>
      </c>
      <c r="V169" s="14">
        <f t="shared" si="58"/>
        <v>0.93729128141327833</v>
      </c>
      <c r="W169" s="30">
        <f t="shared" si="60"/>
        <v>0.93936652682910904</v>
      </c>
      <c r="X169">
        <f t="shared" si="61"/>
        <v>93.936652682910903</v>
      </c>
      <c r="Y169">
        <f t="shared" si="62"/>
        <v>0.94031201232447992</v>
      </c>
      <c r="Z169">
        <f t="shared" si="63"/>
        <v>0.94744630644278305</v>
      </c>
      <c r="AA169">
        <f t="shared" si="64"/>
        <v>94.744630644278303</v>
      </c>
    </row>
    <row r="170" spans="1:27" ht="15" thickBot="1" x14ac:dyDescent="0.35">
      <c r="A170" s="113"/>
      <c r="B170" t="s">
        <v>6</v>
      </c>
      <c r="C170">
        <v>9512</v>
      </c>
      <c r="D170">
        <f t="shared" si="51"/>
        <v>8739.0833333333339</v>
      </c>
      <c r="O170" s="5" t="s">
        <v>5</v>
      </c>
      <c r="P170" s="6">
        <f t="shared" si="59"/>
        <v>0</v>
      </c>
      <c r="Q170" s="6">
        <f t="shared" si="57"/>
        <v>0.992859855677934</v>
      </c>
      <c r="R170" s="6">
        <f t="shared" si="57"/>
        <v>1.080766795233435</v>
      </c>
      <c r="S170" s="6">
        <f t="shared" si="57"/>
        <v>1.0316028436585221</v>
      </c>
      <c r="T170" s="6">
        <f t="shared" si="57"/>
        <v>1.0419800355531246</v>
      </c>
      <c r="U170" s="7">
        <f t="shared" si="57"/>
        <v>1.0442104459231114</v>
      </c>
      <c r="V170" s="14">
        <f t="shared" si="58"/>
        <v>1.0382839952092255</v>
      </c>
      <c r="W170" s="30">
        <f t="shared" si="60"/>
        <v>1.040582847384762</v>
      </c>
      <c r="X170">
        <f t="shared" si="61"/>
        <v>104.0582847384762</v>
      </c>
      <c r="Y170">
        <f t="shared" si="62"/>
        <v>1.0367914396058233</v>
      </c>
      <c r="Z170">
        <f t="shared" si="63"/>
        <v>1.0446577382094131</v>
      </c>
      <c r="AA170">
        <f t="shared" si="64"/>
        <v>104.46577382094131</v>
      </c>
    </row>
    <row r="171" spans="1:27" ht="15" thickBot="1" x14ac:dyDescent="0.35">
      <c r="A171" s="113"/>
      <c r="B171" t="s">
        <v>7</v>
      </c>
      <c r="C171">
        <v>10120</v>
      </c>
      <c r="D171">
        <f t="shared" si="51"/>
        <v>8718.5</v>
      </c>
      <c r="F171" s="2" t="s">
        <v>40</v>
      </c>
      <c r="G171" s="4">
        <v>1973</v>
      </c>
      <c r="H171" s="4">
        <v>1974</v>
      </c>
      <c r="I171" s="4">
        <v>1975</v>
      </c>
      <c r="J171" s="4">
        <v>1976</v>
      </c>
      <c r="K171" s="4">
        <v>1977</v>
      </c>
      <c r="L171" s="4">
        <v>1978</v>
      </c>
      <c r="O171" s="5" t="s">
        <v>6</v>
      </c>
      <c r="P171" s="6">
        <f t="shared" si="59"/>
        <v>0</v>
      </c>
      <c r="Q171" s="6">
        <f t="shared" si="57"/>
        <v>1.0884436773498365</v>
      </c>
      <c r="R171" s="6">
        <f t="shared" si="57"/>
        <v>1.1060611906323548</v>
      </c>
      <c r="S171" s="6">
        <f t="shared" si="57"/>
        <v>1.071813715700763</v>
      </c>
      <c r="T171" s="6">
        <f t="shared" si="57"/>
        <v>1.08577155478579</v>
      </c>
      <c r="U171" s="7">
        <f t="shared" si="57"/>
        <v>1.0769713747538456</v>
      </c>
      <c r="V171" s="14">
        <f t="shared" si="58"/>
        <v>1.0858123026445181</v>
      </c>
      <c r="W171" s="30">
        <f t="shared" si="60"/>
        <v>1.0882163866770911</v>
      </c>
      <c r="X171">
        <f t="shared" si="61"/>
        <v>108.82163866770911</v>
      </c>
      <c r="Y171">
        <f t="shared" si="62"/>
        <v>1.0813714647698178</v>
      </c>
      <c r="Z171">
        <f t="shared" si="63"/>
        <v>1.0895759989879192</v>
      </c>
      <c r="AA171">
        <f t="shared" si="64"/>
        <v>108.95759989879193</v>
      </c>
    </row>
    <row r="172" spans="1:27" x14ac:dyDescent="0.3">
      <c r="A172" s="113"/>
      <c r="B172" t="s">
        <v>8</v>
      </c>
      <c r="C172">
        <v>9823</v>
      </c>
      <c r="D172">
        <f t="shared" si="51"/>
        <v>8752.8333333333339</v>
      </c>
      <c r="F172" s="5" t="s">
        <v>1</v>
      </c>
      <c r="G172" s="6">
        <f>D153</f>
        <v>0</v>
      </c>
      <c r="H172" s="6">
        <f t="shared" ref="H172:H183" si="65">D165</f>
        <v>9101.4166666666661</v>
      </c>
      <c r="I172" s="6">
        <f t="shared" ref="I172:I183" si="66">D177</f>
        <v>8800.8333333333339</v>
      </c>
      <c r="J172" s="6">
        <f t="shared" ref="J172:J183" si="67">D189</f>
        <v>8423.5833333333339</v>
      </c>
      <c r="K172" s="6">
        <f t="shared" ref="K172:K183" si="68">D201</f>
        <v>8422.75</v>
      </c>
      <c r="L172" s="7">
        <f t="shared" ref="L172:L183" si="69">D213</f>
        <v>8612.4166666666661</v>
      </c>
      <c r="O172" s="5" t="s">
        <v>7</v>
      </c>
      <c r="P172" s="6">
        <f t="shared" si="59"/>
        <v>1.172533478384749</v>
      </c>
      <c r="Q172" s="6">
        <f t="shared" si="57"/>
        <v>1.1607501290359581</v>
      </c>
      <c r="R172" s="6">
        <f t="shared" si="57"/>
        <v>1.1755411045326603</v>
      </c>
      <c r="S172" s="6">
        <f t="shared" si="57"/>
        <v>1.2002262780242356</v>
      </c>
      <c r="T172" s="6">
        <f t="shared" si="57"/>
        <v>1.2388021997240628</v>
      </c>
      <c r="U172" s="7">
        <f t="shared" si="57"/>
        <v>1.1918037911728763</v>
      </c>
      <c r="V172" s="14">
        <f t="shared" si="58"/>
        <v>1.1899428301457571</v>
      </c>
      <c r="W172" s="30">
        <f t="shared" si="60"/>
        <v>1.1925774683338315</v>
      </c>
      <c r="X172">
        <f t="shared" si="61"/>
        <v>119.25774683338315</v>
      </c>
      <c r="Y172">
        <f t="shared" si="62"/>
        <v>1.1836724478527683</v>
      </c>
      <c r="Z172">
        <f t="shared" si="63"/>
        <v>1.1926531556093756</v>
      </c>
      <c r="AA172">
        <f t="shared" si="64"/>
        <v>119.26531556093755</v>
      </c>
    </row>
    <row r="173" spans="1:27" x14ac:dyDescent="0.3">
      <c r="A173" s="113"/>
      <c r="B173" t="s">
        <v>9</v>
      </c>
      <c r="C173">
        <v>8743</v>
      </c>
      <c r="D173">
        <f t="shared" si="51"/>
        <v>8779.9166666666661</v>
      </c>
      <c r="F173" s="5" t="s">
        <v>2</v>
      </c>
      <c r="G173" s="6">
        <f t="shared" ref="G173:G183" si="70">D154</f>
        <v>0</v>
      </c>
      <c r="H173" s="6">
        <f t="shared" si="65"/>
        <v>9001.6666666666661</v>
      </c>
      <c r="I173" s="6">
        <f t="shared" si="66"/>
        <v>8798.5833333333339</v>
      </c>
      <c r="J173" s="6">
        <f t="shared" si="67"/>
        <v>8422.3333333333339</v>
      </c>
      <c r="K173" s="6">
        <f t="shared" si="68"/>
        <v>8468.3333333333339</v>
      </c>
      <c r="L173" s="7">
        <f t="shared" si="69"/>
        <v>8600.6666666666661</v>
      </c>
      <c r="O173" s="5" t="s">
        <v>8</v>
      </c>
      <c r="P173" s="6">
        <f t="shared" si="59"/>
        <v>1.1253797004294543</v>
      </c>
      <c r="Q173" s="6">
        <f t="shared" si="57"/>
        <v>1.122265171277872</v>
      </c>
      <c r="R173" s="6">
        <f t="shared" si="57"/>
        <v>1.1253107179412194</v>
      </c>
      <c r="S173" s="6">
        <f t="shared" si="57"/>
        <v>1.0923479709627515</v>
      </c>
      <c r="T173" s="6">
        <f t="shared" si="57"/>
        <v>1.084086008973836</v>
      </c>
      <c r="U173" s="7">
        <f t="shared" si="57"/>
        <v>0</v>
      </c>
      <c r="V173" s="14">
        <f t="shared" si="58"/>
        <v>1.1098779139170265</v>
      </c>
      <c r="W173" s="30">
        <f t="shared" si="60"/>
        <v>1.1123352813316845</v>
      </c>
      <c r="X173">
        <f t="shared" si="61"/>
        <v>111.23352813316845</v>
      </c>
      <c r="Y173">
        <f t="shared" si="62"/>
        <v>1.1073065711203118</v>
      </c>
      <c r="Z173">
        <f t="shared" si="63"/>
        <v>1.1157078790414701</v>
      </c>
      <c r="AA173">
        <f t="shared" si="64"/>
        <v>111.57078790414701</v>
      </c>
    </row>
    <row r="174" spans="1:27" x14ac:dyDescent="0.3">
      <c r="A174" s="113"/>
      <c r="B174" t="s">
        <v>10</v>
      </c>
      <c r="C174">
        <v>9129</v>
      </c>
      <c r="D174">
        <f t="shared" si="51"/>
        <v>8787.0833333333339</v>
      </c>
      <c r="F174" s="5" t="s">
        <v>3</v>
      </c>
      <c r="G174" s="6">
        <f t="shared" si="70"/>
        <v>0</v>
      </c>
      <c r="H174" s="6">
        <f t="shared" si="65"/>
        <v>8924.9166666666661</v>
      </c>
      <c r="I174" s="6">
        <f t="shared" si="66"/>
        <v>8781.6666666666661</v>
      </c>
      <c r="J174" s="6">
        <f t="shared" si="67"/>
        <v>8385.5833333333339</v>
      </c>
      <c r="K174" s="6">
        <f t="shared" si="68"/>
        <v>8478.5833333333339</v>
      </c>
      <c r="L174" s="7">
        <f t="shared" si="69"/>
        <v>8644.4166666666661</v>
      </c>
      <c r="O174" s="5" t="s">
        <v>9</v>
      </c>
      <c r="P174" s="6">
        <f t="shared" si="59"/>
        <v>1.0274773226139158</v>
      </c>
      <c r="Q174" s="6">
        <f t="shared" si="57"/>
        <v>0.99579532835353413</v>
      </c>
      <c r="R174" s="6">
        <f t="shared" si="57"/>
        <v>0.96768541950554809</v>
      </c>
      <c r="S174" s="6">
        <f t="shared" si="57"/>
        <v>0.96124865446716901</v>
      </c>
      <c r="T174" s="6">
        <f t="shared" si="57"/>
        <v>0.96955325992944663</v>
      </c>
      <c r="U174" s="7">
        <f t="shared" si="57"/>
        <v>0</v>
      </c>
      <c r="V174" s="14">
        <f t="shared" si="58"/>
        <v>0.98435199697392262</v>
      </c>
      <c r="W174" s="30">
        <f t="shared" si="60"/>
        <v>0.98653143895721274</v>
      </c>
      <c r="X174">
        <f t="shared" si="61"/>
        <v>98.653143895721271</v>
      </c>
      <c r="Y174">
        <f t="shared" si="62"/>
        <v>0.96861933971749736</v>
      </c>
      <c r="Z174">
        <f t="shared" si="63"/>
        <v>0.97596840595045808</v>
      </c>
      <c r="AA174">
        <f t="shared" si="64"/>
        <v>97.596840595045805</v>
      </c>
    </row>
    <row r="175" spans="1:27" x14ac:dyDescent="0.3">
      <c r="A175" s="113"/>
      <c r="B175" t="s">
        <v>11</v>
      </c>
      <c r="C175">
        <v>8710</v>
      </c>
      <c r="D175">
        <f t="shared" si="51"/>
        <v>8741.0833333333339</v>
      </c>
      <c r="F175" s="5" t="s">
        <v>4</v>
      </c>
      <c r="G175" s="6">
        <f t="shared" si="70"/>
        <v>0</v>
      </c>
      <c r="H175" s="6">
        <f t="shared" si="65"/>
        <v>8844.0833333333339</v>
      </c>
      <c r="I175" s="6">
        <f t="shared" si="66"/>
        <v>8743.5</v>
      </c>
      <c r="J175" s="6">
        <f t="shared" si="67"/>
        <v>8364.9166666666661</v>
      </c>
      <c r="K175" s="6">
        <f t="shared" si="68"/>
        <v>8501.6666666666661</v>
      </c>
      <c r="L175" s="7">
        <f t="shared" si="69"/>
        <v>8710.75</v>
      </c>
      <c r="O175" s="5" t="s">
        <v>10</v>
      </c>
      <c r="P175" s="6">
        <f t="shared" si="59"/>
        <v>1.0595918222285403</v>
      </c>
      <c r="Q175" s="6">
        <f t="shared" si="57"/>
        <v>1.0389112807624827</v>
      </c>
      <c r="R175" s="6">
        <f t="shared" si="57"/>
        <v>0.98831939995312146</v>
      </c>
      <c r="S175" s="6">
        <f t="shared" si="57"/>
        <v>1.015695738018787</v>
      </c>
      <c r="T175" s="6">
        <f t="shared" si="57"/>
        <v>1.0314084260823961</v>
      </c>
      <c r="U175" s="7">
        <f t="shared" si="57"/>
        <v>0</v>
      </c>
      <c r="V175" s="14">
        <f t="shared" si="58"/>
        <v>1.0267853334090655</v>
      </c>
      <c r="W175" s="30">
        <f t="shared" si="60"/>
        <v>1.0290587265350386</v>
      </c>
      <c r="X175">
        <f t="shared" si="61"/>
        <v>102.90587265350386</v>
      </c>
      <c r="Y175">
        <f t="shared" si="62"/>
        <v>1.0235520820505917</v>
      </c>
      <c r="Z175">
        <f t="shared" si="63"/>
        <v>1.0313179315803651</v>
      </c>
      <c r="AA175">
        <f t="shared" si="64"/>
        <v>103.13179315803652</v>
      </c>
    </row>
    <row r="176" spans="1:27" x14ac:dyDescent="0.3">
      <c r="A176" s="113"/>
      <c r="B176" t="s">
        <v>12</v>
      </c>
      <c r="C176">
        <v>8680</v>
      </c>
      <c r="D176">
        <f t="shared" si="51"/>
        <v>8797.1666666666661</v>
      </c>
      <c r="F176" s="5" t="s">
        <v>5</v>
      </c>
      <c r="G176" s="6">
        <f t="shared" si="70"/>
        <v>0</v>
      </c>
      <c r="H176" s="6">
        <f t="shared" si="65"/>
        <v>8776.6666666666661</v>
      </c>
      <c r="I176" s="6">
        <f t="shared" si="66"/>
        <v>8685.5</v>
      </c>
      <c r="J176" s="6">
        <f t="shared" si="67"/>
        <v>8369.5</v>
      </c>
      <c r="K176" s="6">
        <f t="shared" si="68"/>
        <v>8531.8333333333339</v>
      </c>
      <c r="L176" s="7">
        <f t="shared" si="69"/>
        <v>8729.0833333333339</v>
      </c>
      <c r="O176" s="5" t="s">
        <v>11</v>
      </c>
      <c r="P176" s="6">
        <f t="shared" si="59"/>
        <v>0.98299264982026935</v>
      </c>
      <c r="Q176" s="6">
        <f t="shared" si="57"/>
        <v>0.99644399530950578</v>
      </c>
      <c r="R176" s="6">
        <f t="shared" si="57"/>
        <v>0.95581129754897654</v>
      </c>
      <c r="S176" s="6">
        <f t="shared" si="57"/>
        <v>0.94052536754825167</v>
      </c>
      <c r="T176" s="6">
        <f t="shared" si="57"/>
        <v>0.96301546767130475</v>
      </c>
      <c r="U176" s="7">
        <f t="shared" si="57"/>
        <v>0</v>
      </c>
      <c r="V176" s="14">
        <f t="shared" si="58"/>
        <v>0.96775775557966148</v>
      </c>
      <c r="W176" s="30">
        <f t="shared" si="60"/>
        <v>0.96990045645155376</v>
      </c>
      <c r="X176">
        <f t="shared" si="61"/>
        <v>96.990045645155377</v>
      </c>
      <c r="Y176">
        <f t="shared" si="62"/>
        <v>0.95941338261014064</v>
      </c>
      <c r="Z176">
        <f t="shared" si="63"/>
        <v>0.96669260180851757</v>
      </c>
      <c r="AA176">
        <f t="shared" si="64"/>
        <v>96.669260180851751</v>
      </c>
    </row>
    <row r="177" spans="1:27" ht="15" thickBot="1" x14ac:dyDescent="0.35">
      <c r="A177" s="113">
        <v>1975</v>
      </c>
      <c r="B177" t="s">
        <v>1</v>
      </c>
      <c r="C177">
        <v>8162</v>
      </c>
      <c r="D177">
        <f t="shared" si="51"/>
        <v>8800.8333333333339</v>
      </c>
      <c r="F177" s="5" t="s">
        <v>6</v>
      </c>
      <c r="G177" s="6">
        <f t="shared" si="70"/>
        <v>0</v>
      </c>
      <c r="H177" s="6">
        <f t="shared" si="65"/>
        <v>8739.0833333333339</v>
      </c>
      <c r="I177" s="6">
        <f t="shared" si="66"/>
        <v>8639.6666666666661</v>
      </c>
      <c r="J177" s="6">
        <f t="shared" si="67"/>
        <v>8345.6666666666661</v>
      </c>
      <c r="K177" s="6">
        <f t="shared" si="68"/>
        <v>8564.4166666666661</v>
      </c>
      <c r="L177" s="7">
        <f t="shared" si="69"/>
        <v>8759.75</v>
      </c>
      <c r="O177" s="8" t="s">
        <v>12</v>
      </c>
      <c r="P177" s="9">
        <f t="shared" si="59"/>
        <v>0.96917606825234559</v>
      </c>
      <c r="Q177" s="9">
        <f t="shared" si="57"/>
        <v>0.98668131784854984</v>
      </c>
      <c r="R177" s="9">
        <f t="shared" si="57"/>
        <v>0.94802053218478965</v>
      </c>
      <c r="S177" s="9">
        <f t="shared" si="57"/>
        <v>1.0302326274089297</v>
      </c>
      <c r="T177" s="9">
        <f t="shared" si="57"/>
        <v>1.0226519658185906</v>
      </c>
      <c r="U177" s="10">
        <f t="shared" si="57"/>
        <v>0</v>
      </c>
      <c r="V177" s="14">
        <f t="shared" si="58"/>
        <v>0.99135250230264127</v>
      </c>
      <c r="W177" s="30">
        <f t="shared" si="60"/>
        <v>0.99354744402105111</v>
      </c>
      <c r="X177">
        <f t="shared" si="61"/>
        <v>99.354744402105112</v>
      </c>
      <c r="Y177">
        <f t="shared" si="62"/>
        <v>0.97792869305044772</v>
      </c>
      <c r="Z177">
        <f t="shared" si="63"/>
        <v>0.98534839080130665</v>
      </c>
      <c r="AA177">
        <f t="shared" si="64"/>
        <v>98.534839080130666</v>
      </c>
    </row>
    <row r="178" spans="1:27" x14ac:dyDescent="0.3">
      <c r="A178" s="113"/>
      <c r="B178" t="s">
        <v>2</v>
      </c>
      <c r="C178">
        <v>7306</v>
      </c>
      <c r="D178">
        <f t="shared" si="51"/>
        <v>8798.5833333333339</v>
      </c>
      <c r="F178" s="5" t="s">
        <v>7</v>
      </c>
      <c r="G178" s="6">
        <f t="shared" si="70"/>
        <v>9651.75</v>
      </c>
      <c r="H178" s="6">
        <f t="shared" si="65"/>
        <v>8718.5</v>
      </c>
      <c r="I178" s="6">
        <f t="shared" si="66"/>
        <v>8585.8333333333339</v>
      </c>
      <c r="J178" s="6">
        <f t="shared" si="67"/>
        <v>8396.75</v>
      </c>
      <c r="K178" s="6">
        <f t="shared" si="68"/>
        <v>8576.8333333333339</v>
      </c>
      <c r="L178" s="7">
        <f t="shared" si="69"/>
        <v>8796.75</v>
      </c>
      <c r="V178" s="14">
        <f>AVERAGE(V166:V177)</f>
        <v>0.9977908033163202</v>
      </c>
      <c r="W178" s="30">
        <f>V178/V$178</f>
        <v>1</v>
      </c>
      <c r="X178" s="30"/>
      <c r="Y178" s="30">
        <f>AVERAGE(Y166:Y177)</f>
        <v>0.99246997526953373</v>
      </c>
    </row>
    <row r="179" spans="1:27" x14ac:dyDescent="0.3">
      <c r="A179" s="113"/>
      <c r="B179" t="s">
        <v>3</v>
      </c>
      <c r="C179">
        <v>8124</v>
      </c>
      <c r="D179">
        <f t="shared" si="51"/>
        <v>8781.6666666666661</v>
      </c>
      <c r="F179" s="5" t="s">
        <v>8</v>
      </c>
      <c r="G179" s="6">
        <f t="shared" si="70"/>
        <v>9547</v>
      </c>
      <c r="H179" s="6">
        <f t="shared" si="65"/>
        <v>8752.8333333333339</v>
      </c>
      <c r="I179" s="6">
        <f t="shared" si="66"/>
        <v>8548.75</v>
      </c>
      <c r="J179" s="6">
        <f t="shared" si="67"/>
        <v>8403</v>
      </c>
      <c r="K179" s="6">
        <f t="shared" si="68"/>
        <v>8580.5</v>
      </c>
      <c r="L179" s="7">
        <f t="shared" si="69"/>
        <v>0</v>
      </c>
    </row>
    <row r="180" spans="1:27" ht="15" customHeight="1" x14ac:dyDescent="0.3">
      <c r="A180" s="113"/>
      <c r="B180" t="s">
        <v>4</v>
      </c>
      <c r="C180">
        <v>7870</v>
      </c>
      <c r="D180">
        <f t="shared" si="51"/>
        <v>8743.5</v>
      </c>
      <c r="F180" s="5" t="s">
        <v>9</v>
      </c>
      <c r="G180" s="6">
        <f t="shared" si="70"/>
        <v>9453.25</v>
      </c>
      <c r="H180" s="6">
        <f t="shared" si="65"/>
        <v>8779.9166666666661</v>
      </c>
      <c r="I180" s="6">
        <f t="shared" si="66"/>
        <v>8561.6666666666661</v>
      </c>
      <c r="J180" s="6">
        <f t="shared" si="67"/>
        <v>8361</v>
      </c>
      <c r="K180" s="6">
        <f t="shared" si="68"/>
        <v>8575.0833333333339</v>
      </c>
      <c r="L180" s="7">
        <f t="shared" si="69"/>
        <v>0</v>
      </c>
    </row>
    <row r="181" spans="1:27" x14ac:dyDescent="0.3">
      <c r="A181" s="113"/>
      <c r="B181" t="s">
        <v>5</v>
      </c>
      <c r="C181">
        <v>9387</v>
      </c>
      <c r="D181">
        <f t="shared" si="51"/>
        <v>8685.5</v>
      </c>
      <c r="F181" s="5" t="s">
        <v>10</v>
      </c>
      <c r="G181" s="6">
        <f t="shared" si="70"/>
        <v>9379.0833333333339</v>
      </c>
      <c r="H181" s="6">
        <f t="shared" si="65"/>
        <v>8787.0833333333339</v>
      </c>
      <c r="I181" s="6">
        <f t="shared" si="66"/>
        <v>8532.6666666666661</v>
      </c>
      <c r="J181" s="6">
        <f t="shared" si="67"/>
        <v>8356.8333333333339</v>
      </c>
      <c r="K181" s="6">
        <f t="shared" si="68"/>
        <v>8580.5</v>
      </c>
      <c r="L181" s="7">
        <f t="shared" si="69"/>
        <v>0</v>
      </c>
    </row>
    <row r="182" spans="1:27" x14ac:dyDescent="0.3">
      <c r="A182" s="113"/>
      <c r="B182" t="s">
        <v>6</v>
      </c>
      <c r="C182">
        <v>9556</v>
      </c>
      <c r="D182">
        <f t="shared" si="51"/>
        <v>8639.6666666666661</v>
      </c>
      <c r="F182" s="5" t="s">
        <v>11</v>
      </c>
      <c r="G182" s="6">
        <f t="shared" si="70"/>
        <v>9319.5</v>
      </c>
      <c r="H182" s="6">
        <f t="shared" si="65"/>
        <v>8741.0833333333339</v>
      </c>
      <c r="I182" s="6">
        <f t="shared" si="66"/>
        <v>8537.25</v>
      </c>
      <c r="J182" s="6">
        <f t="shared" si="67"/>
        <v>8371.9166666666661</v>
      </c>
      <c r="K182" s="6">
        <f t="shared" si="68"/>
        <v>8582.4166666666661</v>
      </c>
      <c r="L182" s="7">
        <f t="shared" si="69"/>
        <v>0</v>
      </c>
    </row>
    <row r="183" spans="1:27" ht="15" thickBot="1" x14ac:dyDescent="0.35">
      <c r="A183" s="113"/>
      <c r="B183" t="s">
        <v>7</v>
      </c>
      <c r="C183">
        <v>10093</v>
      </c>
      <c r="D183">
        <f t="shared" si="51"/>
        <v>8585.8333333333339</v>
      </c>
      <c r="F183" s="8" t="s">
        <v>12</v>
      </c>
      <c r="G183" s="9">
        <f t="shared" si="70"/>
        <v>9210.9166666666661</v>
      </c>
      <c r="H183" s="9">
        <f t="shared" si="65"/>
        <v>8797.1666666666661</v>
      </c>
      <c r="I183" s="9">
        <f t="shared" si="66"/>
        <v>8474.5</v>
      </c>
      <c r="J183" s="9">
        <f t="shared" si="67"/>
        <v>8393.25</v>
      </c>
      <c r="K183" s="9">
        <f t="shared" si="68"/>
        <v>8601.1666666666661</v>
      </c>
      <c r="L183" s="10">
        <f t="shared" si="69"/>
        <v>0</v>
      </c>
    </row>
    <row r="184" spans="1:27" x14ac:dyDescent="0.3">
      <c r="A184" s="113"/>
      <c r="B184" t="s">
        <v>8</v>
      </c>
      <c r="C184">
        <v>9620</v>
      </c>
      <c r="D184">
        <f t="shared" si="51"/>
        <v>8548.75</v>
      </c>
    </row>
    <row r="185" spans="1:27" x14ac:dyDescent="0.3">
      <c r="A185" s="113"/>
      <c r="B185" t="s">
        <v>9</v>
      </c>
      <c r="C185">
        <v>8285</v>
      </c>
      <c r="D185">
        <f t="shared" si="51"/>
        <v>8561.6666666666661</v>
      </c>
    </row>
    <row r="186" spans="1:27" x14ac:dyDescent="0.3">
      <c r="A186" s="113"/>
      <c r="B186" t="s">
        <v>10</v>
      </c>
      <c r="C186">
        <v>8433</v>
      </c>
      <c r="D186">
        <f t="shared" si="51"/>
        <v>8532.6666666666661</v>
      </c>
    </row>
    <row r="187" spans="1:27" x14ac:dyDescent="0.3">
      <c r="A187" s="113"/>
      <c r="B187" t="s">
        <v>11</v>
      </c>
      <c r="C187">
        <v>8160</v>
      </c>
      <c r="D187">
        <f t="shared" si="51"/>
        <v>8537.25</v>
      </c>
    </row>
    <row r="188" spans="1:27" x14ac:dyDescent="0.3">
      <c r="A188" s="113"/>
      <c r="B188" t="s">
        <v>12</v>
      </c>
      <c r="C188">
        <v>8034</v>
      </c>
      <c r="D188">
        <f t="shared" si="51"/>
        <v>8474.5</v>
      </c>
    </row>
    <row r="189" spans="1:27" x14ac:dyDescent="0.3">
      <c r="A189" s="113">
        <v>1976</v>
      </c>
      <c r="B189" t="s">
        <v>1</v>
      </c>
      <c r="C189">
        <v>7717</v>
      </c>
      <c r="D189">
        <f t="shared" si="51"/>
        <v>8423.5833333333339</v>
      </c>
    </row>
    <row r="190" spans="1:27" x14ac:dyDescent="0.3">
      <c r="A190" s="113"/>
      <c r="B190" t="s">
        <v>2</v>
      </c>
      <c r="C190">
        <v>7461</v>
      </c>
      <c r="D190">
        <f t="shared" si="51"/>
        <v>8422.3333333333339</v>
      </c>
    </row>
    <row r="191" spans="1:27" x14ac:dyDescent="0.3">
      <c r="A191" s="113"/>
      <c r="B191" t="s">
        <v>3</v>
      </c>
      <c r="C191">
        <v>7776</v>
      </c>
      <c r="D191">
        <f t="shared" si="51"/>
        <v>8385.5833333333339</v>
      </c>
    </row>
    <row r="192" spans="1:27" x14ac:dyDescent="0.3">
      <c r="A192" s="113"/>
      <c r="B192" t="s">
        <v>4</v>
      </c>
      <c r="C192">
        <v>7925</v>
      </c>
      <c r="D192">
        <f t="shared" si="51"/>
        <v>8364.9166666666661</v>
      </c>
    </row>
    <row r="193" spans="1:4" x14ac:dyDescent="0.3">
      <c r="A193" s="113"/>
      <c r="B193" t="s">
        <v>5</v>
      </c>
      <c r="C193">
        <v>8634</v>
      </c>
      <c r="D193">
        <f t="shared" si="51"/>
        <v>8369.5</v>
      </c>
    </row>
    <row r="194" spans="1:4" x14ac:dyDescent="0.3">
      <c r="A194" s="113"/>
      <c r="B194" t="s">
        <v>6</v>
      </c>
      <c r="C194">
        <v>8945</v>
      </c>
      <c r="D194">
        <f t="shared" si="51"/>
        <v>8345.6666666666661</v>
      </c>
    </row>
    <row r="195" spans="1:4" x14ac:dyDescent="0.3">
      <c r="A195" s="113"/>
      <c r="B195" t="s">
        <v>7</v>
      </c>
      <c r="C195">
        <v>10078</v>
      </c>
      <c r="D195">
        <f t="shared" si="51"/>
        <v>8396.75</v>
      </c>
    </row>
    <row r="196" spans="1:4" x14ac:dyDescent="0.3">
      <c r="A196" s="113"/>
      <c r="B196" t="s">
        <v>8</v>
      </c>
      <c r="C196">
        <v>9179</v>
      </c>
      <c r="D196">
        <f t="shared" si="51"/>
        <v>8403</v>
      </c>
    </row>
    <row r="197" spans="1:4" x14ac:dyDescent="0.3">
      <c r="A197" s="113"/>
      <c r="B197" t="s">
        <v>9</v>
      </c>
      <c r="C197">
        <v>8037</v>
      </c>
      <c r="D197">
        <f t="shared" si="51"/>
        <v>8361</v>
      </c>
    </row>
    <row r="198" spans="1:4" x14ac:dyDescent="0.3">
      <c r="A198" s="113"/>
      <c r="B198" t="s">
        <v>10</v>
      </c>
      <c r="C198">
        <v>8488</v>
      </c>
      <c r="D198">
        <f t="shared" si="51"/>
        <v>8356.8333333333339</v>
      </c>
    </row>
    <row r="199" spans="1:4" x14ac:dyDescent="0.3">
      <c r="A199" s="113"/>
      <c r="B199" t="s">
        <v>11</v>
      </c>
      <c r="C199">
        <v>7874</v>
      </c>
      <c r="D199">
        <f t="shared" si="51"/>
        <v>8371.9166666666661</v>
      </c>
    </row>
    <row r="200" spans="1:4" x14ac:dyDescent="0.3">
      <c r="A200" s="113"/>
      <c r="B200" t="s">
        <v>12</v>
      </c>
      <c r="C200">
        <v>8647</v>
      </c>
      <c r="D200">
        <f t="shared" si="51"/>
        <v>8393.25</v>
      </c>
    </row>
    <row r="201" spans="1:4" x14ac:dyDescent="0.3">
      <c r="A201" s="113">
        <v>1977</v>
      </c>
      <c r="B201" t="s">
        <v>1</v>
      </c>
      <c r="C201">
        <v>7792</v>
      </c>
      <c r="D201">
        <f t="shared" si="51"/>
        <v>8422.75</v>
      </c>
    </row>
    <row r="202" spans="1:4" x14ac:dyDescent="0.3">
      <c r="A202" s="113"/>
      <c r="B202" t="s">
        <v>2</v>
      </c>
      <c r="C202">
        <v>6957</v>
      </c>
      <c r="D202">
        <f t="shared" si="51"/>
        <v>8468.3333333333339</v>
      </c>
    </row>
    <row r="203" spans="1:4" x14ac:dyDescent="0.3">
      <c r="A203" s="113"/>
      <c r="B203" t="s">
        <v>3</v>
      </c>
      <c r="C203">
        <v>7726</v>
      </c>
      <c r="D203">
        <f t="shared" si="51"/>
        <v>8478.5833333333339</v>
      </c>
    </row>
    <row r="204" spans="1:4" x14ac:dyDescent="0.3">
      <c r="A204" s="113"/>
      <c r="B204" t="s">
        <v>4</v>
      </c>
      <c r="C204">
        <v>8106</v>
      </c>
      <c r="D204">
        <f t="shared" si="51"/>
        <v>8501.6666666666661</v>
      </c>
    </row>
    <row r="205" spans="1:4" x14ac:dyDescent="0.3">
      <c r="A205" s="113"/>
      <c r="B205" t="s">
        <v>5</v>
      </c>
      <c r="C205">
        <v>8890</v>
      </c>
      <c r="D205">
        <f t="shared" si="51"/>
        <v>8531.8333333333339</v>
      </c>
    </row>
    <row r="206" spans="1:4" x14ac:dyDescent="0.3">
      <c r="A206" s="113"/>
      <c r="B206" t="s">
        <v>6</v>
      </c>
      <c r="C206">
        <v>9299</v>
      </c>
      <c r="D206">
        <f t="shared" si="51"/>
        <v>8564.4166666666661</v>
      </c>
    </row>
    <row r="207" spans="1:4" x14ac:dyDescent="0.3">
      <c r="A207" s="113"/>
      <c r="B207" t="s">
        <v>7</v>
      </c>
      <c r="C207">
        <v>10625</v>
      </c>
      <c r="D207">
        <f t="shared" si="51"/>
        <v>8576.8333333333339</v>
      </c>
    </row>
    <row r="208" spans="1:4" x14ac:dyDescent="0.3">
      <c r="A208" s="113"/>
      <c r="B208" t="s">
        <v>8</v>
      </c>
      <c r="C208">
        <v>9302</v>
      </c>
      <c r="D208">
        <f t="shared" si="51"/>
        <v>8580.5</v>
      </c>
    </row>
    <row r="209" spans="1:4" x14ac:dyDescent="0.3">
      <c r="A209" s="113"/>
      <c r="B209" t="s">
        <v>9</v>
      </c>
      <c r="C209">
        <v>8314</v>
      </c>
      <c r="D209">
        <f t="shared" si="51"/>
        <v>8575.0833333333339</v>
      </c>
    </row>
    <row r="210" spans="1:4" x14ac:dyDescent="0.3">
      <c r="A210" s="113"/>
      <c r="B210" t="s">
        <v>10</v>
      </c>
      <c r="C210">
        <v>8850</v>
      </c>
      <c r="D210">
        <f t="shared" si="51"/>
        <v>8580.5</v>
      </c>
    </row>
    <row r="211" spans="1:4" x14ac:dyDescent="0.3">
      <c r="A211" s="113"/>
      <c r="B211" t="s">
        <v>11</v>
      </c>
      <c r="C211">
        <v>8265</v>
      </c>
      <c r="D211">
        <f t="shared" si="51"/>
        <v>8582.4166666666661</v>
      </c>
    </row>
    <row r="212" spans="1:4" x14ac:dyDescent="0.3">
      <c r="A212" s="113"/>
      <c r="B212" t="s">
        <v>12</v>
      </c>
      <c r="C212">
        <v>8796</v>
      </c>
      <c r="D212">
        <f t="shared" si="51"/>
        <v>8601.1666666666661</v>
      </c>
    </row>
    <row r="213" spans="1:4" x14ac:dyDescent="0.3">
      <c r="A213" s="113">
        <v>1978</v>
      </c>
      <c r="B213" t="s">
        <v>1</v>
      </c>
      <c r="C213">
        <v>7836</v>
      </c>
      <c r="D213">
        <f t="shared" si="51"/>
        <v>8612.4166666666661</v>
      </c>
    </row>
    <row r="214" spans="1:4" x14ac:dyDescent="0.3">
      <c r="A214" s="113"/>
      <c r="B214" t="s">
        <v>2</v>
      </c>
      <c r="C214">
        <v>6892</v>
      </c>
      <c r="D214">
        <f t="shared" si="51"/>
        <v>8600.6666666666661</v>
      </c>
    </row>
    <row r="215" spans="1:4" x14ac:dyDescent="0.3">
      <c r="A215" s="113"/>
      <c r="B215" t="s">
        <v>3</v>
      </c>
      <c r="C215">
        <v>7791</v>
      </c>
      <c r="D215">
        <f t="shared" si="51"/>
        <v>8644.4166666666661</v>
      </c>
    </row>
    <row r="216" spans="1:4" x14ac:dyDescent="0.3">
      <c r="A216" s="113"/>
      <c r="B216" t="s">
        <v>4</v>
      </c>
      <c r="C216">
        <v>8129</v>
      </c>
      <c r="D216">
        <f t="shared" si="51"/>
        <v>8710.75</v>
      </c>
    </row>
    <row r="217" spans="1:4" x14ac:dyDescent="0.3">
      <c r="A217" s="113"/>
      <c r="B217" t="s">
        <v>5</v>
      </c>
      <c r="C217">
        <v>9115</v>
      </c>
      <c r="D217">
        <f t="shared" si="51"/>
        <v>8729.0833333333339</v>
      </c>
    </row>
    <row r="218" spans="1:4" x14ac:dyDescent="0.3">
      <c r="A218" s="113"/>
      <c r="B218" t="s">
        <v>6</v>
      </c>
      <c r="C218">
        <v>9434</v>
      </c>
      <c r="D218">
        <f t="shared" si="51"/>
        <v>8759.75</v>
      </c>
    </row>
    <row r="219" spans="1:4" x14ac:dyDescent="0.3">
      <c r="A219" s="113"/>
      <c r="B219" t="s">
        <v>7</v>
      </c>
      <c r="C219">
        <v>10484</v>
      </c>
      <c r="D219">
        <f t="shared" si="51"/>
        <v>8796.75</v>
      </c>
    </row>
    <row r="220" spans="1:4" x14ac:dyDescent="0.3">
      <c r="A220" s="113"/>
      <c r="B220" t="s">
        <v>8</v>
      </c>
      <c r="C220">
        <v>9827</v>
      </c>
    </row>
    <row r="221" spans="1:4" x14ac:dyDescent="0.3">
      <c r="A221" s="113"/>
      <c r="B221" t="s">
        <v>9</v>
      </c>
      <c r="C221">
        <v>9110</v>
      </c>
    </row>
    <row r="222" spans="1:4" x14ac:dyDescent="0.3">
      <c r="A222" s="113"/>
      <c r="B222" t="s">
        <v>10</v>
      </c>
      <c r="C222">
        <v>9070</v>
      </c>
    </row>
    <row r="223" spans="1:4" x14ac:dyDescent="0.3">
      <c r="A223" s="113"/>
      <c r="B223" t="s">
        <v>11</v>
      </c>
      <c r="C223">
        <v>8633</v>
      </c>
    </row>
    <row r="224" spans="1:4" x14ac:dyDescent="0.3">
      <c r="A224" s="113"/>
      <c r="B224" t="s">
        <v>12</v>
      </c>
      <c r="C224">
        <v>9240</v>
      </c>
    </row>
    <row r="227" spans="1:17" ht="29.4" thickBot="1" x14ac:dyDescent="0.6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</row>
    <row r="228" spans="1:17" ht="33.6" customHeight="1" thickBot="1" x14ac:dyDescent="0.4">
      <c r="A228" s="20"/>
      <c r="B228" s="16"/>
      <c r="C228" s="16"/>
      <c r="D228" s="119" t="s">
        <v>86</v>
      </c>
      <c r="E228" s="119"/>
      <c r="F228" s="117" t="s">
        <v>85</v>
      </c>
      <c r="G228" s="118"/>
      <c r="H228" s="114" t="s">
        <v>96</v>
      </c>
      <c r="I228" s="111"/>
      <c r="J228" s="6"/>
      <c r="K228" s="6"/>
      <c r="L228" s="6"/>
      <c r="M228" s="6"/>
      <c r="N228" s="6"/>
      <c r="O228" s="6"/>
      <c r="P228" s="6"/>
      <c r="Q228" s="6"/>
    </row>
    <row r="229" spans="1:17" ht="28.2" customHeight="1" thickBot="1" x14ac:dyDescent="0.35">
      <c r="A229" s="64" t="s">
        <v>39</v>
      </c>
      <c r="B229" s="65" t="s">
        <v>22</v>
      </c>
      <c r="C229" s="65" t="s">
        <v>23</v>
      </c>
      <c r="D229" s="65" t="s">
        <v>83</v>
      </c>
      <c r="E229" s="65" t="s">
        <v>84</v>
      </c>
      <c r="F229" s="65" t="s">
        <v>83</v>
      </c>
      <c r="G229" s="66" t="s">
        <v>82</v>
      </c>
      <c r="H229" s="37" t="s">
        <v>22</v>
      </c>
      <c r="I229" s="13" t="s">
        <v>47</v>
      </c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15" t="s">
        <v>1</v>
      </c>
      <c r="B230" s="16">
        <f>P22</f>
        <v>0.91517869261869311</v>
      </c>
      <c r="C230" s="16">
        <f>Q40</f>
        <v>0.91563879629688849</v>
      </c>
      <c r="D230" s="16">
        <f>M87</f>
        <v>0.90829560460066905</v>
      </c>
      <c r="E230" s="16">
        <f>Q87</f>
        <v>0.9122865221638129</v>
      </c>
      <c r="F230" s="16">
        <f>M134</f>
        <v>0.90757507915532187</v>
      </c>
      <c r="G230" s="17">
        <f>Q134</f>
        <v>0.91379879154387289</v>
      </c>
      <c r="H230" s="14">
        <f>W166</f>
        <v>0.90800778530283432</v>
      </c>
      <c r="I230" s="30">
        <f>Z166</f>
        <v>0.91991074527502226</v>
      </c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56" t="s">
        <v>2</v>
      </c>
      <c r="B231" s="6">
        <f t="shared" ref="B231:B241" si="71">P23</f>
        <v>0.82911053690048986</v>
      </c>
      <c r="C231" s="6">
        <f t="shared" ref="C231:C241" si="72">Q41</f>
        <v>0.82970141283989751</v>
      </c>
      <c r="D231" s="6">
        <f t="shared" ref="D231:D241" si="73">M88</f>
        <v>0.82347655909775441</v>
      </c>
      <c r="E231" s="6">
        <f t="shared" ref="E231:E241" si="74">Q88</f>
        <v>0.81947282928294929</v>
      </c>
      <c r="F231" s="6">
        <f t="shared" ref="F231:F241" si="75">M135</f>
        <v>0.82390901747113265</v>
      </c>
      <c r="G231" s="7">
        <f t="shared" ref="G231:G241" si="76">Q135</f>
        <v>0.8257634233729837</v>
      </c>
      <c r="H231" s="14">
        <f t="shared" ref="H231:H241" si="77">W167</f>
        <v>0.82474351058465645</v>
      </c>
      <c r="I231" s="30">
        <f t="shared" ref="I231:I241" si="78">Z167</f>
        <v>0.8175886752584931</v>
      </c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56" t="s">
        <v>3</v>
      </c>
      <c r="B232" s="6">
        <f t="shared" si="71"/>
        <v>0.91761837935850432</v>
      </c>
      <c r="C232" s="6">
        <f t="shared" si="72"/>
        <v>0.91804064818402653</v>
      </c>
      <c r="D232" s="6">
        <f t="shared" si="73"/>
        <v>0.9128179658072666</v>
      </c>
      <c r="E232" s="6">
        <f t="shared" si="74"/>
        <v>0.90872121962412788</v>
      </c>
      <c r="F232" s="6">
        <f t="shared" si="75"/>
        <v>0.91343876106767707</v>
      </c>
      <c r="G232" s="7">
        <f t="shared" si="76"/>
        <v>0.91586821698026222</v>
      </c>
      <c r="H232" s="14">
        <f t="shared" si="77"/>
        <v>0.91513212759117413</v>
      </c>
      <c r="I232" s="30">
        <f t="shared" si="78"/>
        <v>0.91313217103487831</v>
      </c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56" t="s">
        <v>4</v>
      </c>
      <c r="B233" s="6">
        <f t="shared" si="71"/>
        <v>0.94038311267842223</v>
      </c>
      <c r="C233" s="6">
        <f t="shared" si="72"/>
        <v>0.94033501504135442</v>
      </c>
      <c r="D233" s="6">
        <f t="shared" si="73"/>
        <v>0.93699514679537677</v>
      </c>
      <c r="E233" s="6">
        <f t="shared" si="74"/>
        <v>0.94157888254517297</v>
      </c>
      <c r="F233" s="6">
        <f t="shared" si="75"/>
        <v>0.93771099913625444</v>
      </c>
      <c r="G233" s="7">
        <f t="shared" si="76"/>
        <v>0.93852409117279678</v>
      </c>
      <c r="H233" s="14">
        <f t="shared" si="77"/>
        <v>0.93936652682910904</v>
      </c>
      <c r="I233" s="30">
        <f t="shared" si="78"/>
        <v>0.94744630644278305</v>
      </c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56" t="s">
        <v>5</v>
      </c>
      <c r="B234" s="6">
        <f t="shared" si="71"/>
        <v>1.0385975938247565</v>
      </c>
      <c r="C234" s="6">
        <f t="shared" si="72"/>
        <v>1.0389723995722904</v>
      </c>
      <c r="D234" s="6">
        <f t="shared" si="73"/>
        <v>1.0362830091766646</v>
      </c>
      <c r="E234" s="6">
        <f t="shared" si="74"/>
        <v>1.0506254338875229</v>
      </c>
      <c r="F234" s="6">
        <f t="shared" si="75"/>
        <v>1.0376383901080906</v>
      </c>
      <c r="G234" s="7">
        <f t="shared" si="76"/>
        <v>1.0391470954951982</v>
      </c>
      <c r="H234" s="14">
        <f t="shared" si="77"/>
        <v>1.040582847384762</v>
      </c>
      <c r="I234" s="30">
        <f t="shared" si="78"/>
        <v>1.0446577382094131</v>
      </c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56" t="s">
        <v>6</v>
      </c>
      <c r="B235" s="6">
        <f t="shared" si="71"/>
        <v>1.0912676305224955</v>
      </c>
      <c r="C235" s="6">
        <f t="shared" si="72"/>
        <v>1.091567611059971</v>
      </c>
      <c r="D235" s="6">
        <f t="shared" si="73"/>
        <v>1.09052079097118</v>
      </c>
      <c r="E235" s="6">
        <f t="shared" si="74"/>
        <v>1.0855330447103524</v>
      </c>
      <c r="F235" s="6">
        <f t="shared" si="75"/>
        <v>1.0916015992831913</v>
      </c>
      <c r="G235" s="7">
        <f t="shared" si="76"/>
        <v>1.0840920008867065</v>
      </c>
      <c r="H235" s="14">
        <f t="shared" si="77"/>
        <v>1.0882163866770911</v>
      </c>
      <c r="I235" s="30">
        <f t="shared" si="78"/>
        <v>1.0895759989879192</v>
      </c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56" t="s">
        <v>7</v>
      </c>
      <c r="B236" s="6">
        <f t="shared" si="71"/>
        <v>1.1899428301457571</v>
      </c>
      <c r="C236" s="6">
        <f t="shared" si="72"/>
        <v>1.189807259940771</v>
      </c>
      <c r="D236" s="6">
        <f t="shared" si="73"/>
        <v>1.1904951174851972</v>
      </c>
      <c r="E236" s="6">
        <f t="shared" si="74"/>
        <v>1.203425401045269</v>
      </c>
      <c r="F236" s="6">
        <f t="shared" si="75"/>
        <v>1.1918092047508022</v>
      </c>
      <c r="G236" s="7">
        <f t="shared" si="76"/>
        <v>1.1895433230777956</v>
      </c>
      <c r="H236" s="14">
        <f t="shared" si="77"/>
        <v>1.1925774683338315</v>
      </c>
      <c r="I236" s="30">
        <f t="shared" si="78"/>
        <v>1.1926531556093756</v>
      </c>
      <c r="J236" s="6"/>
      <c r="K236" s="6"/>
      <c r="L236" s="6"/>
      <c r="M236" s="6"/>
      <c r="N236" s="6"/>
      <c r="O236" s="6"/>
      <c r="P236" s="6"/>
      <c r="Q236" s="6"/>
    </row>
    <row r="237" spans="1:17" x14ac:dyDescent="0.3">
      <c r="A237" s="56" t="s">
        <v>8</v>
      </c>
      <c r="B237" s="6">
        <f t="shared" si="71"/>
        <v>1.1091881037934999</v>
      </c>
      <c r="C237" s="6">
        <f t="shared" si="72"/>
        <v>1.1091915251220292</v>
      </c>
      <c r="D237" s="6">
        <f t="shared" si="73"/>
        <v>1.1112119787153305</v>
      </c>
      <c r="E237" s="6">
        <f t="shared" si="74"/>
        <v>1.0959223634354052</v>
      </c>
      <c r="F237" s="6">
        <f t="shared" si="75"/>
        <v>1.111946615300432</v>
      </c>
      <c r="G237" s="7">
        <f t="shared" si="76"/>
        <v>1.1081438828139552</v>
      </c>
      <c r="H237" s="14">
        <f t="shared" si="77"/>
        <v>1.1123352813316845</v>
      </c>
      <c r="I237" s="30">
        <f t="shared" si="78"/>
        <v>1.1157078790414701</v>
      </c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56" t="s">
        <v>9</v>
      </c>
      <c r="B238" s="6">
        <f t="shared" si="71"/>
        <v>0.98937316607738734</v>
      </c>
      <c r="C238" s="6">
        <f t="shared" si="72"/>
        <v>0.98891967080574206</v>
      </c>
      <c r="D238" s="6">
        <f t="shared" si="73"/>
        <v>0.99320004187325484</v>
      </c>
      <c r="E238" s="6">
        <f t="shared" si="74"/>
        <v>0.97803582926767541</v>
      </c>
      <c r="F238" s="6">
        <f t="shared" si="75"/>
        <v>0.99260263596613274</v>
      </c>
      <c r="G238" s="7">
        <f t="shared" si="76"/>
        <v>0.98705602772229295</v>
      </c>
      <c r="H238" s="14">
        <f t="shared" si="77"/>
        <v>0.98653143895721274</v>
      </c>
      <c r="I238" s="30">
        <f t="shared" si="78"/>
        <v>0.97596840595045808</v>
      </c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56" t="s">
        <v>10</v>
      </c>
      <c r="B239" s="6">
        <f t="shared" si="71"/>
        <v>1.0221200417800844</v>
      </c>
      <c r="C239" s="6">
        <f t="shared" si="72"/>
        <v>1.021787163954798</v>
      </c>
      <c r="D239" s="6">
        <f t="shared" si="73"/>
        <v>1.0269510512966691</v>
      </c>
      <c r="E239" s="6">
        <f t="shared" si="74"/>
        <v>1.0325136681216542</v>
      </c>
      <c r="F239" s="6">
        <f t="shared" si="75"/>
        <v>1.0262416412042146</v>
      </c>
      <c r="G239" s="7">
        <f t="shared" si="76"/>
        <v>1.0240777574446831</v>
      </c>
      <c r="H239" s="14">
        <f t="shared" si="77"/>
        <v>1.0290587265350386</v>
      </c>
      <c r="I239" s="30">
        <f t="shared" si="78"/>
        <v>1.0313179315803651</v>
      </c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56" t="s">
        <v>11</v>
      </c>
      <c r="B240" s="6">
        <f t="shared" si="71"/>
        <v>0.96355891098613256</v>
      </c>
      <c r="C240" s="6">
        <f t="shared" si="72"/>
        <v>0.96324915030857461</v>
      </c>
      <c r="D240" s="6">
        <f t="shared" si="73"/>
        <v>0.96917473479469762</v>
      </c>
      <c r="E240" s="6">
        <f t="shared" si="74"/>
        <v>0.97590461973949205</v>
      </c>
      <c r="F240" s="6">
        <f t="shared" si="75"/>
        <v>0.96786407574616751</v>
      </c>
      <c r="G240" s="7">
        <f t="shared" si="76"/>
        <v>0.96583562664174316</v>
      </c>
      <c r="H240" s="14">
        <f t="shared" si="77"/>
        <v>0.96990045645155376</v>
      </c>
      <c r="I240" s="30">
        <f t="shared" si="78"/>
        <v>0.96669260180851757</v>
      </c>
      <c r="J240" s="6"/>
      <c r="K240" s="6"/>
      <c r="L240" s="6"/>
      <c r="M240" s="6"/>
      <c r="N240" s="6"/>
      <c r="O240" s="6"/>
      <c r="P240" s="6"/>
      <c r="Q240" s="6"/>
    </row>
    <row r="241" spans="1:17" ht="15" thickBot="1" x14ac:dyDescent="0.35">
      <c r="A241" s="19" t="s">
        <v>12</v>
      </c>
      <c r="B241" s="9">
        <f t="shared" si="71"/>
        <v>0.9936610013137771</v>
      </c>
      <c r="C241" s="9">
        <f t="shared" si="72"/>
        <v>0.99278934687365628</v>
      </c>
      <c r="D241" s="9">
        <f t="shared" si="73"/>
        <v>1.0005779993859396</v>
      </c>
      <c r="E241" s="9">
        <f t="shared" si="74"/>
        <v>0.99598018617656769</v>
      </c>
      <c r="F241" s="9">
        <f t="shared" si="75"/>
        <v>0.99766198081058455</v>
      </c>
      <c r="G241" s="10">
        <f t="shared" si="76"/>
        <v>1.0081497628477112</v>
      </c>
      <c r="H241" s="14">
        <f t="shared" si="77"/>
        <v>0.99354744402105111</v>
      </c>
      <c r="I241" s="30">
        <f t="shared" si="78"/>
        <v>0.98534839080130665</v>
      </c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30"/>
      <c r="B242" s="13">
        <f>AVERAGE(B230:B241)</f>
        <v>0.99999999999999989</v>
      </c>
      <c r="C242" s="13">
        <f t="shared" ref="C242:I242" si="79">AVERAGE(C230:C241)</f>
        <v>1</v>
      </c>
      <c r="D242" s="13">
        <f t="shared" si="79"/>
        <v>0.99999999999999989</v>
      </c>
      <c r="E242" s="13">
        <f t="shared" si="79"/>
        <v>1.0000000000000002</v>
      </c>
      <c r="F242" s="13">
        <f t="shared" si="79"/>
        <v>1</v>
      </c>
      <c r="G242" s="13">
        <f t="shared" si="79"/>
        <v>1.0000000000000002</v>
      </c>
      <c r="H242" s="13">
        <f t="shared" si="79"/>
        <v>0.99999999999999989</v>
      </c>
      <c r="I242" s="13">
        <f t="shared" si="79"/>
        <v>1</v>
      </c>
      <c r="J242" s="6"/>
      <c r="K242" s="6"/>
      <c r="L242" s="6"/>
      <c r="M242" s="6"/>
      <c r="N242" s="6"/>
      <c r="O242" s="6"/>
      <c r="P242" s="6"/>
      <c r="Q242" s="6"/>
    </row>
    <row r="243" spans="1:17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8.600000000000001" thickBot="1" x14ac:dyDescent="0.4">
      <c r="A244" s="20"/>
      <c r="B244" s="20"/>
      <c r="C244" s="16"/>
      <c r="D244" s="115" t="s">
        <v>86</v>
      </c>
      <c r="E244" s="116"/>
      <c r="F244" s="117" t="s">
        <v>85</v>
      </c>
      <c r="G244" s="118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29.4" thickBot="1" x14ac:dyDescent="0.35">
      <c r="A245" s="64" t="s">
        <v>39</v>
      </c>
      <c r="B245" s="51" t="s">
        <v>22</v>
      </c>
      <c r="C245" s="52" t="s">
        <v>23</v>
      </c>
      <c r="D245" s="51" t="s">
        <v>83</v>
      </c>
      <c r="E245" s="92" t="s">
        <v>84</v>
      </c>
      <c r="F245" s="52" t="s">
        <v>83</v>
      </c>
      <c r="G245" s="92" t="s">
        <v>82</v>
      </c>
      <c r="H245" s="37" t="s">
        <v>92</v>
      </c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3">
      <c r="A246" s="15" t="s">
        <v>1</v>
      </c>
      <c r="B246" s="20">
        <f>B230*100</f>
        <v>91.517869261869308</v>
      </c>
      <c r="C246" s="16">
        <f t="shared" ref="C246:H246" si="80">C230*100</f>
        <v>91.563879629688856</v>
      </c>
      <c r="D246" s="20">
        <f t="shared" si="80"/>
        <v>90.829560460066901</v>
      </c>
      <c r="E246" s="17">
        <f t="shared" si="80"/>
        <v>91.228652216381292</v>
      </c>
      <c r="F246" s="16">
        <f t="shared" si="80"/>
        <v>90.757507915532187</v>
      </c>
      <c r="G246" s="17">
        <f t="shared" si="80"/>
        <v>91.379879154387282</v>
      </c>
      <c r="H246" s="17">
        <f t="shared" si="80"/>
        <v>90.800778530283438</v>
      </c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3">
      <c r="A247" s="56" t="s">
        <v>2</v>
      </c>
      <c r="B247" s="18">
        <f t="shared" ref="B247:H257" si="81">B231*100</f>
        <v>82.911053690048988</v>
      </c>
      <c r="C247" s="6">
        <f t="shared" si="81"/>
        <v>82.970141283989747</v>
      </c>
      <c r="D247" s="18">
        <f t="shared" si="81"/>
        <v>82.34765590977544</v>
      </c>
      <c r="E247" s="7">
        <f t="shared" si="81"/>
        <v>81.947282928294925</v>
      </c>
      <c r="F247" s="6">
        <f t="shared" si="81"/>
        <v>82.390901747113261</v>
      </c>
      <c r="G247" s="7">
        <f t="shared" si="81"/>
        <v>82.576342337298371</v>
      </c>
      <c r="H247" s="7">
        <f t="shared" si="81"/>
        <v>82.474351058465643</v>
      </c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56" t="s">
        <v>3</v>
      </c>
      <c r="B248" s="18">
        <f t="shared" si="81"/>
        <v>91.761837935850437</v>
      </c>
      <c r="C248" s="6">
        <f t="shared" si="81"/>
        <v>91.804064818402651</v>
      </c>
      <c r="D248" s="18">
        <f t="shared" si="81"/>
        <v>91.281796580726663</v>
      </c>
      <c r="E248" s="7">
        <f t="shared" si="81"/>
        <v>90.872121962412791</v>
      </c>
      <c r="F248" s="6">
        <f t="shared" si="81"/>
        <v>91.343876106767709</v>
      </c>
      <c r="G248" s="7">
        <f t="shared" si="81"/>
        <v>91.586821698026228</v>
      </c>
      <c r="H248" s="7">
        <f t="shared" si="81"/>
        <v>91.513212759117408</v>
      </c>
    </row>
    <row r="249" spans="1:17" x14ac:dyDescent="0.3">
      <c r="A249" s="56" t="s">
        <v>4</v>
      </c>
      <c r="B249" s="18">
        <f t="shared" si="81"/>
        <v>94.038311267842218</v>
      </c>
      <c r="C249" s="6">
        <f t="shared" si="81"/>
        <v>94.033501504135444</v>
      </c>
      <c r="D249" s="18">
        <f t="shared" si="81"/>
        <v>93.699514679537671</v>
      </c>
      <c r="E249" s="7">
        <f t="shared" si="81"/>
        <v>94.157888254517303</v>
      </c>
      <c r="F249" s="6">
        <f t="shared" si="81"/>
        <v>93.771099913625449</v>
      </c>
      <c r="G249" s="7">
        <f t="shared" si="81"/>
        <v>93.852409117279677</v>
      </c>
      <c r="H249" s="7">
        <f t="shared" si="81"/>
        <v>93.936652682910903</v>
      </c>
    </row>
    <row r="250" spans="1:17" x14ac:dyDescent="0.3">
      <c r="A250" s="56" t="s">
        <v>5</v>
      </c>
      <c r="B250" s="18">
        <f t="shared" si="81"/>
        <v>103.85975938247564</v>
      </c>
      <c r="C250" s="6">
        <f t="shared" si="81"/>
        <v>103.89723995722903</v>
      </c>
      <c r="D250" s="18">
        <f t="shared" si="81"/>
        <v>103.62830091766646</v>
      </c>
      <c r="E250" s="7">
        <f t="shared" si="81"/>
        <v>105.06254338875229</v>
      </c>
      <c r="F250" s="6">
        <f t="shared" si="81"/>
        <v>103.76383901080905</v>
      </c>
      <c r="G250" s="7">
        <f t="shared" si="81"/>
        <v>103.91470954951983</v>
      </c>
      <c r="H250" s="7">
        <f t="shared" si="81"/>
        <v>104.0582847384762</v>
      </c>
    </row>
    <row r="251" spans="1:17" x14ac:dyDescent="0.3">
      <c r="A251" s="56" t="s">
        <v>6</v>
      </c>
      <c r="B251" s="18">
        <f t="shared" si="81"/>
        <v>109.12676305224956</v>
      </c>
      <c r="C251" s="6">
        <f t="shared" si="81"/>
        <v>109.15676110599711</v>
      </c>
      <c r="D251" s="18">
        <f t="shared" si="81"/>
        <v>109.05207909711801</v>
      </c>
      <c r="E251" s="7">
        <f t="shared" si="81"/>
        <v>108.55330447103523</v>
      </c>
      <c r="F251" s="6">
        <f t="shared" si="81"/>
        <v>109.16015992831913</v>
      </c>
      <c r="G251" s="7">
        <f t="shared" si="81"/>
        <v>108.40920008867066</v>
      </c>
      <c r="H251" s="7">
        <f t="shared" si="81"/>
        <v>108.82163866770911</v>
      </c>
    </row>
    <row r="252" spans="1:17" x14ac:dyDescent="0.3">
      <c r="A252" s="56" t="s">
        <v>7</v>
      </c>
      <c r="B252" s="18">
        <f t="shared" si="81"/>
        <v>118.99428301457571</v>
      </c>
      <c r="C252" s="6">
        <f t="shared" si="81"/>
        <v>118.98072599407709</v>
      </c>
      <c r="D252" s="18">
        <f t="shared" si="81"/>
        <v>119.04951174851972</v>
      </c>
      <c r="E252" s="7">
        <f t="shared" si="81"/>
        <v>120.34254010452689</v>
      </c>
      <c r="F252" s="6">
        <f t="shared" si="81"/>
        <v>119.18092047508023</v>
      </c>
      <c r="G252" s="7">
        <f t="shared" si="81"/>
        <v>118.95433230777957</v>
      </c>
      <c r="H252" s="7">
        <f t="shared" si="81"/>
        <v>119.25774683338315</v>
      </c>
    </row>
    <row r="253" spans="1:17" x14ac:dyDescent="0.3">
      <c r="A253" s="56" t="s">
        <v>8</v>
      </c>
      <c r="B253" s="18">
        <f t="shared" si="81"/>
        <v>110.91881037934999</v>
      </c>
      <c r="C253" s="6">
        <f t="shared" si="81"/>
        <v>110.91915251220293</v>
      </c>
      <c r="D253" s="18">
        <f t="shared" si="81"/>
        <v>111.12119787153306</v>
      </c>
      <c r="E253" s="7">
        <f t="shared" si="81"/>
        <v>109.59223634354052</v>
      </c>
      <c r="F253" s="6">
        <f t="shared" si="81"/>
        <v>111.19466153004321</v>
      </c>
      <c r="G253" s="7">
        <f t="shared" si="81"/>
        <v>110.81438828139551</v>
      </c>
      <c r="H253" s="7">
        <f t="shared" si="81"/>
        <v>111.23352813316845</v>
      </c>
    </row>
    <row r="254" spans="1:17" x14ac:dyDescent="0.3">
      <c r="A254" s="56" t="s">
        <v>9</v>
      </c>
      <c r="B254" s="18">
        <f t="shared" si="81"/>
        <v>98.937316607738737</v>
      </c>
      <c r="C254" s="6">
        <f t="shared" si="81"/>
        <v>98.891967080574204</v>
      </c>
      <c r="D254" s="18">
        <f t="shared" si="81"/>
        <v>99.32000418732548</v>
      </c>
      <c r="E254" s="7">
        <f t="shared" si="81"/>
        <v>97.803582926767547</v>
      </c>
      <c r="F254" s="6">
        <f t="shared" si="81"/>
        <v>99.260263596613271</v>
      </c>
      <c r="G254" s="7">
        <f t="shared" si="81"/>
        <v>98.705602772229298</v>
      </c>
      <c r="H254" s="7">
        <f t="shared" si="81"/>
        <v>98.653143895721271</v>
      </c>
    </row>
    <row r="255" spans="1:17" x14ac:dyDescent="0.3">
      <c r="A255" s="56" t="s">
        <v>10</v>
      </c>
      <c r="B255" s="18">
        <f t="shared" si="81"/>
        <v>102.21200417800844</v>
      </c>
      <c r="C255" s="6">
        <f t="shared" si="81"/>
        <v>102.1787163954798</v>
      </c>
      <c r="D255" s="18">
        <f t="shared" si="81"/>
        <v>102.69510512966691</v>
      </c>
      <c r="E255" s="7">
        <f t="shared" si="81"/>
        <v>103.25136681216543</v>
      </c>
      <c r="F255" s="6">
        <f t="shared" si="81"/>
        <v>102.62416412042145</v>
      </c>
      <c r="G255" s="7">
        <f t="shared" si="81"/>
        <v>102.40777574446831</v>
      </c>
      <c r="H255" s="7">
        <f t="shared" si="81"/>
        <v>102.90587265350386</v>
      </c>
    </row>
    <row r="256" spans="1:17" x14ac:dyDescent="0.3">
      <c r="A256" s="56" t="s">
        <v>11</v>
      </c>
      <c r="B256" s="18">
        <f t="shared" si="81"/>
        <v>96.355891098613256</v>
      </c>
      <c r="C256" s="6">
        <f t="shared" si="81"/>
        <v>96.324915030857454</v>
      </c>
      <c r="D256" s="18">
        <f t="shared" si="81"/>
        <v>96.917473479469763</v>
      </c>
      <c r="E256" s="7">
        <f t="shared" si="81"/>
        <v>97.590461973949203</v>
      </c>
      <c r="F256" s="6">
        <f t="shared" si="81"/>
        <v>96.786407574616746</v>
      </c>
      <c r="G256" s="7">
        <f t="shared" si="81"/>
        <v>96.583562664174309</v>
      </c>
      <c r="H256" s="7">
        <f t="shared" si="81"/>
        <v>96.990045645155377</v>
      </c>
    </row>
    <row r="257" spans="1:8" ht="15" thickBot="1" x14ac:dyDescent="0.35">
      <c r="A257" s="19" t="s">
        <v>12</v>
      </c>
      <c r="B257" s="21">
        <f t="shared" si="81"/>
        <v>99.366100131377706</v>
      </c>
      <c r="C257" s="9">
        <f t="shared" si="81"/>
        <v>99.278934687365634</v>
      </c>
      <c r="D257" s="21">
        <f t="shared" si="81"/>
        <v>100.05779993859396</v>
      </c>
      <c r="E257" s="10">
        <f t="shared" si="81"/>
        <v>99.598018617656763</v>
      </c>
      <c r="F257" s="9">
        <f t="shared" si="81"/>
        <v>99.766198081058448</v>
      </c>
      <c r="G257" s="10">
        <f t="shared" si="81"/>
        <v>100.81497628477112</v>
      </c>
      <c r="H257" s="10">
        <f t="shared" si="81"/>
        <v>99.354744402105112</v>
      </c>
    </row>
    <row r="258" spans="1:8" x14ac:dyDescent="0.3">
      <c r="B258">
        <f t="shared" ref="B258:H258" si="82">B242</f>
        <v>0.99999999999999989</v>
      </c>
      <c r="C258">
        <f t="shared" si="82"/>
        <v>1</v>
      </c>
      <c r="D258">
        <f t="shared" si="82"/>
        <v>0.99999999999999989</v>
      </c>
      <c r="E258">
        <f t="shared" si="82"/>
        <v>1.0000000000000002</v>
      </c>
      <c r="F258">
        <f t="shared" si="82"/>
        <v>1</v>
      </c>
      <c r="G258">
        <f t="shared" si="82"/>
        <v>1.0000000000000002</v>
      </c>
      <c r="H258">
        <f t="shared" si="82"/>
        <v>0.99999999999999989</v>
      </c>
    </row>
  </sheetData>
  <mergeCells count="24">
    <mergeCell ref="V164:X164"/>
    <mergeCell ref="Y164:AA164"/>
    <mergeCell ref="H228:I228"/>
    <mergeCell ref="D244:E244"/>
    <mergeCell ref="F244:G244"/>
    <mergeCell ref="D228:E228"/>
    <mergeCell ref="F228:G228"/>
    <mergeCell ref="A201:A212"/>
    <mergeCell ref="A213:A224"/>
    <mergeCell ref="A153:A164"/>
    <mergeCell ref="A165:A176"/>
    <mergeCell ref="A177:A188"/>
    <mergeCell ref="A189:A200"/>
    <mergeCell ref="L132:N132"/>
    <mergeCell ref="A56:Q56"/>
    <mergeCell ref="A150:Q150"/>
    <mergeCell ref="P132:R132"/>
    <mergeCell ref="J106:K106"/>
    <mergeCell ref="A18:O18"/>
    <mergeCell ref="A19:Q19"/>
    <mergeCell ref="A37:Q37"/>
    <mergeCell ref="P85:R85"/>
    <mergeCell ref="A103:Q103"/>
    <mergeCell ref="L85:N8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44"/>
  <sheetViews>
    <sheetView topLeftCell="A88" zoomScaleNormal="100" workbookViewId="0">
      <selection activeCell="J109" sqref="J109"/>
    </sheetView>
  </sheetViews>
  <sheetFormatPr defaultRowHeight="14.4" x14ac:dyDescent="0.3"/>
  <cols>
    <col min="4" max="8" width="11.44140625" customWidth="1"/>
    <col min="10" max="10" width="11" style="3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1.5546875" customWidth="1"/>
    <col min="19" max="19" width="12.33203125" customWidth="1"/>
    <col min="20" max="20" width="12.21875" customWidth="1"/>
    <col min="21" max="21" width="13.5546875" customWidth="1"/>
  </cols>
  <sheetData>
    <row r="1" spans="1:21" x14ac:dyDescent="0.3">
      <c r="A1" t="s">
        <v>13</v>
      </c>
    </row>
    <row r="2" spans="1:21" ht="15" thickBot="1" x14ac:dyDescent="0.35">
      <c r="A2" t="s">
        <v>14</v>
      </c>
    </row>
    <row r="3" spans="1:21" ht="31.8" customHeight="1" thickBot="1" x14ac:dyDescent="0.65">
      <c r="J3" s="137" t="s">
        <v>44</v>
      </c>
      <c r="K3" s="138"/>
      <c r="L3" s="138"/>
      <c r="M3" s="138"/>
      <c r="N3" s="138"/>
      <c r="O3" s="138"/>
      <c r="P3" s="139"/>
      <c r="R3" s="134" t="s">
        <v>65</v>
      </c>
      <c r="S3" s="135"/>
      <c r="T3" s="135"/>
      <c r="U3" s="136"/>
    </row>
    <row r="4" spans="1:21" ht="26.4" customHeight="1" thickBot="1" x14ac:dyDescent="0.45">
      <c r="A4" s="47"/>
      <c r="B4" s="47"/>
      <c r="C4" s="47"/>
      <c r="D4" s="47"/>
      <c r="E4" s="47"/>
      <c r="F4" s="47"/>
      <c r="G4" s="47"/>
      <c r="H4" s="47"/>
      <c r="I4" s="47"/>
      <c r="J4" s="55"/>
      <c r="K4" s="54"/>
      <c r="L4" s="140" t="s">
        <v>70</v>
      </c>
      <c r="M4" s="140"/>
      <c r="N4" s="141" t="s">
        <v>71</v>
      </c>
      <c r="O4" s="142"/>
      <c r="P4" s="50"/>
      <c r="Q4" s="47"/>
      <c r="R4" s="143" t="s">
        <v>70</v>
      </c>
      <c r="S4" s="144"/>
      <c r="T4" s="144" t="s">
        <v>71</v>
      </c>
      <c r="U4" s="145"/>
    </row>
    <row r="5" spans="1:21" ht="61.2" customHeight="1" thickBot="1" x14ac:dyDescent="0.35">
      <c r="A5" s="83"/>
      <c r="B5" s="83" t="s">
        <v>0</v>
      </c>
      <c r="C5" s="83" t="s">
        <v>24</v>
      </c>
      <c r="D5" s="84" t="s">
        <v>95</v>
      </c>
      <c r="E5" s="84" t="s">
        <v>19</v>
      </c>
      <c r="F5" s="84" t="s">
        <v>63</v>
      </c>
      <c r="G5" s="84"/>
      <c r="H5" s="85" t="s">
        <v>64</v>
      </c>
      <c r="I5" s="84"/>
      <c r="J5" s="43" t="s">
        <v>42</v>
      </c>
      <c r="K5" s="95" t="s">
        <v>43</v>
      </c>
      <c r="L5" s="44" t="s">
        <v>67</v>
      </c>
      <c r="M5" s="44" t="s">
        <v>68</v>
      </c>
      <c r="N5" s="96" t="s">
        <v>66</v>
      </c>
      <c r="O5" s="97" t="s">
        <v>66</v>
      </c>
      <c r="P5" s="45" t="s">
        <v>69</v>
      </c>
      <c r="Q5" s="9"/>
      <c r="R5" s="64" t="s">
        <v>72</v>
      </c>
      <c r="S5" s="66" t="s">
        <v>73</v>
      </c>
      <c r="T5" s="64" t="s">
        <v>72</v>
      </c>
      <c r="U5" s="66" t="s">
        <v>73</v>
      </c>
    </row>
    <row r="6" spans="1:21" x14ac:dyDescent="0.3">
      <c r="A6" s="72">
        <v>1</v>
      </c>
      <c r="B6" s="122">
        <v>1973</v>
      </c>
      <c r="C6" s="6" t="s">
        <v>1</v>
      </c>
      <c r="D6">
        <v>9007</v>
      </c>
      <c r="E6" s="6">
        <f>'Seasonal Indexes'!$H$62+'Seasonal Indexes'!$H$61*A6</f>
        <v>9200.9800595238084</v>
      </c>
      <c r="F6" s="6">
        <f>'Seasonal Indexes'!$K$107+'Seasonal Indexes'!$K$108*A6+'Seasonal Indexes'!$K$109*(POWER(A6,2))</f>
        <v>9932.1177341683033</v>
      </c>
      <c r="G6" s="6"/>
      <c r="H6" s="18">
        <f>D6/E6</f>
        <v>0.97891745680689501</v>
      </c>
      <c r="I6" s="6"/>
      <c r="J6" s="99">
        <f>$D6/'Seasonal Indexes'!$B246</f>
        <v>98.417938186774904</v>
      </c>
      <c r="K6" s="100">
        <f>$D6/'Seasonal Indexes'!$B246</f>
        <v>98.417938186774904</v>
      </c>
      <c r="L6" s="100">
        <f>$D6/'Seasonal Indexes'!$B246</f>
        <v>98.417938186774904</v>
      </c>
      <c r="M6" s="100">
        <f>$D6/'Seasonal Indexes'!$B246</f>
        <v>98.417938186774904</v>
      </c>
      <c r="N6" s="100">
        <f>$D6/'Seasonal Indexes'!$B246</f>
        <v>98.417938186774904</v>
      </c>
      <c r="O6" s="100">
        <f>$D6/'Seasonal Indexes'!$B246</f>
        <v>98.417938186774904</v>
      </c>
      <c r="P6" s="101">
        <f>$D6/'Seasonal Indexes'!$B246</f>
        <v>98.417938186774904</v>
      </c>
      <c r="Q6" s="6"/>
      <c r="R6" s="18">
        <f t="shared" ref="R6:R37" si="0">L6/E6</f>
        <v>1.0696462501829231E-2</v>
      </c>
      <c r="S6" s="7">
        <f>M6/E6</f>
        <v>1.0696462501829231E-2</v>
      </c>
      <c r="T6" s="18">
        <f>N6/F6</f>
        <v>9.9090587547305421E-3</v>
      </c>
      <c r="U6" s="53">
        <f>O6/F6</f>
        <v>9.9090587547305421E-3</v>
      </c>
    </row>
    <row r="7" spans="1:21" x14ac:dyDescent="0.3">
      <c r="A7" s="72">
        <v>2</v>
      </c>
      <c r="B7" s="122"/>
      <c r="C7" s="6" t="s">
        <v>2</v>
      </c>
      <c r="D7">
        <v>8106</v>
      </c>
      <c r="E7" s="6">
        <f>'Seasonal Indexes'!$H$62+'Seasonal Indexes'!$H$61*A7</f>
        <v>9189.339384920635</v>
      </c>
      <c r="F7" s="6">
        <f>'Seasonal Indexes'!$K$107+'Seasonal Indexes'!$K$108*A7+'Seasonal Indexes'!$K$109*(POWER(A7,2))</f>
        <v>9859.5670479910568</v>
      </c>
      <c r="G7" s="6"/>
      <c r="H7" s="18">
        <f t="shared" ref="H7:H37" si="1">D7/E7</f>
        <v>0.88210911148865012</v>
      </c>
      <c r="I7" s="6"/>
      <c r="J7" s="38">
        <f>$D7/'Seasonal Indexes'!$B247</f>
        <v>97.767422306597524</v>
      </c>
      <c r="K7" s="98">
        <f>$D7/'Seasonal Indexes'!$B247</f>
        <v>97.767422306597524</v>
      </c>
      <c r="L7" s="98">
        <f>$D7/'Seasonal Indexes'!$B247</f>
        <v>97.767422306597524</v>
      </c>
      <c r="M7" s="98">
        <f>$D7/'Seasonal Indexes'!$B247</f>
        <v>97.767422306597524</v>
      </c>
      <c r="N7" s="98">
        <f>$D7/'Seasonal Indexes'!$B247</f>
        <v>97.767422306597524</v>
      </c>
      <c r="O7" s="98">
        <f>$D7/'Seasonal Indexes'!$B247</f>
        <v>97.767422306597524</v>
      </c>
      <c r="P7" s="58">
        <f>$D7/'Seasonal Indexes'!$B247</f>
        <v>97.767422306597524</v>
      </c>
      <c r="Q7" s="6"/>
      <c r="R7" s="18">
        <f t="shared" si="0"/>
        <v>1.0639222060622795E-2</v>
      </c>
      <c r="S7" s="7">
        <f t="shared" ref="S7:S38" si="2">M7/E7</f>
        <v>1.0639222060622795E-2</v>
      </c>
      <c r="T7" s="18">
        <f t="shared" ref="T7:T70" si="3">N7/F7</f>
        <v>9.9159954824302541E-3</v>
      </c>
      <c r="U7" s="53">
        <f t="shared" ref="U7:U70" si="4">O7/F7</f>
        <v>9.9159954824302541E-3</v>
      </c>
    </row>
    <row r="8" spans="1:21" x14ac:dyDescent="0.3">
      <c r="A8" s="72">
        <v>3</v>
      </c>
      <c r="B8" s="122"/>
      <c r="C8" s="6" t="s">
        <v>3</v>
      </c>
      <c r="D8">
        <v>8928</v>
      </c>
      <c r="E8" s="6">
        <f>'Seasonal Indexes'!$H$62+'Seasonal Indexes'!$H$61*A8</f>
        <v>9177.6987103174597</v>
      </c>
      <c r="F8" s="6">
        <f>'Seasonal Indexes'!$K$107+'Seasonal Indexes'!$K$108*A8+'Seasonal Indexes'!$K$109*(POWER(A8,2))</f>
        <v>9788.7566478587814</v>
      </c>
      <c r="G8" s="6"/>
      <c r="H8" s="18">
        <f t="shared" si="1"/>
        <v>0.97279288433855959</v>
      </c>
      <c r="I8" s="6"/>
      <c r="J8" s="38">
        <f>$D8/'Seasonal Indexes'!$B248</f>
        <v>97.295348489439093</v>
      </c>
      <c r="K8" s="98">
        <f>$D8/'Seasonal Indexes'!$B248</f>
        <v>97.295348489439093</v>
      </c>
      <c r="L8" s="98">
        <f>$D8/'Seasonal Indexes'!$B248</f>
        <v>97.295348489439093</v>
      </c>
      <c r="M8" s="98">
        <f>$D8/'Seasonal Indexes'!$B248</f>
        <v>97.295348489439093</v>
      </c>
      <c r="N8" s="98">
        <f>$D8/'Seasonal Indexes'!$B248</f>
        <v>97.295348489439093</v>
      </c>
      <c r="O8" s="98">
        <f>$D8/'Seasonal Indexes'!$B248</f>
        <v>97.295348489439093</v>
      </c>
      <c r="P8" s="58">
        <f>$D8/'Seasonal Indexes'!$B248</f>
        <v>97.295348489439093</v>
      </c>
      <c r="Q8" s="6"/>
      <c r="R8" s="18">
        <f t="shared" si="0"/>
        <v>1.0601279423136959E-2</v>
      </c>
      <c r="S8" s="7">
        <f t="shared" si="2"/>
        <v>1.0601279423136959E-2</v>
      </c>
      <c r="T8" s="18">
        <f t="shared" si="3"/>
        <v>9.9395001826633137E-3</v>
      </c>
      <c r="U8" s="53">
        <f t="shared" si="4"/>
        <v>9.9395001826633137E-3</v>
      </c>
    </row>
    <row r="9" spans="1:21" x14ac:dyDescent="0.3">
      <c r="A9" s="72">
        <v>4</v>
      </c>
      <c r="B9" s="122"/>
      <c r="C9" s="6" t="s">
        <v>4</v>
      </c>
      <c r="D9">
        <v>9137</v>
      </c>
      <c r="E9" s="6">
        <f>'Seasonal Indexes'!$H$62+'Seasonal Indexes'!$H$61*A9</f>
        <v>9166.0580357142862</v>
      </c>
      <c r="F9" s="6">
        <f>'Seasonal Indexes'!$K$107+'Seasonal Indexes'!$K$108*A9+'Seasonal Indexes'!$K$109*(POWER(A9,2))</f>
        <v>9719.6865337714789</v>
      </c>
      <c r="G9" s="6"/>
      <c r="H9" s="18">
        <f t="shared" si="1"/>
        <v>0.9968298219800632</v>
      </c>
      <c r="I9" s="6"/>
      <c r="J9" s="38">
        <f>$D9/'Seasonal Indexes'!$B249</f>
        <v>97.162527450921289</v>
      </c>
      <c r="K9" s="98">
        <f>$D9/'Seasonal Indexes'!$B249</f>
        <v>97.162527450921289</v>
      </c>
      <c r="L9" s="98">
        <f>$D9/'Seasonal Indexes'!$B249</f>
        <v>97.162527450921289</v>
      </c>
      <c r="M9" s="98">
        <f>$D9/'Seasonal Indexes'!$B249</f>
        <v>97.162527450921289</v>
      </c>
      <c r="N9" s="98">
        <f>$D9/'Seasonal Indexes'!$B249</f>
        <v>97.162527450921289</v>
      </c>
      <c r="O9" s="98">
        <f>$D9/'Seasonal Indexes'!$B249</f>
        <v>97.162527450921289</v>
      </c>
      <c r="P9" s="58">
        <f>$D9/'Seasonal Indexes'!$B249</f>
        <v>97.162527450921289</v>
      </c>
      <c r="Q9" s="6"/>
      <c r="R9" s="18">
        <f t="shared" si="0"/>
        <v>1.0600252264642101E-2</v>
      </c>
      <c r="S9" s="7">
        <f t="shared" si="2"/>
        <v>1.0600252264642101E-2</v>
      </c>
      <c r="T9" s="18">
        <f t="shared" si="3"/>
        <v>9.9964671816653566E-3</v>
      </c>
      <c r="U9" s="53">
        <f t="shared" si="4"/>
        <v>9.9964671816653566E-3</v>
      </c>
    </row>
    <row r="10" spans="1:21" x14ac:dyDescent="0.3">
      <c r="A10" s="72">
        <v>5</v>
      </c>
      <c r="B10" s="122"/>
      <c r="C10" s="6" t="s">
        <v>5</v>
      </c>
      <c r="D10">
        <v>10017</v>
      </c>
      <c r="E10" s="6">
        <f>'Seasonal Indexes'!$H$62+'Seasonal Indexes'!$H$61*A10</f>
        <v>9154.4173611111109</v>
      </c>
      <c r="F10" s="6">
        <f>'Seasonal Indexes'!$K$107+'Seasonal Indexes'!$K$108*A10+'Seasonal Indexes'!$K$109*(POWER(A10,2))</f>
        <v>9652.3567057291493</v>
      </c>
      <c r="G10" s="6"/>
      <c r="H10" s="18">
        <f t="shared" si="1"/>
        <v>1.0942258370863915</v>
      </c>
      <c r="I10" s="6"/>
      <c r="J10" s="38">
        <f>$D10/'Seasonal Indexes'!$B250</f>
        <v>96.447363825591324</v>
      </c>
      <c r="K10" s="98">
        <f>$D10/'Seasonal Indexes'!$B250</f>
        <v>96.447363825591324</v>
      </c>
      <c r="L10" s="98">
        <f>$D10/'Seasonal Indexes'!$B250</f>
        <v>96.447363825591324</v>
      </c>
      <c r="M10" s="98">
        <f>$D10/'Seasonal Indexes'!$B250</f>
        <v>96.447363825591324</v>
      </c>
      <c r="N10" s="98">
        <f>$D10/'Seasonal Indexes'!$B250</f>
        <v>96.447363825591324</v>
      </c>
      <c r="O10" s="98">
        <f>$D10/'Seasonal Indexes'!$B250</f>
        <v>96.447363825591324</v>
      </c>
      <c r="P10" s="58">
        <f>$D10/'Seasonal Indexes'!$B250</f>
        <v>96.447363825591324</v>
      </c>
      <c r="Q10" s="6"/>
      <c r="R10" s="18">
        <f t="shared" si="0"/>
        <v>1.0535609206033086E-2</v>
      </c>
      <c r="S10" s="7">
        <f t="shared" si="2"/>
        <v>1.0535609206033086E-2</v>
      </c>
      <c r="T10" s="18">
        <f t="shared" si="3"/>
        <v>9.9921052201008137E-3</v>
      </c>
      <c r="U10" s="53">
        <f t="shared" si="4"/>
        <v>9.9921052201008137E-3</v>
      </c>
    </row>
    <row r="11" spans="1:21" x14ac:dyDescent="0.3">
      <c r="A11" s="72">
        <v>6</v>
      </c>
      <c r="B11" s="122"/>
      <c r="C11" s="6" t="s">
        <v>6</v>
      </c>
      <c r="D11">
        <v>10826</v>
      </c>
      <c r="E11" s="6">
        <f>'Seasonal Indexes'!$H$62+'Seasonal Indexes'!$H$61*A11</f>
        <v>9142.7766865079357</v>
      </c>
      <c r="F11" s="6">
        <f>'Seasonal Indexes'!$K$107+'Seasonal Indexes'!$K$108*A11+'Seasonal Indexes'!$K$109*(POWER(A11,2))</f>
        <v>9586.7671637317962</v>
      </c>
      <c r="G11" s="6"/>
      <c r="H11" s="18">
        <f t="shared" si="1"/>
        <v>1.1841041700139094</v>
      </c>
      <c r="I11" s="6"/>
      <c r="J11" s="38">
        <f>$D11/'Seasonal Indexes'!$B251</f>
        <v>99.205728248500733</v>
      </c>
      <c r="K11" s="98">
        <f>$D11/'Seasonal Indexes'!$B251</f>
        <v>99.205728248500733</v>
      </c>
      <c r="L11" s="98">
        <f>$D11/'Seasonal Indexes'!$B251</f>
        <v>99.205728248500733</v>
      </c>
      <c r="M11" s="98">
        <f>$D11/'Seasonal Indexes'!$B251</f>
        <v>99.205728248500733</v>
      </c>
      <c r="N11" s="98">
        <f>$D11/'Seasonal Indexes'!$B251</f>
        <v>99.205728248500733</v>
      </c>
      <c r="O11" s="98">
        <f>$D11/'Seasonal Indexes'!$B251</f>
        <v>99.205728248500733</v>
      </c>
      <c r="P11" s="58">
        <f>$D11/'Seasonal Indexes'!$B251</f>
        <v>99.205728248500733</v>
      </c>
      <c r="Q11" s="6"/>
      <c r="R11" s="18">
        <f t="shared" si="0"/>
        <v>1.0850722012591577E-2</v>
      </c>
      <c r="S11" s="7">
        <f t="shared" si="2"/>
        <v>1.0850722012591577E-2</v>
      </c>
      <c r="T11" s="18">
        <f t="shared" si="3"/>
        <v>1.034819418831941E-2</v>
      </c>
      <c r="U11" s="53">
        <f t="shared" si="4"/>
        <v>1.034819418831941E-2</v>
      </c>
    </row>
    <row r="12" spans="1:21" x14ac:dyDescent="0.3">
      <c r="A12" s="72">
        <v>7</v>
      </c>
      <c r="B12" s="122"/>
      <c r="C12" s="6" t="s">
        <v>7</v>
      </c>
      <c r="D12">
        <v>11317</v>
      </c>
      <c r="E12" s="6">
        <f>'Seasonal Indexes'!$H$62+'Seasonal Indexes'!$H$61*A12</f>
        <v>9131.1360119047622</v>
      </c>
      <c r="F12" s="6">
        <f>'Seasonal Indexes'!$K$107+'Seasonal Indexes'!$K$108*A12+'Seasonal Indexes'!$K$109*(POWER(A12,2))</f>
        <v>9522.9179077794161</v>
      </c>
      <c r="G12" s="6"/>
      <c r="H12" s="18">
        <f t="shared" si="1"/>
        <v>1.2393857659381491</v>
      </c>
      <c r="I12" s="6"/>
      <c r="J12" s="38">
        <f>$D12/'Seasonal Indexes'!$B252</f>
        <v>95.105409380161319</v>
      </c>
      <c r="K12" s="98">
        <f>$D12/'Seasonal Indexes'!$B252</f>
        <v>95.105409380161319</v>
      </c>
      <c r="L12" s="98">
        <f>$D12/'Seasonal Indexes'!$B252</f>
        <v>95.105409380161319</v>
      </c>
      <c r="M12" s="98">
        <f>$D12/'Seasonal Indexes'!$B252</f>
        <v>95.105409380161319</v>
      </c>
      <c r="N12" s="98">
        <f>$D12/'Seasonal Indexes'!$B252</f>
        <v>95.105409380161319</v>
      </c>
      <c r="O12" s="98">
        <f>$D12/'Seasonal Indexes'!$B252</f>
        <v>95.105409380161319</v>
      </c>
      <c r="P12" s="58">
        <f>$D12/'Seasonal Indexes'!$B252</f>
        <v>95.105409380161319</v>
      </c>
      <c r="Q12" s="6"/>
      <c r="R12" s="18">
        <f t="shared" si="0"/>
        <v>1.0415506817132851E-2</v>
      </c>
      <c r="S12" s="7">
        <f t="shared" si="2"/>
        <v>1.0415506817132851E-2</v>
      </c>
      <c r="T12" s="18">
        <f t="shared" si="3"/>
        <v>9.9870029649702496E-3</v>
      </c>
      <c r="U12" s="53">
        <f t="shared" si="4"/>
        <v>9.9870029649702496E-3</v>
      </c>
    </row>
    <row r="13" spans="1:21" x14ac:dyDescent="0.3">
      <c r="A13" s="72">
        <v>8</v>
      </c>
      <c r="B13" s="122"/>
      <c r="C13" s="6" t="s">
        <v>8</v>
      </c>
      <c r="D13">
        <v>10744</v>
      </c>
      <c r="E13" s="6">
        <f>'Seasonal Indexes'!$H$62+'Seasonal Indexes'!$H$61*A13</f>
        <v>9119.4953373015869</v>
      </c>
      <c r="F13" s="6">
        <f>'Seasonal Indexes'!$K$107+'Seasonal Indexes'!$K$108*A13+'Seasonal Indexes'!$K$109*(POWER(A13,2))</f>
        <v>9460.8089378720069</v>
      </c>
      <c r="G13" s="6"/>
      <c r="H13" s="18">
        <f t="shared" si="1"/>
        <v>1.1781353685278704</v>
      </c>
      <c r="I13" s="6"/>
      <c r="J13" s="38">
        <f>$D13/'Seasonal Indexes'!$B253</f>
        <v>96.863642544080463</v>
      </c>
      <c r="K13" s="98">
        <f>$D13/'Seasonal Indexes'!$B253</f>
        <v>96.863642544080463</v>
      </c>
      <c r="L13" s="98">
        <f>$D13/'Seasonal Indexes'!$B253</f>
        <v>96.863642544080463</v>
      </c>
      <c r="M13" s="98">
        <f>$D13/'Seasonal Indexes'!$B253</f>
        <v>96.863642544080463</v>
      </c>
      <c r="N13" s="98">
        <f>$D13/'Seasonal Indexes'!$B253</f>
        <v>96.863642544080463</v>
      </c>
      <c r="O13" s="98">
        <f>$D13/'Seasonal Indexes'!$B253</f>
        <v>96.863642544080463</v>
      </c>
      <c r="P13" s="58">
        <f>$D13/'Seasonal Indexes'!$B253</f>
        <v>96.863642544080463</v>
      </c>
      <c r="Q13" s="6"/>
      <c r="R13" s="18">
        <f t="shared" si="0"/>
        <v>1.0621601191885903E-2</v>
      </c>
      <c r="S13" s="7">
        <f t="shared" si="2"/>
        <v>1.0621601191885903E-2</v>
      </c>
      <c r="T13" s="18">
        <f t="shared" si="3"/>
        <v>1.0238410180373829E-2</v>
      </c>
      <c r="U13" s="53">
        <f t="shared" si="4"/>
        <v>1.0238410180373829E-2</v>
      </c>
    </row>
    <row r="14" spans="1:21" x14ac:dyDescent="0.3">
      <c r="A14" s="72">
        <v>9</v>
      </c>
      <c r="B14" s="122"/>
      <c r="C14" s="6" t="s">
        <v>9</v>
      </c>
      <c r="D14">
        <v>9713</v>
      </c>
      <c r="E14" s="6">
        <f>'Seasonal Indexes'!$H$62+'Seasonal Indexes'!$H$61*A14</f>
        <v>9107.8546626984116</v>
      </c>
      <c r="F14" s="6">
        <f>'Seasonal Indexes'!$K$107+'Seasonal Indexes'!$K$108*A14+'Seasonal Indexes'!$K$109*(POWER(A14,2))</f>
        <v>9400.4402540095725</v>
      </c>
      <c r="G14" s="6"/>
      <c r="H14" s="18">
        <f t="shared" si="1"/>
        <v>1.066442138100862</v>
      </c>
      <c r="I14" s="6"/>
      <c r="J14" s="38">
        <f>$D14/'Seasonal Indexes'!$B254</f>
        <v>98.173271047056701</v>
      </c>
      <c r="K14" s="98">
        <f>$D14/'Seasonal Indexes'!$B254</f>
        <v>98.173271047056701</v>
      </c>
      <c r="L14" s="98">
        <f>$D14/'Seasonal Indexes'!$B254</f>
        <v>98.173271047056701</v>
      </c>
      <c r="M14" s="98">
        <f>$D14/'Seasonal Indexes'!$B254</f>
        <v>98.173271047056701</v>
      </c>
      <c r="N14" s="98">
        <f>$D14/'Seasonal Indexes'!$B254</f>
        <v>98.173271047056701</v>
      </c>
      <c r="O14" s="98">
        <f>$D14/'Seasonal Indexes'!$B254</f>
        <v>98.173271047056701</v>
      </c>
      <c r="P14" s="58">
        <f>$D14/'Seasonal Indexes'!$B254</f>
        <v>98.173271047056701</v>
      </c>
      <c r="Q14" s="6"/>
      <c r="R14" s="18">
        <f t="shared" si="0"/>
        <v>1.0778967680405498E-2</v>
      </c>
      <c r="S14" s="7">
        <f t="shared" si="2"/>
        <v>1.0778967680405498E-2</v>
      </c>
      <c r="T14" s="18">
        <f t="shared" si="3"/>
        <v>1.0443475879247552E-2</v>
      </c>
      <c r="U14" s="53">
        <f t="shared" si="4"/>
        <v>1.0443475879247552E-2</v>
      </c>
    </row>
    <row r="15" spans="1:21" x14ac:dyDescent="0.3">
      <c r="A15" s="72">
        <v>10</v>
      </c>
      <c r="B15" s="122"/>
      <c r="C15" s="6" t="s">
        <v>10</v>
      </c>
      <c r="D15">
        <v>9938</v>
      </c>
      <c r="E15" s="6">
        <f>'Seasonal Indexes'!$H$62+'Seasonal Indexes'!$H$61*A15</f>
        <v>9096.2139880952382</v>
      </c>
      <c r="F15" s="6">
        <f>'Seasonal Indexes'!$K$107+'Seasonal Indexes'!$K$108*A15+'Seasonal Indexes'!$K$109*(POWER(A15,2))</f>
        <v>9341.8118561921146</v>
      </c>
      <c r="G15" s="6"/>
      <c r="H15" s="18">
        <f t="shared" si="1"/>
        <v>1.0925424592040665</v>
      </c>
      <c r="I15" s="6"/>
      <c r="J15" s="38">
        <f>$D15/'Seasonal Indexes'!$B255</f>
        <v>97.229284171870518</v>
      </c>
      <c r="K15" s="98">
        <f>$D15/'Seasonal Indexes'!$B255</f>
        <v>97.229284171870518</v>
      </c>
      <c r="L15" s="98">
        <f>$D15/'Seasonal Indexes'!$B255</f>
        <v>97.229284171870518</v>
      </c>
      <c r="M15" s="98">
        <f>$D15/'Seasonal Indexes'!$B255</f>
        <v>97.229284171870518</v>
      </c>
      <c r="N15" s="98">
        <f>$D15/'Seasonal Indexes'!$B255</f>
        <v>97.229284171870518</v>
      </c>
      <c r="O15" s="98">
        <f>$D15/'Seasonal Indexes'!$B255</f>
        <v>97.229284171870518</v>
      </c>
      <c r="P15" s="58">
        <f>$D15/'Seasonal Indexes'!$B255</f>
        <v>97.229284171870518</v>
      </c>
      <c r="Q15" s="6"/>
      <c r="R15" s="18">
        <f t="shared" si="0"/>
        <v>1.0688983823282996E-2</v>
      </c>
      <c r="S15" s="7">
        <f t="shared" si="2"/>
        <v>1.0688983823282996E-2</v>
      </c>
      <c r="T15" s="18">
        <f t="shared" si="3"/>
        <v>1.0407968568476702E-2</v>
      </c>
      <c r="U15" s="53">
        <f t="shared" si="4"/>
        <v>1.0407968568476702E-2</v>
      </c>
    </row>
    <row r="16" spans="1:21" x14ac:dyDescent="0.3">
      <c r="A16" s="72">
        <v>11</v>
      </c>
      <c r="B16" s="122"/>
      <c r="C16" s="6" t="s">
        <v>11</v>
      </c>
      <c r="D16">
        <v>9161</v>
      </c>
      <c r="E16" s="6">
        <f>'Seasonal Indexes'!$H$62+'Seasonal Indexes'!$H$61*A16</f>
        <v>9084.5733134920629</v>
      </c>
      <c r="F16" s="6">
        <f>'Seasonal Indexes'!$K$107+'Seasonal Indexes'!$K$108*A16+'Seasonal Indexes'!$K$109*(POWER(A16,2))</f>
        <v>9284.923744419626</v>
      </c>
      <c r="G16" s="6"/>
      <c r="H16" s="18">
        <f t="shared" si="1"/>
        <v>1.008412798694071</v>
      </c>
      <c r="I16" s="6"/>
      <c r="J16" s="38">
        <f>$D16/'Seasonal Indexes'!$B256</f>
        <v>95.074622792127798</v>
      </c>
      <c r="K16" s="98">
        <f>$D16/'Seasonal Indexes'!$B256</f>
        <v>95.074622792127798</v>
      </c>
      <c r="L16" s="98">
        <f>$D16/'Seasonal Indexes'!$B256</f>
        <v>95.074622792127798</v>
      </c>
      <c r="M16" s="98">
        <f>$D16/'Seasonal Indexes'!$B256</f>
        <v>95.074622792127798</v>
      </c>
      <c r="N16" s="98">
        <f>$D16/'Seasonal Indexes'!$B256</f>
        <v>95.074622792127798</v>
      </c>
      <c r="O16" s="98">
        <f>$D16/'Seasonal Indexes'!$B256</f>
        <v>95.074622792127798</v>
      </c>
      <c r="P16" s="58">
        <f>$D16/'Seasonal Indexes'!$B256</f>
        <v>95.074622792127798</v>
      </c>
      <c r="Q16" s="6"/>
      <c r="R16" s="18">
        <f t="shared" si="0"/>
        <v>1.0465502287369576E-2</v>
      </c>
      <c r="S16" s="7">
        <f t="shared" si="2"/>
        <v>1.0465502287369576E-2</v>
      </c>
      <c r="T16" s="18">
        <f t="shared" si="3"/>
        <v>1.0239677288601215E-2</v>
      </c>
      <c r="U16" s="53">
        <f t="shared" si="4"/>
        <v>1.0239677288601215E-2</v>
      </c>
    </row>
    <row r="17" spans="1:21" ht="15" thickBot="1" x14ac:dyDescent="0.35">
      <c r="A17" s="73">
        <v>12</v>
      </c>
      <c r="B17" s="123"/>
      <c r="C17" s="74" t="s">
        <v>12</v>
      </c>
      <c r="D17">
        <v>8927</v>
      </c>
      <c r="E17" s="74">
        <f>'Seasonal Indexes'!$H$62+'Seasonal Indexes'!$H$61*A17</f>
        <v>9072.9326388888876</v>
      </c>
      <c r="F17" s="74">
        <f>'Seasonal Indexes'!$K$107+'Seasonal Indexes'!$K$108*A17+'Seasonal Indexes'!$K$109*(POWER(A17,2))</f>
        <v>9229.7759186921121</v>
      </c>
      <c r="G17" s="74"/>
      <c r="H17" s="75">
        <f t="shared" si="1"/>
        <v>0.98391560428175306</v>
      </c>
      <c r="I17" s="74"/>
      <c r="J17" s="38">
        <f>$D17/'Seasonal Indexes'!$B257</f>
        <v>89.839492424449517</v>
      </c>
      <c r="K17" s="98">
        <f>$D17/'Seasonal Indexes'!$B257</f>
        <v>89.839492424449517</v>
      </c>
      <c r="L17" s="98">
        <f>$D17/'Seasonal Indexes'!$B257</f>
        <v>89.839492424449517</v>
      </c>
      <c r="M17" s="98">
        <f>$D17/'Seasonal Indexes'!$B257</f>
        <v>89.839492424449517</v>
      </c>
      <c r="N17" s="98">
        <f>$D17/'Seasonal Indexes'!$B257</f>
        <v>89.839492424449517</v>
      </c>
      <c r="O17" s="98">
        <f>$D17/'Seasonal Indexes'!$B257</f>
        <v>89.839492424449517</v>
      </c>
      <c r="P17" s="58">
        <f>$D17/'Seasonal Indexes'!$B257</f>
        <v>89.839492424449517</v>
      </c>
      <c r="Q17" s="74"/>
      <c r="R17" s="75">
        <f t="shared" si="0"/>
        <v>9.9019243281245912E-3</v>
      </c>
      <c r="S17" s="77">
        <f t="shared" si="2"/>
        <v>9.9019243281245912E-3</v>
      </c>
      <c r="T17" s="75">
        <f t="shared" si="3"/>
        <v>9.7336591067727733E-3</v>
      </c>
      <c r="U17" s="76">
        <f t="shared" si="4"/>
        <v>9.7336591067727733E-3</v>
      </c>
    </row>
    <row r="18" spans="1:21" ht="15" thickTop="1" x14ac:dyDescent="0.3">
      <c r="A18" s="78">
        <v>13</v>
      </c>
      <c r="B18" s="124">
        <v>1974</v>
      </c>
      <c r="C18" s="79" t="s">
        <v>1</v>
      </c>
      <c r="D18">
        <v>7750</v>
      </c>
      <c r="E18" s="79">
        <f>'Seasonal Indexes'!$H$62+'Seasonal Indexes'!$H$61*A18</f>
        <v>9061.2919642857141</v>
      </c>
      <c r="F18" s="79">
        <f>'Seasonal Indexes'!$K$107+'Seasonal Indexes'!$K$108*A18+'Seasonal Indexes'!$K$109*(POWER(A18,2))</f>
        <v>9176.3683790095747</v>
      </c>
      <c r="G18" s="79"/>
      <c r="H18" s="80">
        <f t="shared" si="1"/>
        <v>0.85528642389473197</v>
      </c>
      <c r="I18" s="78"/>
      <c r="J18" s="38">
        <f>$D18/'Seasonal Indexes'!$B246</f>
        <v>84.682915615355327</v>
      </c>
      <c r="K18" s="98">
        <f>$D18/'Seasonal Indexes'!$B246</f>
        <v>84.682915615355327</v>
      </c>
      <c r="L18" s="98">
        <f>$D18/'Seasonal Indexes'!$B246</f>
        <v>84.682915615355327</v>
      </c>
      <c r="M18" s="98">
        <f>$D18/'Seasonal Indexes'!$B246</f>
        <v>84.682915615355327</v>
      </c>
      <c r="N18" s="98">
        <f>$D18/'Seasonal Indexes'!$B246</f>
        <v>84.682915615355327</v>
      </c>
      <c r="O18" s="98">
        <f>$D18/'Seasonal Indexes'!$B246</f>
        <v>84.682915615355327</v>
      </c>
      <c r="P18" s="58">
        <f>$D18/'Seasonal Indexes'!$B246</f>
        <v>84.682915615355327</v>
      </c>
      <c r="Q18" s="79"/>
      <c r="R18" s="80">
        <f t="shared" si="0"/>
        <v>9.3455674918240788E-3</v>
      </c>
      <c r="S18" s="81">
        <f t="shared" si="2"/>
        <v>9.3455674918240788E-3</v>
      </c>
      <c r="T18" s="80">
        <f t="shared" si="3"/>
        <v>9.2283692325454934E-3</v>
      </c>
      <c r="U18" s="81">
        <f t="shared" si="4"/>
        <v>9.2283692325454934E-3</v>
      </c>
    </row>
    <row r="19" spans="1:21" x14ac:dyDescent="0.3">
      <c r="A19" s="13">
        <v>14</v>
      </c>
      <c r="B19" s="122"/>
      <c r="C19" s="6" t="s">
        <v>2</v>
      </c>
      <c r="D19">
        <v>6981</v>
      </c>
      <c r="E19" s="6">
        <f>'Seasonal Indexes'!$H$62+'Seasonal Indexes'!$H$61*A19</f>
        <v>9049.6512896825388</v>
      </c>
      <c r="F19" s="6">
        <f>'Seasonal Indexes'!$K$107+'Seasonal Indexes'!$K$108*A19+'Seasonal Indexes'!$K$109*(POWER(A19,2))</f>
        <v>9124.7011253720066</v>
      </c>
      <c r="G19" s="6"/>
      <c r="H19" s="18">
        <f t="shared" si="1"/>
        <v>0.77141093911088066</v>
      </c>
      <c r="I19" s="6"/>
      <c r="J19" s="38">
        <f>$D19/'Seasonal Indexes'!$B247</f>
        <v>84.198664584549377</v>
      </c>
      <c r="K19" s="98">
        <f>$D19/'Seasonal Indexes'!$B247</f>
        <v>84.198664584549377</v>
      </c>
      <c r="L19" s="98">
        <f>$D19/'Seasonal Indexes'!$B247</f>
        <v>84.198664584549377</v>
      </c>
      <c r="M19" s="98">
        <f>$D19/'Seasonal Indexes'!$B247</f>
        <v>84.198664584549377</v>
      </c>
      <c r="N19" s="98">
        <f>$D19/'Seasonal Indexes'!$B247</f>
        <v>84.198664584549377</v>
      </c>
      <c r="O19" s="98">
        <f>$D19/'Seasonal Indexes'!$B247</f>
        <v>84.198664584549377</v>
      </c>
      <c r="P19" s="58">
        <f>$D19/'Seasonal Indexes'!$B247</f>
        <v>84.198664584549377</v>
      </c>
      <c r="Q19" s="6"/>
      <c r="R19" s="18">
        <f t="shared" si="0"/>
        <v>9.3040783439405934E-3</v>
      </c>
      <c r="S19" s="7">
        <f t="shared" si="2"/>
        <v>9.3040783439405934E-3</v>
      </c>
      <c r="T19" s="18">
        <f t="shared" si="3"/>
        <v>9.2275531469658591E-3</v>
      </c>
      <c r="U19" s="7">
        <f t="shared" si="4"/>
        <v>9.2275531469658591E-3</v>
      </c>
    </row>
    <row r="20" spans="1:21" x14ac:dyDescent="0.3">
      <c r="A20" s="13">
        <v>15</v>
      </c>
      <c r="B20" s="122"/>
      <c r="C20" s="6" t="s">
        <v>3</v>
      </c>
      <c r="D20">
        <v>8038</v>
      </c>
      <c r="E20" s="6">
        <f>'Seasonal Indexes'!$H$62+'Seasonal Indexes'!$H$61*A20</f>
        <v>9038.0106150793654</v>
      </c>
      <c r="F20" s="6">
        <f>'Seasonal Indexes'!$K$107+'Seasonal Indexes'!$K$108*A20+'Seasonal Indexes'!$K$109*(POWER(A20,2))</f>
        <v>9074.7741577794131</v>
      </c>
      <c r="G20" s="6"/>
      <c r="H20" s="18">
        <f t="shared" si="1"/>
        <v>0.88935500768156772</v>
      </c>
      <c r="I20" s="6"/>
      <c r="J20" s="38">
        <f>$D20/'Seasonal Indexes'!$B248</f>
        <v>87.596327414663008</v>
      </c>
      <c r="K20" s="98">
        <f>$D20/'Seasonal Indexes'!$B248</f>
        <v>87.596327414663008</v>
      </c>
      <c r="L20" s="98">
        <f>$D20/'Seasonal Indexes'!$B248</f>
        <v>87.596327414663008</v>
      </c>
      <c r="M20" s="98">
        <f>$D20/'Seasonal Indexes'!$B248</f>
        <v>87.596327414663008</v>
      </c>
      <c r="N20" s="98">
        <f>$D20/'Seasonal Indexes'!$B248</f>
        <v>87.596327414663008</v>
      </c>
      <c r="O20" s="98">
        <f>$D20/'Seasonal Indexes'!$B248</f>
        <v>87.596327414663008</v>
      </c>
      <c r="P20" s="58">
        <f>$D20/'Seasonal Indexes'!$B248</f>
        <v>87.596327414663008</v>
      </c>
      <c r="Q20" s="6"/>
      <c r="R20" s="18">
        <f t="shared" si="0"/>
        <v>9.6919920926529912E-3</v>
      </c>
      <c r="S20" s="7">
        <f t="shared" si="2"/>
        <v>9.6919920926529912E-3</v>
      </c>
      <c r="T20" s="18">
        <f t="shared" si="3"/>
        <v>9.6527280890588828E-3</v>
      </c>
      <c r="U20" s="7">
        <f t="shared" si="4"/>
        <v>9.6527280890588828E-3</v>
      </c>
    </row>
    <row r="21" spans="1:21" x14ac:dyDescent="0.3">
      <c r="A21" s="13">
        <v>16</v>
      </c>
      <c r="B21" s="122"/>
      <c r="C21" s="6" t="s">
        <v>4</v>
      </c>
      <c r="D21">
        <v>8422</v>
      </c>
      <c r="E21" s="6">
        <f>'Seasonal Indexes'!$H$62+'Seasonal Indexes'!$H$61*A21</f>
        <v>9026.3699404761901</v>
      </c>
      <c r="F21" s="6">
        <f>'Seasonal Indexes'!$K$107+'Seasonal Indexes'!$K$108*A21+'Seasonal Indexes'!$K$109*(POWER(A21,2))</f>
        <v>9026.5874762317962</v>
      </c>
      <c r="G21" s="6"/>
      <c r="H21" s="18">
        <f t="shared" si="1"/>
        <v>0.93304396513087007</v>
      </c>
      <c r="I21" s="6"/>
      <c r="J21" s="38">
        <f>$D21/'Seasonal Indexes'!$B249</f>
        <v>89.559243317462958</v>
      </c>
      <c r="K21" s="98">
        <f>$D21/'Seasonal Indexes'!$B249</f>
        <v>89.559243317462958</v>
      </c>
      <c r="L21" s="98">
        <f>$D21/'Seasonal Indexes'!$B249</f>
        <v>89.559243317462958</v>
      </c>
      <c r="M21" s="98">
        <f>$D21/'Seasonal Indexes'!$B249</f>
        <v>89.559243317462958</v>
      </c>
      <c r="N21" s="98">
        <f>$D21/'Seasonal Indexes'!$B249</f>
        <v>89.559243317462958</v>
      </c>
      <c r="O21" s="98">
        <f>$D21/'Seasonal Indexes'!$B249</f>
        <v>89.559243317462958</v>
      </c>
      <c r="P21" s="58">
        <f>$D21/'Seasonal Indexes'!$B249</f>
        <v>89.559243317462958</v>
      </c>
      <c r="Q21" s="6"/>
      <c r="R21" s="18">
        <f t="shared" si="0"/>
        <v>9.9219557704875345E-3</v>
      </c>
      <c r="S21" s="7">
        <f t="shared" si="2"/>
        <v>9.9219557704875345E-3</v>
      </c>
      <c r="T21" s="18">
        <f t="shared" si="3"/>
        <v>9.9217166568522537E-3</v>
      </c>
      <c r="U21" s="7">
        <f t="shared" si="4"/>
        <v>9.9217166568522537E-3</v>
      </c>
    </row>
    <row r="22" spans="1:21" x14ac:dyDescent="0.3">
      <c r="A22" s="13">
        <v>17</v>
      </c>
      <c r="B22" s="122"/>
      <c r="C22" s="6" t="s">
        <v>5</v>
      </c>
      <c r="D22">
        <v>8714</v>
      </c>
      <c r="E22" s="6">
        <f>'Seasonal Indexes'!$H$62+'Seasonal Indexes'!$H$61*A22</f>
        <v>9014.7292658730148</v>
      </c>
      <c r="F22" s="6">
        <f>'Seasonal Indexes'!$K$107+'Seasonal Indexes'!$K$108*A22+'Seasonal Indexes'!$K$109*(POWER(A22,2))</f>
        <v>8980.1410807291504</v>
      </c>
      <c r="G22" s="6"/>
      <c r="H22" s="18">
        <f t="shared" si="1"/>
        <v>0.96664023322236825</v>
      </c>
      <c r="I22" s="6"/>
      <c r="J22" s="38">
        <f>$D22/'Seasonal Indexes'!$B250</f>
        <v>83.901600117420656</v>
      </c>
      <c r="K22" s="98">
        <f>$D22/'Seasonal Indexes'!$B250</f>
        <v>83.901600117420656</v>
      </c>
      <c r="L22" s="98">
        <f>$D22/'Seasonal Indexes'!$B250</f>
        <v>83.901600117420656</v>
      </c>
      <c r="M22" s="98">
        <f>$D22/'Seasonal Indexes'!$B250</f>
        <v>83.901600117420656</v>
      </c>
      <c r="N22" s="98">
        <f>$D22/'Seasonal Indexes'!$B250</f>
        <v>83.901600117420656</v>
      </c>
      <c r="O22" s="98">
        <f>$D22/'Seasonal Indexes'!$B250</f>
        <v>83.901600117420656</v>
      </c>
      <c r="P22" s="58">
        <f>$D22/'Seasonal Indexes'!$B250</f>
        <v>83.901600117420656</v>
      </c>
      <c r="Q22" s="6"/>
      <c r="R22" s="18">
        <f t="shared" si="0"/>
        <v>9.307168040536308E-3</v>
      </c>
      <c r="S22" s="7">
        <f t="shared" si="2"/>
        <v>9.307168040536308E-3</v>
      </c>
      <c r="T22" s="18">
        <f t="shared" si="3"/>
        <v>9.3430158126878993E-3</v>
      </c>
      <c r="U22" s="7">
        <f t="shared" si="4"/>
        <v>9.3430158126878993E-3</v>
      </c>
    </row>
    <row r="23" spans="1:21" x14ac:dyDescent="0.3">
      <c r="A23" s="13">
        <v>18</v>
      </c>
      <c r="B23" s="122"/>
      <c r="C23" s="6" t="s">
        <v>6</v>
      </c>
      <c r="D23">
        <v>9512</v>
      </c>
      <c r="E23" s="6">
        <f>'Seasonal Indexes'!$H$62+'Seasonal Indexes'!$H$61*A23</f>
        <v>9003.0885912698413</v>
      </c>
      <c r="F23" s="6">
        <f>'Seasonal Indexes'!$K$107+'Seasonal Indexes'!$K$108*A23+'Seasonal Indexes'!$K$109*(POWER(A23,2))</f>
        <v>8935.4349712714775</v>
      </c>
      <c r="G23" s="6"/>
      <c r="H23" s="18">
        <f t="shared" si="1"/>
        <v>1.0565263135612863</v>
      </c>
      <c r="I23" s="6"/>
      <c r="J23" s="38">
        <f>$D23/'Seasonal Indexes'!$B251</f>
        <v>87.164685673354796</v>
      </c>
      <c r="K23" s="98">
        <f>$D23/'Seasonal Indexes'!$B251</f>
        <v>87.164685673354796</v>
      </c>
      <c r="L23" s="98">
        <f>$D23/'Seasonal Indexes'!$B251</f>
        <v>87.164685673354796</v>
      </c>
      <c r="M23" s="98">
        <f>$D23/'Seasonal Indexes'!$B251</f>
        <v>87.164685673354796</v>
      </c>
      <c r="N23" s="98">
        <f>$D23/'Seasonal Indexes'!$B251</f>
        <v>87.164685673354796</v>
      </c>
      <c r="O23" s="98">
        <f>$D23/'Seasonal Indexes'!$B251</f>
        <v>87.164685673354796</v>
      </c>
      <c r="P23" s="58">
        <f>$D23/'Seasonal Indexes'!$B251</f>
        <v>87.164685673354796</v>
      </c>
      <c r="Q23" s="6"/>
      <c r="R23" s="18">
        <f t="shared" si="0"/>
        <v>9.6816425596297113E-3</v>
      </c>
      <c r="S23" s="7">
        <f t="shared" si="2"/>
        <v>9.6816425596297113E-3</v>
      </c>
      <c r="T23" s="18">
        <f t="shared" si="3"/>
        <v>9.7549460047104564E-3</v>
      </c>
      <c r="U23" s="7">
        <f t="shared" si="4"/>
        <v>9.7549460047104564E-3</v>
      </c>
    </row>
    <row r="24" spans="1:21" x14ac:dyDescent="0.3">
      <c r="A24" s="13">
        <v>19</v>
      </c>
      <c r="B24" s="122"/>
      <c r="C24" s="6" t="s">
        <v>7</v>
      </c>
      <c r="D24">
        <v>10120</v>
      </c>
      <c r="E24" s="6">
        <f>'Seasonal Indexes'!$H$62+'Seasonal Indexes'!$H$61*A24</f>
        <v>8991.4479166666661</v>
      </c>
      <c r="F24" s="6">
        <f>'Seasonal Indexes'!$K$107+'Seasonal Indexes'!$K$108*A24+'Seasonal Indexes'!$K$109*(POWER(A24,2))</f>
        <v>8892.4691478587774</v>
      </c>
      <c r="G24" s="6"/>
      <c r="H24" s="18">
        <f t="shared" si="1"/>
        <v>1.1255139432261443</v>
      </c>
      <c r="I24" s="6"/>
      <c r="J24" s="38">
        <f>$D24/'Seasonal Indexes'!$B252</f>
        <v>85.046102582595438</v>
      </c>
      <c r="K24" s="98">
        <f>$D24/'Seasonal Indexes'!$B252</f>
        <v>85.046102582595438</v>
      </c>
      <c r="L24" s="98">
        <f>$D24/'Seasonal Indexes'!$B252</f>
        <v>85.046102582595438</v>
      </c>
      <c r="M24" s="98">
        <f>$D24/'Seasonal Indexes'!$B252</f>
        <v>85.046102582595438</v>
      </c>
      <c r="N24" s="98">
        <f>$D24/'Seasonal Indexes'!$B252</f>
        <v>85.046102582595438</v>
      </c>
      <c r="O24" s="98">
        <f>$D24/'Seasonal Indexes'!$B252</f>
        <v>85.046102582595438</v>
      </c>
      <c r="P24" s="58">
        <f>$D24/'Seasonal Indexes'!$B252</f>
        <v>85.046102582595438</v>
      </c>
      <c r="Q24" s="6"/>
      <c r="R24" s="18">
        <f t="shared" si="0"/>
        <v>9.4585547701336141E-3</v>
      </c>
      <c r="S24" s="7">
        <f t="shared" si="2"/>
        <v>9.4585547701336141E-3</v>
      </c>
      <c r="T24" s="18">
        <f t="shared" si="3"/>
        <v>9.563834427592446E-3</v>
      </c>
      <c r="U24" s="7">
        <f t="shared" si="4"/>
        <v>9.563834427592446E-3</v>
      </c>
    </row>
    <row r="25" spans="1:21" x14ac:dyDescent="0.3">
      <c r="A25" s="13">
        <v>20</v>
      </c>
      <c r="B25" s="122"/>
      <c r="C25" s="6" t="s">
        <v>8</v>
      </c>
      <c r="D25">
        <v>9823</v>
      </c>
      <c r="E25" s="6">
        <f>'Seasonal Indexes'!$H$62+'Seasonal Indexes'!$H$61*A25</f>
        <v>8979.8072420634926</v>
      </c>
      <c r="F25" s="6">
        <f>'Seasonal Indexes'!$K$107+'Seasonal Indexes'!$K$108*A25+'Seasonal Indexes'!$K$109*(POWER(A25,2))</f>
        <v>8851.2436104910539</v>
      </c>
      <c r="G25" s="6"/>
      <c r="H25" s="18">
        <f t="shared" si="1"/>
        <v>1.093898759205743</v>
      </c>
      <c r="I25" s="6"/>
      <c r="J25" s="38">
        <f>$D25/'Seasonal Indexes'!$B253</f>
        <v>88.560271845728067</v>
      </c>
      <c r="K25" s="98">
        <f>$D25/'Seasonal Indexes'!$B253</f>
        <v>88.560271845728067</v>
      </c>
      <c r="L25" s="98">
        <f>$D25/'Seasonal Indexes'!$B253</f>
        <v>88.560271845728067</v>
      </c>
      <c r="M25" s="98">
        <f>$D25/'Seasonal Indexes'!$B253</f>
        <v>88.560271845728067</v>
      </c>
      <c r="N25" s="98">
        <f>$D25/'Seasonal Indexes'!$B253</f>
        <v>88.560271845728067</v>
      </c>
      <c r="O25" s="98">
        <f>$D25/'Seasonal Indexes'!$B253</f>
        <v>88.560271845728067</v>
      </c>
      <c r="P25" s="58">
        <f>$D25/'Seasonal Indexes'!$B253</f>
        <v>88.560271845728067</v>
      </c>
      <c r="Q25" s="6"/>
      <c r="R25" s="18">
        <f t="shared" si="0"/>
        <v>9.862157333499464E-3</v>
      </c>
      <c r="S25" s="7">
        <f t="shared" si="2"/>
        <v>9.862157333499464E-3</v>
      </c>
      <c r="T25" s="18">
        <f t="shared" si="3"/>
        <v>1.0005404409021217E-2</v>
      </c>
      <c r="U25" s="7">
        <f t="shared" si="4"/>
        <v>1.0005404409021217E-2</v>
      </c>
    </row>
    <row r="26" spans="1:21" x14ac:dyDescent="0.3">
      <c r="A26" s="13">
        <v>21</v>
      </c>
      <c r="B26" s="122"/>
      <c r="C26" s="6" t="s">
        <v>9</v>
      </c>
      <c r="D26">
        <v>8743</v>
      </c>
      <c r="E26" s="6">
        <f>'Seasonal Indexes'!$H$62+'Seasonal Indexes'!$H$61*A26</f>
        <v>8968.1665674603173</v>
      </c>
      <c r="F26" s="6">
        <f>'Seasonal Indexes'!$K$107+'Seasonal Indexes'!$K$108*A26+'Seasonal Indexes'!$K$109*(POWER(A26,2))</f>
        <v>8811.7583591683015</v>
      </c>
      <c r="G26" s="6"/>
      <c r="H26" s="18">
        <f t="shared" si="1"/>
        <v>0.97489268673071916</v>
      </c>
      <c r="I26" s="6"/>
      <c r="J26" s="38">
        <f>$D26/'Seasonal Indexes'!$B254</f>
        <v>88.36908357504548</v>
      </c>
      <c r="K26" s="98">
        <f>$D26/'Seasonal Indexes'!$B254</f>
        <v>88.36908357504548</v>
      </c>
      <c r="L26" s="98">
        <f>$D26/'Seasonal Indexes'!$B254</f>
        <v>88.36908357504548</v>
      </c>
      <c r="M26" s="98">
        <f>$D26/'Seasonal Indexes'!$B254</f>
        <v>88.36908357504548</v>
      </c>
      <c r="N26" s="98">
        <f>$D26/'Seasonal Indexes'!$B254</f>
        <v>88.36908357504548</v>
      </c>
      <c r="O26" s="98">
        <f>$D26/'Seasonal Indexes'!$B254</f>
        <v>88.36908357504548</v>
      </c>
      <c r="P26" s="58">
        <f>$D26/'Seasonal Indexes'!$B254</f>
        <v>88.36908357504548</v>
      </c>
      <c r="Q26" s="6"/>
      <c r="R26" s="18">
        <f t="shared" si="0"/>
        <v>9.8536398616501826E-3</v>
      </c>
      <c r="S26" s="7">
        <f t="shared" si="2"/>
        <v>9.8536398616501826E-3</v>
      </c>
      <c r="T26" s="18">
        <f t="shared" si="3"/>
        <v>1.0028541407187E-2</v>
      </c>
      <c r="U26" s="7">
        <f t="shared" si="4"/>
        <v>1.0028541407187E-2</v>
      </c>
    </row>
    <row r="27" spans="1:21" x14ac:dyDescent="0.3">
      <c r="A27" s="13">
        <v>22</v>
      </c>
      <c r="B27" s="122"/>
      <c r="C27" s="6" t="s">
        <v>10</v>
      </c>
      <c r="D27">
        <v>9129</v>
      </c>
      <c r="E27" s="6">
        <f>'Seasonal Indexes'!$H$62+'Seasonal Indexes'!$H$61*A27</f>
        <v>8956.525892857142</v>
      </c>
      <c r="F27" s="6">
        <f>'Seasonal Indexes'!$K$107+'Seasonal Indexes'!$K$108*A27+'Seasonal Indexes'!$K$109*(POWER(A27,2))</f>
        <v>8774.0133938905237</v>
      </c>
      <c r="G27" s="6"/>
      <c r="H27" s="18">
        <f t="shared" si="1"/>
        <v>1.0192568088571492</v>
      </c>
      <c r="I27" s="6"/>
      <c r="J27" s="38">
        <f>$D27/'Seasonal Indexes'!$B255</f>
        <v>89.314362568424841</v>
      </c>
      <c r="K27" s="98">
        <f>$D27/'Seasonal Indexes'!$B255</f>
        <v>89.314362568424841</v>
      </c>
      <c r="L27" s="98">
        <f>$D27/'Seasonal Indexes'!$B255</f>
        <v>89.314362568424841</v>
      </c>
      <c r="M27" s="98">
        <f>$D27/'Seasonal Indexes'!$B255</f>
        <v>89.314362568424841</v>
      </c>
      <c r="N27" s="98">
        <f>$D27/'Seasonal Indexes'!$B255</f>
        <v>89.314362568424841</v>
      </c>
      <c r="O27" s="98">
        <f>$D27/'Seasonal Indexes'!$B255</f>
        <v>89.314362568424841</v>
      </c>
      <c r="P27" s="58">
        <f>$D27/'Seasonal Indexes'!$B255</f>
        <v>89.314362568424841</v>
      </c>
      <c r="Q27" s="6"/>
      <c r="R27" s="18">
        <f t="shared" si="0"/>
        <v>9.9719873125866058E-3</v>
      </c>
      <c r="S27" s="7">
        <f t="shared" si="2"/>
        <v>9.9719873125866058E-3</v>
      </c>
      <c r="T27" s="18">
        <f t="shared" si="3"/>
        <v>1.0179419446819601E-2</v>
      </c>
      <c r="U27" s="7">
        <f t="shared" si="4"/>
        <v>1.0179419446819601E-2</v>
      </c>
    </row>
    <row r="28" spans="1:21" x14ac:dyDescent="0.3">
      <c r="A28" s="13">
        <v>23</v>
      </c>
      <c r="B28" s="122"/>
      <c r="C28" s="6" t="s">
        <v>11</v>
      </c>
      <c r="D28">
        <v>8710</v>
      </c>
      <c r="E28" s="6">
        <f>'Seasonal Indexes'!$H$62+'Seasonal Indexes'!$H$61*A28</f>
        <v>8944.8852182539686</v>
      </c>
      <c r="F28" s="6">
        <f>'Seasonal Indexes'!$K$107+'Seasonal Indexes'!$K$108*A28+'Seasonal Indexes'!$K$109*(POWER(A28,2))</f>
        <v>8738.0087146577189</v>
      </c>
      <c r="G28" s="6"/>
      <c r="H28" s="18">
        <f t="shared" si="1"/>
        <v>0.97374083484328733</v>
      </c>
      <c r="I28" s="6"/>
      <c r="J28" s="38">
        <f>$D28/'Seasonal Indexes'!$B256</f>
        <v>90.394057910646566</v>
      </c>
      <c r="K28" s="98">
        <f>$D28/'Seasonal Indexes'!$B256</f>
        <v>90.394057910646566</v>
      </c>
      <c r="L28" s="98">
        <f>$D28/'Seasonal Indexes'!$B256</f>
        <v>90.394057910646566</v>
      </c>
      <c r="M28" s="98">
        <f>$D28/'Seasonal Indexes'!$B256</f>
        <v>90.394057910646566</v>
      </c>
      <c r="N28" s="98">
        <f>$D28/'Seasonal Indexes'!$B256</f>
        <v>90.394057910646566</v>
      </c>
      <c r="O28" s="98">
        <f>$D28/'Seasonal Indexes'!$B256</f>
        <v>90.394057910646566</v>
      </c>
      <c r="P28" s="58">
        <f>$D28/'Seasonal Indexes'!$B256</f>
        <v>90.394057910646566</v>
      </c>
      <c r="Q28" s="6"/>
      <c r="R28" s="18">
        <f t="shared" si="0"/>
        <v>1.0105669967254358E-2</v>
      </c>
      <c r="S28" s="7">
        <f t="shared" si="2"/>
        <v>1.0105669967254358E-2</v>
      </c>
      <c r="T28" s="18">
        <f t="shared" si="3"/>
        <v>1.0344926500131951E-2</v>
      </c>
      <c r="U28" s="7">
        <f t="shared" si="4"/>
        <v>1.0344926500131951E-2</v>
      </c>
    </row>
    <row r="29" spans="1:21" ht="15" thickBot="1" x14ac:dyDescent="0.35">
      <c r="A29" s="82">
        <v>24</v>
      </c>
      <c r="B29" s="123"/>
      <c r="C29" s="74" t="s">
        <v>12</v>
      </c>
      <c r="D29">
        <v>8680</v>
      </c>
      <c r="E29" s="74">
        <f>'Seasonal Indexes'!$H$62+'Seasonal Indexes'!$H$61*A29</f>
        <v>8933.2445436507933</v>
      </c>
      <c r="F29" s="74">
        <f>'Seasonal Indexes'!$K$107+'Seasonal Indexes'!$K$108*A29+'Seasonal Indexes'!$K$109*(POWER(A29,2))</f>
        <v>8703.7443214698887</v>
      </c>
      <c r="G29" s="74"/>
      <c r="H29" s="75">
        <f t="shared" si="1"/>
        <v>0.97165144842801998</v>
      </c>
      <c r="I29" s="74"/>
      <c r="J29" s="38">
        <f>$D29/'Seasonal Indexes'!$B257</f>
        <v>87.353735212750294</v>
      </c>
      <c r="K29" s="98">
        <f>$D29/'Seasonal Indexes'!$B257</f>
        <v>87.353735212750294</v>
      </c>
      <c r="L29" s="98">
        <f>$D29/'Seasonal Indexes'!$B257</f>
        <v>87.353735212750294</v>
      </c>
      <c r="M29" s="98">
        <f>$D29/'Seasonal Indexes'!$B257</f>
        <v>87.353735212750294</v>
      </c>
      <c r="N29" s="98">
        <f>$D29/'Seasonal Indexes'!$B257</f>
        <v>87.353735212750294</v>
      </c>
      <c r="O29" s="98">
        <f>$D29/'Seasonal Indexes'!$B257</f>
        <v>87.353735212750294</v>
      </c>
      <c r="P29" s="58">
        <f>$D29/'Seasonal Indexes'!$B257</f>
        <v>87.353735212750294</v>
      </c>
      <c r="Q29" s="74"/>
      <c r="R29" s="75">
        <f t="shared" si="0"/>
        <v>9.7785003853763323E-3</v>
      </c>
      <c r="S29" s="77">
        <f t="shared" si="2"/>
        <v>9.7785003853763323E-3</v>
      </c>
      <c r="T29" s="75">
        <f t="shared" si="3"/>
        <v>1.0036339762103443E-2</v>
      </c>
      <c r="U29" s="77">
        <f t="shared" si="4"/>
        <v>1.0036339762103443E-2</v>
      </c>
    </row>
    <row r="30" spans="1:21" ht="15" thickTop="1" x14ac:dyDescent="0.3">
      <c r="A30" s="78">
        <v>25</v>
      </c>
      <c r="B30" s="124">
        <v>1975</v>
      </c>
      <c r="C30" s="79" t="s">
        <v>1</v>
      </c>
      <c r="D30">
        <v>8162</v>
      </c>
      <c r="E30" s="79">
        <f>'Seasonal Indexes'!$H$62+'Seasonal Indexes'!$H$61*A30</f>
        <v>8921.603869047618</v>
      </c>
      <c r="F30" s="79">
        <f>'Seasonal Indexes'!$K$107+'Seasonal Indexes'!$K$108*A30+'Seasonal Indexes'!$K$109*(POWER(A30,2))</f>
        <v>8671.2202143270315</v>
      </c>
      <c r="G30" s="79"/>
      <c r="H30" s="80">
        <f t="shared" si="1"/>
        <v>0.91485792462911653</v>
      </c>
      <c r="I30" s="79"/>
      <c r="J30" s="38">
        <f>$D30/'Seasonal Indexes'!$B246</f>
        <v>89.184768677745836</v>
      </c>
      <c r="K30" s="98">
        <f>$D30/'Seasonal Indexes'!$B246</f>
        <v>89.184768677745836</v>
      </c>
      <c r="L30" s="98">
        <f>$D30/'Seasonal Indexes'!$B246</f>
        <v>89.184768677745836</v>
      </c>
      <c r="M30" s="98">
        <f>$D30/'Seasonal Indexes'!$B246</f>
        <v>89.184768677745836</v>
      </c>
      <c r="N30" s="98">
        <f>$D30/'Seasonal Indexes'!$B246</f>
        <v>89.184768677745836</v>
      </c>
      <c r="O30" s="98">
        <f>$D30/'Seasonal Indexes'!$B246</f>
        <v>89.184768677745836</v>
      </c>
      <c r="P30" s="58">
        <f>$D30/'Seasonal Indexes'!$B246</f>
        <v>89.184768677745836</v>
      </c>
      <c r="Q30" s="79"/>
      <c r="R30" s="80">
        <f t="shared" si="0"/>
        <v>9.9964950234073015E-3</v>
      </c>
      <c r="S30" s="81">
        <f t="shared" si="2"/>
        <v>9.9964950234073015E-3</v>
      </c>
      <c r="T30" s="80">
        <f t="shared" si="3"/>
        <v>1.0285146320051961E-2</v>
      </c>
      <c r="U30" s="81">
        <f t="shared" si="4"/>
        <v>1.0285146320051961E-2</v>
      </c>
    </row>
    <row r="31" spans="1:21" x14ac:dyDescent="0.3">
      <c r="A31" s="13">
        <v>26</v>
      </c>
      <c r="B31" s="122"/>
      <c r="C31" s="6" t="s">
        <v>2</v>
      </c>
      <c r="D31">
        <v>7306</v>
      </c>
      <c r="E31" s="6">
        <f>'Seasonal Indexes'!$H$62+'Seasonal Indexes'!$H$61*A31</f>
        <v>8909.9631944444445</v>
      </c>
      <c r="F31" s="6">
        <f>'Seasonal Indexes'!$K$107+'Seasonal Indexes'!$K$108*A31+'Seasonal Indexes'!$K$109*(POWER(A31,2))</f>
        <v>8640.4363932291453</v>
      </c>
      <c r="G31" s="6"/>
      <c r="H31" s="18">
        <f t="shared" si="1"/>
        <v>0.81998094049989445</v>
      </c>
      <c r="I31" s="6"/>
      <c r="J31" s="38">
        <f>$D31/'Seasonal Indexes'!$B247</f>
        <v>88.1185279264744</v>
      </c>
      <c r="K31" s="98">
        <f>$D31/'Seasonal Indexes'!$B247</f>
        <v>88.1185279264744</v>
      </c>
      <c r="L31" s="98">
        <f>$D31/'Seasonal Indexes'!$B247</f>
        <v>88.1185279264744</v>
      </c>
      <c r="M31" s="98">
        <f>$D31/'Seasonal Indexes'!$B247</f>
        <v>88.1185279264744</v>
      </c>
      <c r="N31" s="98">
        <f>$D31/'Seasonal Indexes'!$B247</f>
        <v>88.1185279264744</v>
      </c>
      <c r="O31" s="98">
        <f>$D31/'Seasonal Indexes'!$B247</f>
        <v>88.1185279264744</v>
      </c>
      <c r="P31" s="58">
        <f>$D31/'Seasonal Indexes'!$B247</f>
        <v>88.1185279264744</v>
      </c>
      <c r="Q31" s="6"/>
      <c r="R31" s="18">
        <f t="shared" si="0"/>
        <v>9.8898868607468788E-3</v>
      </c>
      <c r="S31" s="7">
        <f t="shared" si="2"/>
        <v>9.8898868607468788E-3</v>
      </c>
      <c r="T31" s="18">
        <f t="shared" si="3"/>
        <v>1.0198388590132577E-2</v>
      </c>
      <c r="U31" s="7">
        <f t="shared" si="4"/>
        <v>1.0198388590132577E-2</v>
      </c>
    </row>
    <row r="32" spans="1:21" x14ac:dyDescent="0.3">
      <c r="A32" s="13">
        <v>27</v>
      </c>
      <c r="B32" s="122"/>
      <c r="C32" s="6" t="s">
        <v>3</v>
      </c>
      <c r="D32">
        <v>8124</v>
      </c>
      <c r="E32" s="6">
        <f>'Seasonal Indexes'!$H$62+'Seasonal Indexes'!$H$61*A32</f>
        <v>8898.3225198412692</v>
      </c>
      <c r="F32" s="6">
        <f>'Seasonal Indexes'!$K$107+'Seasonal Indexes'!$K$108*A32+'Seasonal Indexes'!$K$109*(POWER(A32,2))</f>
        <v>8611.3928581762357</v>
      </c>
      <c r="G32" s="6"/>
      <c r="H32" s="18">
        <f t="shared" si="1"/>
        <v>0.91298106827273307</v>
      </c>
      <c r="I32" s="6"/>
      <c r="J32" s="38">
        <f>$D32/'Seasonal Indexes'!$B248</f>
        <v>88.533536192675086</v>
      </c>
      <c r="K32" s="98">
        <f>$D32/'Seasonal Indexes'!$B248</f>
        <v>88.533536192675086</v>
      </c>
      <c r="L32" s="98">
        <f>$D32/'Seasonal Indexes'!$B248</f>
        <v>88.533536192675086</v>
      </c>
      <c r="M32" s="98">
        <f>$D32/'Seasonal Indexes'!$B248</f>
        <v>88.533536192675086</v>
      </c>
      <c r="N32" s="98">
        <f>$D32/'Seasonal Indexes'!$B248</f>
        <v>88.533536192675086</v>
      </c>
      <c r="O32" s="98">
        <f>$D32/'Seasonal Indexes'!$B248</f>
        <v>88.533536192675086</v>
      </c>
      <c r="P32" s="58">
        <f>$D32/'Seasonal Indexes'!$B248</f>
        <v>88.533536192675086</v>
      </c>
      <c r="Q32" s="6"/>
      <c r="R32" s="18">
        <f t="shared" si="0"/>
        <v>9.9494636202795642E-3</v>
      </c>
      <c r="S32" s="7">
        <f t="shared" si="2"/>
        <v>9.9494636202795642E-3</v>
      </c>
      <c r="T32" s="18">
        <f t="shared" si="3"/>
        <v>1.0280977496992881E-2</v>
      </c>
      <c r="U32" s="7">
        <f t="shared" si="4"/>
        <v>1.0280977496992881E-2</v>
      </c>
    </row>
    <row r="33" spans="1:21" x14ac:dyDescent="0.3">
      <c r="A33" s="13">
        <v>28</v>
      </c>
      <c r="B33" s="122"/>
      <c r="C33" s="6" t="s">
        <v>4</v>
      </c>
      <c r="D33">
        <v>7870</v>
      </c>
      <c r="E33" s="6">
        <f>'Seasonal Indexes'!$H$62+'Seasonal Indexes'!$H$61*A33</f>
        <v>8886.681845238094</v>
      </c>
      <c r="F33" s="6">
        <f>'Seasonal Indexes'!$K$107+'Seasonal Indexes'!$K$108*A33+'Seasonal Indexes'!$K$109*(POWER(A33,2))</f>
        <v>8584.0896091682989</v>
      </c>
      <c r="G33" s="6"/>
      <c r="H33" s="18">
        <f t="shared" si="1"/>
        <v>0.88559488648928275</v>
      </c>
      <c r="I33" s="6"/>
      <c r="J33" s="38">
        <f>$D33/'Seasonal Indexes'!$B249</f>
        <v>83.689295287156668</v>
      </c>
      <c r="K33" s="98">
        <f>$D33/'Seasonal Indexes'!$B249</f>
        <v>83.689295287156668</v>
      </c>
      <c r="L33" s="98">
        <f>$D33/'Seasonal Indexes'!$B249</f>
        <v>83.689295287156668</v>
      </c>
      <c r="M33" s="98">
        <f>$D33/'Seasonal Indexes'!$B249</f>
        <v>83.689295287156668</v>
      </c>
      <c r="N33" s="98">
        <f>$D33/'Seasonal Indexes'!$B249</f>
        <v>83.689295287156668</v>
      </c>
      <c r="O33" s="98">
        <f>$D33/'Seasonal Indexes'!$B249</f>
        <v>83.689295287156668</v>
      </c>
      <c r="P33" s="58">
        <f>$D33/'Seasonal Indexes'!$B249</f>
        <v>83.689295287156668</v>
      </c>
      <c r="Q33" s="6"/>
      <c r="R33" s="18">
        <f t="shared" si="0"/>
        <v>9.4173839847773288E-3</v>
      </c>
      <c r="S33" s="7">
        <f t="shared" si="2"/>
        <v>9.4173839847773288E-3</v>
      </c>
      <c r="T33" s="18">
        <f t="shared" si="3"/>
        <v>9.7493501463185687E-3</v>
      </c>
      <c r="U33" s="7">
        <f t="shared" si="4"/>
        <v>9.7493501463185687E-3</v>
      </c>
    </row>
    <row r="34" spans="1:21" x14ac:dyDescent="0.3">
      <c r="A34" s="13">
        <v>29</v>
      </c>
      <c r="B34" s="122"/>
      <c r="C34" s="6" t="s">
        <v>5</v>
      </c>
      <c r="D34">
        <v>9387</v>
      </c>
      <c r="E34" s="6">
        <f>'Seasonal Indexes'!$H$62+'Seasonal Indexes'!$H$61*A34</f>
        <v>8875.0411706349205</v>
      </c>
      <c r="F34" s="6">
        <f>'Seasonal Indexes'!$K$107+'Seasonal Indexes'!$K$108*A34+'Seasonal Indexes'!$K$109*(POWER(A34,2))</f>
        <v>8558.5266462053351</v>
      </c>
      <c r="G34" s="6"/>
      <c r="H34" s="18">
        <f t="shared" si="1"/>
        <v>1.057685234301674</v>
      </c>
      <c r="I34" s="6"/>
      <c r="J34" s="38">
        <f>$D34/'Seasonal Indexes'!$B250</f>
        <v>90.381491886874883</v>
      </c>
      <c r="K34" s="98">
        <f>$D34/'Seasonal Indexes'!$B250</f>
        <v>90.381491886874883</v>
      </c>
      <c r="L34" s="98">
        <f>$D34/'Seasonal Indexes'!$B250</f>
        <v>90.381491886874883</v>
      </c>
      <c r="M34" s="98">
        <f>$D34/'Seasonal Indexes'!$B250</f>
        <v>90.381491886874883</v>
      </c>
      <c r="N34" s="98">
        <f>$D34/'Seasonal Indexes'!$B250</f>
        <v>90.381491886874883</v>
      </c>
      <c r="O34" s="98">
        <f>$D34/'Seasonal Indexes'!$B250</f>
        <v>90.381491886874883</v>
      </c>
      <c r="P34" s="58">
        <f>$D34/'Seasonal Indexes'!$B250</f>
        <v>90.381491886874883</v>
      </c>
      <c r="Q34" s="6"/>
      <c r="R34" s="18">
        <f t="shared" si="0"/>
        <v>1.0183782829754354E-2</v>
      </c>
      <c r="S34" s="7">
        <f t="shared" si="2"/>
        <v>1.0183782829754354E-2</v>
      </c>
      <c r="T34" s="18">
        <f t="shared" si="3"/>
        <v>1.0560403165531777E-2</v>
      </c>
      <c r="U34" s="7">
        <f t="shared" si="4"/>
        <v>1.0560403165531777E-2</v>
      </c>
    </row>
    <row r="35" spans="1:21" x14ac:dyDescent="0.3">
      <c r="A35" s="13">
        <v>30</v>
      </c>
      <c r="B35" s="122"/>
      <c r="C35" s="6" t="s">
        <v>6</v>
      </c>
      <c r="D35">
        <v>9556</v>
      </c>
      <c r="E35" s="6">
        <f>'Seasonal Indexes'!$H$62+'Seasonal Indexes'!$H$61*A35</f>
        <v>8863.4004960317452</v>
      </c>
      <c r="F35" s="6">
        <f>'Seasonal Indexes'!$K$107+'Seasonal Indexes'!$K$108*A35+'Seasonal Indexes'!$K$109*(POWER(A35,2))</f>
        <v>8534.7039692873459</v>
      </c>
      <c r="G35" s="6"/>
      <c r="H35" s="18">
        <f t="shared" si="1"/>
        <v>1.0781415106175491</v>
      </c>
      <c r="I35" s="6"/>
      <c r="J35" s="38">
        <f>$D35/'Seasonal Indexes'!$B251</f>
        <v>87.567886490178552</v>
      </c>
      <c r="K35" s="98">
        <f>$D35/'Seasonal Indexes'!$B251</f>
        <v>87.567886490178552</v>
      </c>
      <c r="L35" s="98">
        <f>$D35/'Seasonal Indexes'!$B251</f>
        <v>87.567886490178552</v>
      </c>
      <c r="M35" s="98">
        <f>$D35/'Seasonal Indexes'!$B251</f>
        <v>87.567886490178552</v>
      </c>
      <c r="N35" s="98">
        <f>$D35/'Seasonal Indexes'!$B251</f>
        <v>87.567886490178552</v>
      </c>
      <c r="O35" s="98">
        <f>$D35/'Seasonal Indexes'!$B251</f>
        <v>87.567886490178552</v>
      </c>
      <c r="P35" s="58">
        <f>$D35/'Seasonal Indexes'!$B251</f>
        <v>87.567886490178552</v>
      </c>
      <c r="Q35" s="6"/>
      <c r="R35" s="18">
        <f t="shared" si="0"/>
        <v>9.8797167666499763E-3</v>
      </c>
      <c r="S35" s="7">
        <f t="shared" si="2"/>
        <v>9.8797167666499763E-3</v>
      </c>
      <c r="T35" s="18">
        <f t="shared" si="3"/>
        <v>1.0260213688172074E-2</v>
      </c>
      <c r="U35" s="7">
        <f t="shared" si="4"/>
        <v>1.0260213688172074E-2</v>
      </c>
    </row>
    <row r="36" spans="1:21" x14ac:dyDescent="0.3">
      <c r="A36" s="13">
        <v>31</v>
      </c>
      <c r="B36" s="122"/>
      <c r="C36" s="6" t="s">
        <v>7</v>
      </c>
      <c r="D36">
        <v>10093</v>
      </c>
      <c r="E36" s="6">
        <f>'Seasonal Indexes'!$H$62+'Seasonal Indexes'!$H$61*A36</f>
        <v>8851.7598214285717</v>
      </c>
      <c r="F36" s="6">
        <f>'Seasonal Indexes'!$K$107+'Seasonal Indexes'!$K$108*A36+'Seasonal Indexes'!$K$109*(POWER(A36,2))</f>
        <v>8512.6215784143296</v>
      </c>
      <c r="G36" s="6"/>
      <c r="H36" s="18">
        <f t="shared" si="1"/>
        <v>1.1402252437494522</v>
      </c>
      <c r="I36" s="6"/>
      <c r="J36" s="38">
        <f>$D36/'Seasonal Indexes'!$B252</f>
        <v>84.819200925507488</v>
      </c>
      <c r="K36" s="98">
        <f>$D36/'Seasonal Indexes'!$B252</f>
        <v>84.819200925507488</v>
      </c>
      <c r="L36" s="98">
        <f>$D36/'Seasonal Indexes'!$B252</f>
        <v>84.819200925507488</v>
      </c>
      <c r="M36" s="98">
        <f>$D36/'Seasonal Indexes'!$B252</f>
        <v>84.819200925507488</v>
      </c>
      <c r="N36" s="98">
        <f>$D36/'Seasonal Indexes'!$B252</f>
        <v>84.819200925507488</v>
      </c>
      <c r="O36" s="98">
        <f>$D36/'Seasonal Indexes'!$B252</f>
        <v>84.819200925507488</v>
      </c>
      <c r="P36" s="58">
        <f>$D36/'Seasonal Indexes'!$B252</f>
        <v>84.819200925507488</v>
      </c>
      <c r="Q36" s="6"/>
      <c r="R36" s="18">
        <f t="shared" si="0"/>
        <v>9.582185083713517E-3</v>
      </c>
      <c r="S36" s="7">
        <f t="shared" si="2"/>
        <v>9.582185083713517E-3</v>
      </c>
      <c r="T36" s="18">
        <f t="shared" si="3"/>
        <v>9.9639341587303351E-3</v>
      </c>
      <c r="U36" s="7">
        <f t="shared" si="4"/>
        <v>9.9639341587303351E-3</v>
      </c>
    </row>
    <row r="37" spans="1:21" x14ac:dyDescent="0.3">
      <c r="A37" s="13">
        <v>32</v>
      </c>
      <c r="B37" s="122"/>
      <c r="C37" s="6" t="s">
        <v>8</v>
      </c>
      <c r="D37">
        <v>9620</v>
      </c>
      <c r="E37" s="6">
        <f>'Seasonal Indexes'!$H$62+'Seasonal Indexes'!$H$61*A37</f>
        <v>8840.1191468253965</v>
      </c>
      <c r="F37" s="6">
        <f>'Seasonal Indexes'!$K$107+'Seasonal Indexes'!$K$108*A37+'Seasonal Indexes'!$K$109*(POWER(A37,2))</f>
        <v>8492.2794735862881</v>
      </c>
      <c r="G37" s="6"/>
      <c r="H37" s="18">
        <f t="shared" si="1"/>
        <v>1.0882206269193406</v>
      </c>
      <c r="I37" s="6"/>
      <c r="J37" s="38">
        <f>$D37/'Seasonal Indexes'!$B253</f>
        <v>86.730104362812185</v>
      </c>
      <c r="K37" s="98">
        <f>$D37/'Seasonal Indexes'!$B253</f>
        <v>86.730104362812185</v>
      </c>
      <c r="L37" s="98">
        <f>$D37/'Seasonal Indexes'!$B253</f>
        <v>86.730104362812185</v>
      </c>
      <c r="M37" s="98">
        <f>$D37/'Seasonal Indexes'!$B253</f>
        <v>86.730104362812185</v>
      </c>
      <c r="N37" s="98">
        <f>$D37/'Seasonal Indexes'!$B253</f>
        <v>86.730104362812185</v>
      </c>
      <c r="O37" s="98">
        <f>$D37/'Seasonal Indexes'!$B253</f>
        <v>86.730104362812185</v>
      </c>
      <c r="P37" s="58">
        <f>$D37/'Seasonal Indexes'!$B253</f>
        <v>86.730104362812185</v>
      </c>
      <c r="Q37" s="6"/>
      <c r="R37" s="18">
        <f t="shared" si="0"/>
        <v>9.8109655449562707E-3</v>
      </c>
      <c r="S37" s="7">
        <f t="shared" si="2"/>
        <v>9.8109655449562707E-3</v>
      </c>
      <c r="T37" s="18">
        <f t="shared" si="3"/>
        <v>1.0212817963960161E-2</v>
      </c>
      <c r="U37" s="7">
        <f t="shared" si="4"/>
        <v>1.0212817963960161E-2</v>
      </c>
    </row>
    <row r="38" spans="1:21" x14ac:dyDescent="0.3">
      <c r="A38" s="13">
        <v>33</v>
      </c>
      <c r="B38" s="122"/>
      <c r="C38" s="6" t="s">
        <v>9</v>
      </c>
      <c r="D38">
        <v>8285</v>
      </c>
      <c r="E38" s="6">
        <f>'Seasonal Indexes'!$H$62+'Seasonal Indexes'!$H$61*A38</f>
        <v>8828.4784722222212</v>
      </c>
      <c r="F38" s="6">
        <f>'Seasonal Indexes'!$K$107+'Seasonal Indexes'!$K$108*A38+'Seasonal Indexes'!$K$109*(POWER(A38,2))</f>
        <v>8473.6776548032176</v>
      </c>
      <c r="G38" s="6"/>
      <c r="H38" s="18">
        <f t="shared" ref="H38:H69" si="5">D38/E38</f>
        <v>0.93844030158399172</v>
      </c>
      <c r="I38" s="6"/>
      <c r="J38" s="38">
        <f>$D38/'Seasonal Indexes'!$B254</f>
        <v>83.73988990269379</v>
      </c>
      <c r="K38" s="98">
        <f>$D38/'Seasonal Indexes'!$B254</f>
        <v>83.73988990269379</v>
      </c>
      <c r="L38" s="98">
        <f>$D38/'Seasonal Indexes'!$B254</f>
        <v>83.73988990269379</v>
      </c>
      <c r="M38" s="98">
        <f>$D38/'Seasonal Indexes'!$B254</f>
        <v>83.73988990269379</v>
      </c>
      <c r="N38" s="98">
        <f>$D38/'Seasonal Indexes'!$B254</f>
        <v>83.73988990269379</v>
      </c>
      <c r="O38" s="98">
        <f>$D38/'Seasonal Indexes'!$B254</f>
        <v>83.73988990269379</v>
      </c>
      <c r="P38" s="58">
        <f>$D38/'Seasonal Indexes'!$B254</f>
        <v>83.73988990269379</v>
      </c>
      <c r="Q38" s="6"/>
      <c r="R38" s="18">
        <f t="shared" ref="R38:R69" si="6">L38/E38</f>
        <v>9.4852006680620667E-3</v>
      </c>
      <c r="S38" s="7">
        <f t="shared" si="2"/>
        <v>9.4852006680620667E-3</v>
      </c>
      <c r="T38" s="18">
        <f t="shared" si="3"/>
        <v>9.8823549011481087E-3</v>
      </c>
      <c r="U38" s="7">
        <f t="shared" si="4"/>
        <v>9.8823549011481087E-3</v>
      </c>
    </row>
    <row r="39" spans="1:21" x14ac:dyDescent="0.3">
      <c r="A39" s="13">
        <v>34</v>
      </c>
      <c r="B39" s="122"/>
      <c r="C39" s="6" t="s">
        <v>10</v>
      </c>
      <c r="D39">
        <v>8433</v>
      </c>
      <c r="E39" s="6">
        <f>'Seasonal Indexes'!$H$62+'Seasonal Indexes'!$H$61*A39</f>
        <v>8816.8377976190477</v>
      </c>
      <c r="F39" s="6">
        <f>'Seasonal Indexes'!$K$107+'Seasonal Indexes'!$K$108*A39+'Seasonal Indexes'!$K$109*(POWER(A39,2))</f>
        <v>8456.8161220651218</v>
      </c>
      <c r="G39" s="6"/>
      <c r="H39" s="18">
        <f t="shared" si="5"/>
        <v>0.95646536701370399</v>
      </c>
      <c r="I39" s="6"/>
      <c r="J39" s="38">
        <f>$D39/'Seasonal Indexes'!$B255</f>
        <v>82.504986256931389</v>
      </c>
      <c r="K39" s="98">
        <f>$D39/'Seasonal Indexes'!$B255</f>
        <v>82.504986256931389</v>
      </c>
      <c r="L39" s="98">
        <f>$D39/'Seasonal Indexes'!$B255</f>
        <v>82.504986256931389</v>
      </c>
      <c r="M39" s="98">
        <f>$D39/'Seasonal Indexes'!$B255</f>
        <v>82.504986256931389</v>
      </c>
      <c r="N39" s="98">
        <f>$D39/'Seasonal Indexes'!$B255</f>
        <v>82.504986256931389</v>
      </c>
      <c r="O39" s="98">
        <f>$D39/'Seasonal Indexes'!$B255</f>
        <v>82.504986256931389</v>
      </c>
      <c r="P39" s="58">
        <f>$D39/'Seasonal Indexes'!$B255</f>
        <v>82.504986256931389</v>
      </c>
      <c r="Q39" s="6"/>
      <c r="R39" s="18">
        <f t="shared" si="6"/>
        <v>9.3576618001537399E-3</v>
      </c>
      <c r="S39" s="7">
        <f t="shared" ref="S39:S70" si="7">M39/E39</f>
        <v>9.3576618001537399E-3</v>
      </c>
      <c r="T39" s="18">
        <f t="shared" si="3"/>
        <v>9.7560340754794597E-3</v>
      </c>
      <c r="U39" s="7">
        <f t="shared" si="4"/>
        <v>9.7560340754794597E-3</v>
      </c>
    </row>
    <row r="40" spans="1:21" x14ac:dyDescent="0.3">
      <c r="A40" s="13">
        <v>35</v>
      </c>
      <c r="B40" s="122"/>
      <c r="C40" s="6" t="s">
        <v>11</v>
      </c>
      <c r="D40">
        <v>8160</v>
      </c>
      <c r="E40" s="6">
        <f>'Seasonal Indexes'!$H$62+'Seasonal Indexes'!$H$61*A40</f>
        <v>8805.1971230158724</v>
      </c>
      <c r="F40" s="6">
        <f>'Seasonal Indexes'!$K$107+'Seasonal Indexes'!$K$108*A40+'Seasonal Indexes'!$K$109*(POWER(A40,2))</f>
        <v>8441.6948753720008</v>
      </c>
      <c r="G40" s="6"/>
      <c r="H40" s="18">
        <f t="shared" si="5"/>
        <v>0.92672541977176248</v>
      </c>
      <c r="I40" s="6"/>
      <c r="J40" s="38">
        <f>$D40/'Seasonal Indexes'!$B256</f>
        <v>84.686051957620663</v>
      </c>
      <c r="K40" s="98">
        <f>$D40/'Seasonal Indexes'!$B256</f>
        <v>84.686051957620663</v>
      </c>
      <c r="L40" s="98">
        <f>$D40/'Seasonal Indexes'!$B256</f>
        <v>84.686051957620663</v>
      </c>
      <c r="M40" s="98">
        <f>$D40/'Seasonal Indexes'!$B256</f>
        <v>84.686051957620663</v>
      </c>
      <c r="N40" s="98">
        <f>$D40/'Seasonal Indexes'!$B256</f>
        <v>84.686051957620663</v>
      </c>
      <c r="O40" s="98">
        <f>$D40/'Seasonal Indexes'!$B256</f>
        <v>84.686051957620663</v>
      </c>
      <c r="P40" s="58">
        <f>$D40/'Seasonal Indexes'!$B256</f>
        <v>84.686051957620663</v>
      </c>
      <c r="Q40" s="6"/>
      <c r="R40" s="18">
        <f t="shared" si="6"/>
        <v>9.6177349325048157E-3</v>
      </c>
      <c r="S40" s="7">
        <f t="shared" si="7"/>
        <v>9.6177349325048157E-3</v>
      </c>
      <c r="T40" s="18">
        <f t="shared" si="3"/>
        <v>1.0031877864323874E-2</v>
      </c>
      <c r="U40" s="7">
        <f t="shared" si="4"/>
        <v>1.0031877864323874E-2</v>
      </c>
    </row>
    <row r="41" spans="1:21" ht="15" thickBot="1" x14ac:dyDescent="0.35">
      <c r="A41" s="82">
        <v>36</v>
      </c>
      <c r="B41" s="123"/>
      <c r="C41" s="74" t="s">
        <v>12</v>
      </c>
      <c r="D41">
        <v>8034</v>
      </c>
      <c r="E41" s="74">
        <f>'Seasonal Indexes'!$H$62+'Seasonal Indexes'!$H$61*A41</f>
        <v>8793.556448412699</v>
      </c>
      <c r="F41" s="74">
        <f>'Seasonal Indexes'!$K$107+'Seasonal Indexes'!$K$108*A41+'Seasonal Indexes'!$K$109*(POWER(A41,2))</f>
        <v>8428.3139147238508</v>
      </c>
      <c r="G41" s="74"/>
      <c r="H41" s="75">
        <f t="shared" si="5"/>
        <v>0.91362352048700335</v>
      </c>
      <c r="I41" s="74"/>
      <c r="J41" s="38">
        <f>$D41/'Seasonal Indexes'!$B257</f>
        <v>80.852524043690764</v>
      </c>
      <c r="K41" s="98">
        <f>$D41/'Seasonal Indexes'!$B257</f>
        <v>80.852524043690764</v>
      </c>
      <c r="L41" s="98">
        <f>$D41/'Seasonal Indexes'!$B257</f>
        <v>80.852524043690764</v>
      </c>
      <c r="M41" s="98">
        <f>$D41/'Seasonal Indexes'!$B257</f>
        <v>80.852524043690764</v>
      </c>
      <c r="N41" s="98">
        <f>$D41/'Seasonal Indexes'!$B257</f>
        <v>80.852524043690764</v>
      </c>
      <c r="O41" s="98">
        <f>$D41/'Seasonal Indexes'!$B257</f>
        <v>80.852524043690764</v>
      </c>
      <c r="P41" s="58">
        <f>$D41/'Seasonal Indexes'!$B257</f>
        <v>80.852524043690764</v>
      </c>
      <c r="Q41" s="74"/>
      <c r="R41" s="75">
        <f t="shared" si="6"/>
        <v>9.1945192503182522E-3</v>
      </c>
      <c r="S41" s="77">
        <f t="shared" si="7"/>
        <v>9.1945192503182522E-3</v>
      </c>
      <c r="T41" s="75">
        <f t="shared" si="3"/>
        <v>9.5929654331509146E-3</v>
      </c>
      <c r="U41" s="77">
        <f t="shared" si="4"/>
        <v>9.5929654331509146E-3</v>
      </c>
    </row>
    <row r="42" spans="1:21" ht="15" thickTop="1" x14ac:dyDescent="0.3">
      <c r="A42" s="78">
        <v>37</v>
      </c>
      <c r="B42" s="124">
        <v>1976</v>
      </c>
      <c r="C42" s="79" t="s">
        <v>1</v>
      </c>
      <c r="D42">
        <v>7717</v>
      </c>
      <c r="E42" s="79">
        <f>'Seasonal Indexes'!$H$62+'Seasonal Indexes'!$H$61*A42</f>
        <v>8781.9157738095237</v>
      </c>
      <c r="F42" s="79">
        <f>'Seasonal Indexes'!$K$107+'Seasonal Indexes'!$K$108*A42+'Seasonal Indexes'!$K$109*(POWER(A42,2))</f>
        <v>8416.6732401206755</v>
      </c>
      <c r="G42" s="79"/>
      <c r="H42" s="80">
        <f t="shared" si="5"/>
        <v>0.87873764663224818</v>
      </c>
      <c r="I42" s="79"/>
      <c r="J42" s="38">
        <f>$D42/'Seasonal Indexes'!$B246</f>
        <v>84.322330297251241</v>
      </c>
      <c r="K42" s="98">
        <f>$D42/'Seasonal Indexes'!$B246</f>
        <v>84.322330297251241</v>
      </c>
      <c r="L42" s="98">
        <f>$D42/'Seasonal Indexes'!$B246</f>
        <v>84.322330297251241</v>
      </c>
      <c r="M42" s="98">
        <f>$D42/'Seasonal Indexes'!$B246</f>
        <v>84.322330297251241</v>
      </c>
      <c r="N42" s="98">
        <f>$D42/'Seasonal Indexes'!$B246</f>
        <v>84.322330297251241</v>
      </c>
      <c r="O42" s="98">
        <f>$D42/'Seasonal Indexes'!$B246</f>
        <v>84.322330297251241</v>
      </c>
      <c r="P42" s="58">
        <f>$D42/'Seasonal Indexes'!$B246</f>
        <v>84.322330297251241</v>
      </c>
      <c r="Q42" s="79"/>
      <c r="R42" s="80">
        <f t="shared" si="6"/>
        <v>9.6018149648767238E-3</v>
      </c>
      <c r="S42" s="81">
        <f t="shared" si="7"/>
        <v>9.6018149648767238E-3</v>
      </c>
      <c r="T42" s="80">
        <f t="shared" si="3"/>
        <v>1.0018486864299635E-2</v>
      </c>
      <c r="U42" s="81">
        <f t="shared" si="4"/>
        <v>1.0018486864299635E-2</v>
      </c>
    </row>
    <row r="43" spans="1:21" x14ac:dyDescent="0.3">
      <c r="A43" s="13">
        <v>38</v>
      </c>
      <c r="B43" s="122"/>
      <c r="C43" s="6" t="s">
        <v>2</v>
      </c>
      <c r="D43">
        <v>7461</v>
      </c>
      <c r="E43" s="6">
        <f>'Seasonal Indexes'!$H$62+'Seasonal Indexes'!$H$61*A43</f>
        <v>8770.2750992063484</v>
      </c>
      <c r="F43" s="6">
        <f>'Seasonal Indexes'!$K$107+'Seasonal Indexes'!$K$108*A43+'Seasonal Indexes'!$K$109*(POWER(A43,2))</f>
        <v>8406.7728515624749</v>
      </c>
      <c r="G43" s="6"/>
      <c r="H43" s="18">
        <f t="shared" si="5"/>
        <v>0.85071447766503594</v>
      </c>
      <c r="I43" s="6"/>
      <c r="J43" s="38">
        <f>$D43/'Seasonal Indexes'!$B247</f>
        <v>89.98800121262326</v>
      </c>
      <c r="K43" s="98">
        <f>$D43/'Seasonal Indexes'!$B247</f>
        <v>89.98800121262326</v>
      </c>
      <c r="L43" s="98">
        <f>$D43/'Seasonal Indexes'!$B247</f>
        <v>89.98800121262326</v>
      </c>
      <c r="M43" s="98">
        <f>$D43/'Seasonal Indexes'!$B247</f>
        <v>89.98800121262326</v>
      </c>
      <c r="N43" s="98">
        <f>$D43/'Seasonal Indexes'!$B247</f>
        <v>89.98800121262326</v>
      </c>
      <c r="O43" s="98">
        <f>$D43/'Seasonal Indexes'!$B247</f>
        <v>89.98800121262326</v>
      </c>
      <c r="P43" s="58">
        <f>$D43/'Seasonal Indexes'!$B247</f>
        <v>89.98800121262326</v>
      </c>
      <c r="Q43" s="6"/>
      <c r="R43" s="18">
        <f t="shared" si="6"/>
        <v>1.0260567678289428E-2</v>
      </c>
      <c r="S43" s="7">
        <f t="shared" si="7"/>
        <v>1.0260567678289428E-2</v>
      </c>
      <c r="T43" s="18">
        <f t="shared" si="3"/>
        <v>1.0704226556555311E-2</v>
      </c>
      <c r="U43" s="7">
        <f t="shared" si="4"/>
        <v>1.0704226556555311E-2</v>
      </c>
    </row>
    <row r="44" spans="1:21" x14ac:dyDescent="0.3">
      <c r="A44" s="13">
        <v>39</v>
      </c>
      <c r="B44" s="122"/>
      <c r="C44" s="6" t="s">
        <v>3</v>
      </c>
      <c r="D44">
        <v>7776</v>
      </c>
      <c r="E44" s="6">
        <f>'Seasonal Indexes'!$H$62+'Seasonal Indexes'!$H$61*A44</f>
        <v>8758.6344246031749</v>
      </c>
      <c r="F44" s="6">
        <f>'Seasonal Indexes'!$K$107+'Seasonal Indexes'!$K$108*A44+'Seasonal Indexes'!$K$109*(POWER(A44,2))</f>
        <v>8398.6127490492472</v>
      </c>
      <c r="G44" s="6"/>
      <c r="H44" s="18">
        <f t="shared" si="5"/>
        <v>0.88780963139151747</v>
      </c>
      <c r="I44" s="6"/>
      <c r="J44" s="38">
        <f>$D44/'Seasonal Indexes'!$B248</f>
        <v>84.741109974672753</v>
      </c>
      <c r="K44" s="98">
        <f>$D44/'Seasonal Indexes'!$B248</f>
        <v>84.741109974672753</v>
      </c>
      <c r="L44" s="98">
        <f>$D44/'Seasonal Indexes'!$B248</f>
        <v>84.741109974672753</v>
      </c>
      <c r="M44" s="98">
        <f>$D44/'Seasonal Indexes'!$B248</f>
        <v>84.741109974672753</v>
      </c>
      <c r="N44" s="98">
        <f>$D44/'Seasonal Indexes'!$B248</f>
        <v>84.741109974672753</v>
      </c>
      <c r="O44" s="98">
        <f>$D44/'Seasonal Indexes'!$B248</f>
        <v>84.741109974672753</v>
      </c>
      <c r="P44" s="58">
        <f>$D44/'Seasonal Indexes'!$B248</f>
        <v>84.741109974672753</v>
      </c>
      <c r="Q44" s="6"/>
      <c r="R44" s="18">
        <f t="shared" si="6"/>
        <v>9.6751509272533769E-3</v>
      </c>
      <c r="S44" s="7">
        <f t="shared" si="7"/>
        <v>9.6751509272533769E-3</v>
      </c>
      <c r="T44" s="18">
        <f t="shared" si="3"/>
        <v>1.0089893713014182E-2</v>
      </c>
      <c r="U44" s="7">
        <f t="shared" si="4"/>
        <v>1.0089893713014182E-2</v>
      </c>
    </row>
    <row r="45" spans="1:21" x14ac:dyDescent="0.3">
      <c r="A45" s="13">
        <v>40</v>
      </c>
      <c r="B45" s="122"/>
      <c r="C45" s="6" t="s">
        <v>4</v>
      </c>
      <c r="D45">
        <v>7925</v>
      </c>
      <c r="E45" s="6">
        <f>'Seasonal Indexes'!$H$62+'Seasonal Indexes'!$H$61*A45</f>
        <v>8746.9937499999996</v>
      </c>
      <c r="F45" s="6">
        <f>'Seasonal Indexes'!$K$107+'Seasonal Indexes'!$K$108*A45+'Seasonal Indexes'!$K$109*(POWER(A45,2))</f>
        <v>8392.1929325809906</v>
      </c>
      <c r="G45" s="6"/>
      <c r="H45" s="18">
        <f t="shared" si="5"/>
        <v>0.90602557021376628</v>
      </c>
      <c r="I45" s="6"/>
      <c r="J45" s="38">
        <f>$D45/'Seasonal Indexes'!$B249</f>
        <v>84.274163297422703</v>
      </c>
      <c r="K45" s="98">
        <f>$D45/'Seasonal Indexes'!$B249</f>
        <v>84.274163297422703</v>
      </c>
      <c r="L45" s="98">
        <f>$D45/'Seasonal Indexes'!$B249</f>
        <v>84.274163297422703</v>
      </c>
      <c r="M45" s="98">
        <f>$D45/'Seasonal Indexes'!$B249</f>
        <v>84.274163297422703</v>
      </c>
      <c r="N45" s="98">
        <f>$D45/'Seasonal Indexes'!$B249</f>
        <v>84.274163297422703</v>
      </c>
      <c r="O45" s="98">
        <f>$D45/'Seasonal Indexes'!$B249</f>
        <v>84.274163297422703</v>
      </c>
      <c r="P45" s="58">
        <f>$D45/'Seasonal Indexes'!$B249</f>
        <v>84.274163297422703</v>
      </c>
      <c r="Q45" s="6"/>
      <c r="R45" s="18">
        <f t="shared" si="6"/>
        <v>9.634643136383023E-3</v>
      </c>
      <c r="S45" s="7">
        <f t="shared" si="7"/>
        <v>9.634643136383023E-3</v>
      </c>
      <c r="T45" s="18">
        <f t="shared" si="3"/>
        <v>1.0041971624632856E-2</v>
      </c>
      <c r="U45" s="7">
        <f t="shared" si="4"/>
        <v>1.0041971624632856E-2</v>
      </c>
    </row>
    <row r="46" spans="1:21" x14ac:dyDescent="0.3">
      <c r="A46" s="13">
        <v>41</v>
      </c>
      <c r="B46" s="122"/>
      <c r="C46" s="6" t="s">
        <v>5</v>
      </c>
      <c r="D46">
        <v>8634</v>
      </c>
      <c r="E46" s="6">
        <f>'Seasonal Indexes'!$H$62+'Seasonal Indexes'!$H$61*A46</f>
        <v>8735.3530753968244</v>
      </c>
      <c r="F46" s="6">
        <f>'Seasonal Indexes'!$K$107+'Seasonal Indexes'!$K$108*A46+'Seasonal Indexes'!$K$109*(POWER(A46,2))</f>
        <v>8387.5134021577105</v>
      </c>
      <c r="G46" s="6"/>
      <c r="H46" s="18">
        <f t="shared" si="5"/>
        <v>0.98839736934248412</v>
      </c>
      <c r="I46" s="6"/>
      <c r="J46" s="38">
        <f>$D46/'Seasonal Indexes'!$B250</f>
        <v>83.13133066488524</v>
      </c>
      <c r="K46" s="98">
        <f>$D46/'Seasonal Indexes'!$B250</f>
        <v>83.13133066488524</v>
      </c>
      <c r="L46" s="98">
        <f>$D46/'Seasonal Indexes'!$B250</f>
        <v>83.13133066488524</v>
      </c>
      <c r="M46" s="98">
        <f>$D46/'Seasonal Indexes'!$B250</f>
        <v>83.13133066488524</v>
      </c>
      <c r="N46" s="98">
        <f>$D46/'Seasonal Indexes'!$B250</f>
        <v>83.13133066488524</v>
      </c>
      <c r="O46" s="98">
        <f>$D46/'Seasonal Indexes'!$B250</f>
        <v>83.13133066488524</v>
      </c>
      <c r="P46" s="58">
        <f>$D46/'Seasonal Indexes'!$B250</f>
        <v>83.13133066488524</v>
      </c>
      <c r="Q46" s="6"/>
      <c r="R46" s="18">
        <f t="shared" si="6"/>
        <v>9.5166537571360621E-3</v>
      </c>
      <c r="S46" s="7">
        <f t="shared" si="7"/>
        <v>9.5166537571360621E-3</v>
      </c>
      <c r="T46" s="18">
        <f t="shared" si="3"/>
        <v>9.9113201587850194E-3</v>
      </c>
      <c r="U46" s="7">
        <f t="shared" si="4"/>
        <v>9.9113201587850194E-3</v>
      </c>
    </row>
    <row r="47" spans="1:21" x14ac:dyDescent="0.3">
      <c r="A47" s="13">
        <v>42</v>
      </c>
      <c r="B47" s="122"/>
      <c r="C47" s="6" t="s">
        <v>6</v>
      </c>
      <c r="D47">
        <v>8945</v>
      </c>
      <c r="E47" s="6">
        <f>'Seasonal Indexes'!$H$62+'Seasonal Indexes'!$H$61*A47</f>
        <v>8723.7124007936509</v>
      </c>
      <c r="F47" s="6">
        <f>'Seasonal Indexes'!$K$107+'Seasonal Indexes'!$K$108*A47+'Seasonal Indexes'!$K$109*(POWER(A47,2))</f>
        <v>8384.5741577794033</v>
      </c>
      <c r="G47" s="6"/>
      <c r="H47" s="18">
        <f t="shared" si="5"/>
        <v>1.0253662189948189</v>
      </c>
      <c r="I47" s="6"/>
      <c r="J47" s="38">
        <f>$D47/'Seasonal Indexes'!$B251</f>
        <v>81.968893329284967</v>
      </c>
      <c r="K47" s="98">
        <f>$D47/'Seasonal Indexes'!$B251</f>
        <v>81.968893329284967</v>
      </c>
      <c r="L47" s="98">
        <f>$D47/'Seasonal Indexes'!$B251</f>
        <v>81.968893329284967</v>
      </c>
      <c r="M47" s="98">
        <f>$D47/'Seasonal Indexes'!$B251</f>
        <v>81.968893329284967</v>
      </c>
      <c r="N47" s="98">
        <f>$D47/'Seasonal Indexes'!$B251</f>
        <v>81.968893329284967</v>
      </c>
      <c r="O47" s="98">
        <f>$D47/'Seasonal Indexes'!$B251</f>
        <v>81.968893329284967</v>
      </c>
      <c r="P47" s="58">
        <f>$D47/'Seasonal Indexes'!$B251</f>
        <v>81.968893329284967</v>
      </c>
      <c r="Q47" s="6"/>
      <c r="R47" s="18">
        <f t="shared" si="6"/>
        <v>9.3961022055045907E-3</v>
      </c>
      <c r="S47" s="7">
        <f t="shared" si="7"/>
        <v>9.3961022055045907E-3</v>
      </c>
      <c r="T47" s="18">
        <f t="shared" si="3"/>
        <v>9.7761546128412868E-3</v>
      </c>
      <c r="U47" s="7">
        <f t="shared" si="4"/>
        <v>9.7761546128412868E-3</v>
      </c>
    </row>
    <row r="48" spans="1:21" x14ac:dyDescent="0.3">
      <c r="A48" s="13">
        <v>43</v>
      </c>
      <c r="B48" s="122"/>
      <c r="C48" s="6" t="s">
        <v>7</v>
      </c>
      <c r="D48">
        <v>10078</v>
      </c>
      <c r="E48" s="6">
        <f>'Seasonal Indexes'!$H$62+'Seasonal Indexes'!$H$61*A48</f>
        <v>8712.0717261904756</v>
      </c>
      <c r="F48" s="6">
        <f>'Seasonal Indexes'!$K$107+'Seasonal Indexes'!$K$108*A48+'Seasonal Indexes'!$K$109*(POWER(A48,2))</f>
        <v>8383.375199446069</v>
      </c>
      <c r="G48" s="6"/>
      <c r="H48" s="18">
        <f t="shared" si="5"/>
        <v>1.1567857011212652</v>
      </c>
      <c r="I48" s="6"/>
      <c r="J48" s="38">
        <f>$D48/'Seasonal Indexes'!$B252</f>
        <v>84.693144449347514</v>
      </c>
      <c r="K48" s="98">
        <f>$D48/'Seasonal Indexes'!$B252</f>
        <v>84.693144449347514</v>
      </c>
      <c r="L48" s="98">
        <f>$D48/'Seasonal Indexes'!$B252</f>
        <v>84.693144449347514</v>
      </c>
      <c r="M48" s="98">
        <f>$D48/'Seasonal Indexes'!$B252</f>
        <v>84.693144449347514</v>
      </c>
      <c r="N48" s="98">
        <f>$D48/'Seasonal Indexes'!$B252</f>
        <v>84.693144449347514</v>
      </c>
      <c r="O48" s="98">
        <f>$D48/'Seasonal Indexes'!$B252</f>
        <v>84.693144449347514</v>
      </c>
      <c r="P48" s="58">
        <f>$D48/'Seasonal Indexes'!$B252</f>
        <v>84.693144449347514</v>
      </c>
      <c r="Q48" s="6"/>
      <c r="R48" s="18">
        <f t="shared" si="6"/>
        <v>9.7213552770393976E-3</v>
      </c>
      <c r="S48" s="7">
        <f t="shared" si="7"/>
        <v>9.7213552770393976E-3</v>
      </c>
      <c r="T48" s="18">
        <f t="shared" si="3"/>
        <v>1.010251151051233E-2</v>
      </c>
      <c r="U48" s="7">
        <f t="shared" si="4"/>
        <v>1.010251151051233E-2</v>
      </c>
    </row>
    <row r="49" spans="1:21" x14ac:dyDescent="0.3">
      <c r="A49" s="13">
        <v>44</v>
      </c>
      <c r="B49" s="122"/>
      <c r="C49" s="6" t="s">
        <v>8</v>
      </c>
      <c r="D49">
        <v>9179</v>
      </c>
      <c r="E49" s="6">
        <f>'Seasonal Indexes'!$H$62+'Seasonal Indexes'!$H$61*A49</f>
        <v>8700.4310515873003</v>
      </c>
      <c r="F49" s="6">
        <f>'Seasonal Indexes'!$K$107+'Seasonal Indexes'!$K$108*A49+'Seasonal Indexes'!$K$109*(POWER(A49,2))</f>
        <v>8383.9165271577094</v>
      </c>
      <c r="G49" s="6"/>
      <c r="H49" s="18">
        <f t="shared" si="5"/>
        <v>1.0550051998085073</v>
      </c>
      <c r="I49" s="6"/>
      <c r="J49" s="38">
        <f>$D49/'Seasonal Indexes'!$B253</f>
        <v>82.754223279236285</v>
      </c>
      <c r="K49" s="98">
        <f>$D49/'Seasonal Indexes'!$B253</f>
        <v>82.754223279236285</v>
      </c>
      <c r="L49" s="98">
        <f>$D49/'Seasonal Indexes'!$B253</f>
        <v>82.754223279236285</v>
      </c>
      <c r="M49" s="98">
        <f>$D49/'Seasonal Indexes'!$B253</f>
        <v>82.754223279236285</v>
      </c>
      <c r="N49" s="98">
        <f>$D49/'Seasonal Indexes'!$B253</f>
        <v>82.754223279236285</v>
      </c>
      <c r="O49" s="98">
        <f>$D49/'Seasonal Indexes'!$B253</f>
        <v>82.754223279236285</v>
      </c>
      <c r="P49" s="58">
        <f>$D49/'Seasonal Indexes'!$B253</f>
        <v>82.754223279236285</v>
      </c>
      <c r="Q49" s="6"/>
      <c r="R49" s="18">
        <f t="shared" si="6"/>
        <v>9.5115084285552348E-3</v>
      </c>
      <c r="S49" s="7">
        <f t="shared" si="7"/>
        <v>9.5115084285552348E-3</v>
      </c>
      <c r="T49" s="18">
        <f t="shared" si="3"/>
        <v>9.8705924625052746E-3</v>
      </c>
      <c r="U49" s="7">
        <f t="shared" si="4"/>
        <v>9.8705924625052746E-3</v>
      </c>
    </row>
    <row r="50" spans="1:21" x14ac:dyDescent="0.3">
      <c r="A50" s="13">
        <v>45</v>
      </c>
      <c r="B50" s="122"/>
      <c r="C50" s="6" t="s">
        <v>9</v>
      </c>
      <c r="D50">
        <v>8037</v>
      </c>
      <c r="E50" s="6">
        <f>'Seasonal Indexes'!$H$62+'Seasonal Indexes'!$H$61*A50</f>
        <v>8688.7903769841269</v>
      </c>
      <c r="F50" s="6">
        <f>'Seasonal Indexes'!$K$107+'Seasonal Indexes'!$K$108*A50+'Seasonal Indexes'!$K$109*(POWER(A50,2))</f>
        <v>8386.1981409143227</v>
      </c>
      <c r="G50" s="6"/>
      <c r="H50" s="18">
        <f t="shared" si="5"/>
        <v>0.92498491174206887</v>
      </c>
      <c r="I50" s="6"/>
      <c r="J50" s="38">
        <f>$D50/'Seasonal Indexes'!$B254</f>
        <v>81.233252280983706</v>
      </c>
      <c r="K50" s="98">
        <f>$D50/'Seasonal Indexes'!$B254</f>
        <v>81.233252280983706</v>
      </c>
      <c r="L50" s="98">
        <f>$D50/'Seasonal Indexes'!$B254</f>
        <v>81.233252280983706</v>
      </c>
      <c r="M50" s="98">
        <f>$D50/'Seasonal Indexes'!$B254</f>
        <v>81.233252280983706</v>
      </c>
      <c r="N50" s="98">
        <f>$D50/'Seasonal Indexes'!$B254</f>
        <v>81.233252280983706</v>
      </c>
      <c r="O50" s="98">
        <f>$D50/'Seasonal Indexes'!$B254</f>
        <v>81.233252280983706</v>
      </c>
      <c r="P50" s="58">
        <f>$D50/'Seasonal Indexes'!$B254</f>
        <v>81.233252280983706</v>
      </c>
      <c r="Q50" s="6"/>
      <c r="R50" s="18">
        <f t="shared" si="6"/>
        <v>9.3492015293824716E-3</v>
      </c>
      <c r="S50" s="7">
        <f t="shared" si="7"/>
        <v>9.3492015293824716E-3</v>
      </c>
      <c r="T50" s="18">
        <f t="shared" si="3"/>
        <v>9.686541018470031E-3</v>
      </c>
      <c r="U50" s="7">
        <f t="shared" si="4"/>
        <v>9.686541018470031E-3</v>
      </c>
    </row>
    <row r="51" spans="1:21" x14ac:dyDescent="0.3">
      <c r="A51" s="13">
        <v>46</v>
      </c>
      <c r="B51" s="122"/>
      <c r="C51" s="6" t="s">
        <v>10</v>
      </c>
      <c r="D51">
        <v>8488</v>
      </c>
      <c r="E51" s="6">
        <f>'Seasonal Indexes'!$H$62+'Seasonal Indexes'!$H$61*A51</f>
        <v>8677.1497023809516</v>
      </c>
      <c r="F51" s="6">
        <f>'Seasonal Indexes'!$K$107+'Seasonal Indexes'!$K$108*A51+'Seasonal Indexes'!$K$109*(POWER(A51,2))</f>
        <v>8390.2200407159089</v>
      </c>
      <c r="G51" s="6"/>
      <c r="H51" s="18">
        <f t="shared" si="5"/>
        <v>0.97820140151217516</v>
      </c>
      <c r="I51" s="6"/>
      <c r="J51" s="38">
        <f>$D51/'Seasonal Indexes'!$B255</f>
        <v>83.043083522925841</v>
      </c>
      <c r="K51" s="98">
        <f>$D51/'Seasonal Indexes'!$B255</f>
        <v>83.043083522925841</v>
      </c>
      <c r="L51" s="98">
        <f>$D51/'Seasonal Indexes'!$B255</f>
        <v>83.043083522925841</v>
      </c>
      <c r="M51" s="98">
        <f>$D51/'Seasonal Indexes'!$B255</f>
        <v>83.043083522925841</v>
      </c>
      <c r="N51" s="98">
        <f>$D51/'Seasonal Indexes'!$B255</f>
        <v>83.043083522925841</v>
      </c>
      <c r="O51" s="98">
        <f>$D51/'Seasonal Indexes'!$B255</f>
        <v>83.043083522925841</v>
      </c>
      <c r="P51" s="58">
        <f>$D51/'Seasonal Indexes'!$B255</f>
        <v>83.043083522925841</v>
      </c>
      <c r="Q51" s="6"/>
      <c r="R51" s="18">
        <f t="shared" si="6"/>
        <v>9.5703181771935285E-3</v>
      </c>
      <c r="S51" s="7">
        <f t="shared" si="7"/>
        <v>9.5703181771935285E-3</v>
      </c>
      <c r="T51" s="18">
        <f t="shared" si="3"/>
        <v>9.897604963866961E-3</v>
      </c>
      <c r="U51" s="7">
        <f t="shared" si="4"/>
        <v>9.897604963866961E-3</v>
      </c>
    </row>
    <row r="52" spans="1:21" x14ac:dyDescent="0.3">
      <c r="A52" s="13">
        <v>47</v>
      </c>
      <c r="B52" s="122"/>
      <c r="C52" s="6" t="s">
        <v>11</v>
      </c>
      <c r="D52">
        <v>7874</v>
      </c>
      <c r="E52" s="6">
        <f>'Seasonal Indexes'!$H$62+'Seasonal Indexes'!$H$61*A52</f>
        <v>8665.5090277777781</v>
      </c>
      <c r="F52" s="6">
        <f>'Seasonal Indexes'!$K$107+'Seasonal Indexes'!$K$108*A52+'Seasonal Indexes'!$K$109*(POWER(A52,2))</f>
        <v>8395.982226562468</v>
      </c>
      <c r="G52" s="6"/>
      <c r="H52" s="18">
        <f t="shared" si="5"/>
        <v>0.90865983461092115</v>
      </c>
      <c r="I52" s="6"/>
      <c r="J52" s="38">
        <f>$D52/'Seasonal Indexes'!$B256</f>
        <v>81.717888862047189</v>
      </c>
      <c r="K52" s="98">
        <f>$D52/'Seasonal Indexes'!$B256</f>
        <v>81.717888862047189</v>
      </c>
      <c r="L52" s="98">
        <f>$D52/'Seasonal Indexes'!$B256</f>
        <v>81.717888862047189</v>
      </c>
      <c r="M52" s="98">
        <f>$D52/'Seasonal Indexes'!$B256</f>
        <v>81.717888862047189</v>
      </c>
      <c r="N52" s="98">
        <f>$D52/'Seasonal Indexes'!$B256</f>
        <v>81.717888862047189</v>
      </c>
      <c r="O52" s="98">
        <f>$D52/'Seasonal Indexes'!$B256</f>
        <v>81.717888862047189</v>
      </c>
      <c r="P52" s="58">
        <f>$D52/'Seasonal Indexes'!$B256</f>
        <v>81.717888862047189</v>
      </c>
      <c r="Q52" s="6"/>
      <c r="R52" s="18">
        <f t="shared" si="6"/>
        <v>9.4302468095175812E-3</v>
      </c>
      <c r="S52" s="7">
        <f t="shared" si="7"/>
        <v>9.4302468095175812E-3</v>
      </c>
      <c r="T52" s="18">
        <f t="shared" si="3"/>
        <v>9.7329754466982249E-3</v>
      </c>
      <c r="U52" s="7">
        <f t="shared" si="4"/>
        <v>9.7329754466982249E-3</v>
      </c>
    </row>
    <row r="53" spans="1:21" ht="15" thickBot="1" x14ac:dyDescent="0.35">
      <c r="A53" s="82">
        <v>48</v>
      </c>
      <c r="B53" s="123"/>
      <c r="C53" s="74" t="s">
        <v>12</v>
      </c>
      <c r="D53">
        <v>8647</v>
      </c>
      <c r="E53" s="74">
        <f>'Seasonal Indexes'!$H$62+'Seasonal Indexes'!$H$61*A53</f>
        <v>8653.8683531746028</v>
      </c>
      <c r="F53" s="74">
        <f>'Seasonal Indexes'!$K$107+'Seasonal Indexes'!$K$108*A53+'Seasonal Indexes'!$K$109*(POWER(A53,2))</f>
        <v>8403.4846984540018</v>
      </c>
      <c r="G53" s="74"/>
      <c r="H53" s="75">
        <f t="shared" si="5"/>
        <v>0.99920632566913459</v>
      </c>
      <c r="I53" s="74"/>
      <c r="J53" s="38">
        <f>$D53/'Seasonal Indexes'!$B257</f>
        <v>87.021629998231774</v>
      </c>
      <c r="K53" s="98">
        <f>$D53/'Seasonal Indexes'!$B257</f>
        <v>87.021629998231774</v>
      </c>
      <c r="L53" s="98">
        <f>$D53/'Seasonal Indexes'!$B257</f>
        <v>87.021629998231774</v>
      </c>
      <c r="M53" s="98">
        <f>$D53/'Seasonal Indexes'!$B257</f>
        <v>87.021629998231774</v>
      </c>
      <c r="N53" s="98">
        <f>$D53/'Seasonal Indexes'!$B257</f>
        <v>87.021629998231774</v>
      </c>
      <c r="O53" s="98">
        <f>$D53/'Seasonal Indexes'!$B257</f>
        <v>87.021629998231774</v>
      </c>
      <c r="P53" s="58">
        <f>$D53/'Seasonal Indexes'!$B257</f>
        <v>87.021629998231774</v>
      </c>
      <c r="Q53" s="74"/>
      <c r="R53" s="75">
        <f t="shared" si="6"/>
        <v>1.0055807004079115E-2</v>
      </c>
      <c r="S53" s="77">
        <f t="shared" si="7"/>
        <v>1.0055807004079115E-2</v>
      </c>
      <c r="T53" s="75">
        <f t="shared" si="3"/>
        <v>1.035542196134911E-2</v>
      </c>
      <c r="U53" s="77">
        <f t="shared" si="4"/>
        <v>1.035542196134911E-2</v>
      </c>
    </row>
    <row r="54" spans="1:21" ht="15" thickTop="1" x14ac:dyDescent="0.3">
      <c r="A54" s="78">
        <v>49</v>
      </c>
      <c r="B54" s="124">
        <v>1977</v>
      </c>
      <c r="C54" s="79" t="s">
        <v>1</v>
      </c>
      <c r="D54">
        <v>7792</v>
      </c>
      <c r="E54" s="79">
        <f>'Seasonal Indexes'!$H$62+'Seasonal Indexes'!$H$61*A54</f>
        <v>8642.2276785714275</v>
      </c>
      <c r="F54" s="79">
        <f>'Seasonal Indexes'!$K$107+'Seasonal Indexes'!$K$108*A54+'Seasonal Indexes'!$K$109*(POWER(A54,2))</f>
        <v>8412.7274563905103</v>
      </c>
      <c r="G54" s="79"/>
      <c r="H54" s="80">
        <f t="shared" si="5"/>
        <v>0.90161938446963352</v>
      </c>
      <c r="I54" s="79"/>
      <c r="J54" s="38">
        <f>$D54/'Seasonal Indexes'!$B246</f>
        <v>85.141842383851454</v>
      </c>
      <c r="K54" s="98">
        <f>$D54/'Seasonal Indexes'!$B246</f>
        <v>85.141842383851454</v>
      </c>
      <c r="L54" s="98">
        <f>$D54/'Seasonal Indexes'!$B246</f>
        <v>85.141842383851454</v>
      </c>
      <c r="M54" s="98">
        <f>$D54/'Seasonal Indexes'!$B246</f>
        <v>85.141842383851454</v>
      </c>
      <c r="N54" s="98">
        <f>$D54/'Seasonal Indexes'!$B246</f>
        <v>85.141842383851454</v>
      </c>
      <c r="O54" s="98">
        <f>$D54/'Seasonal Indexes'!$B246</f>
        <v>85.141842383851454</v>
      </c>
      <c r="P54" s="58">
        <f>$D54/'Seasonal Indexes'!$B246</f>
        <v>85.141842383851454</v>
      </c>
      <c r="Q54" s="79"/>
      <c r="R54" s="80">
        <f t="shared" si="6"/>
        <v>9.851839774478786E-3</v>
      </c>
      <c r="S54" s="81">
        <f t="shared" si="7"/>
        <v>9.851839774478786E-3</v>
      </c>
      <c r="T54" s="80">
        <f t="shared" si="3"/>
        <v>1.0120599154698118E-2</v>
      </c>
      <c r="U54" s="81">
        <f t="shared" si="4"/>
        <v>1.0120599154698118E-2</v>
      </c>
    </row>
    <row r="55" spans="1:21" x14ac:dyDescent="0.3">
      <c r="A55" s="13">
        <v>50</v>
      </c>
      <c r="B55" s="122"/>
      <c r="C55" s="6" t="s">
        <v>2</v>
      </c>
      <c r="D55">
        <v>6957</v>
      </c>
      <c r="E55" s="6">
        <f>'Seasonal Indexes'!$H$62+'Seasonal Indexes'!$H$61*A55</f>
        <v>8630.5870039682541</v>
      </c>
      <c r="F55" s="6">
        <f>'Seasonal Indexes'!$K$107+'Seasonal Indexes'!$K$108*A55+'Seasonal Indexes'!$K$109*(POWER(A55,2))</f>
        <v>8423.7105003719898</v>
      </c>
      <c r="G55" s="6"/>
      <c r="H55" s="18">
        <f t="shared" si="5"/>
        <v>0.80608653812321729</v>
      </c>
      <c r="I55" s="6"/>
      <c r="J55" s="38">
        <f>$D55/'Seasonal Indexes'!$B247</f>
        <v>83.909197753145691</v>
      </c>
      <c r="K55" s="98">
        <f>$D55/'Seasonal Indexes'!$B247</f>
        <v>83.909197753145691</v>
      </c>
      <c r="L55" s="98">
        <f>$D55/'Seasonal Indexes'!$B247</f>
        <v>83.909197753145691</v>
      </c>
      <c r="M55" s="98">
        <f>$D55/'Seasonal Indexes'!$B247</f>
        <v>83.909197753145691</v>
      </c>
      <c r="N55" s="98">
        <f>$D55/'Seasonal Indexes'!$B247</f>
        <v>83.909197753145691</v>
      </c>
      <c r="O55" s="98">
        <f>$D55/'Seasonal Indexes'!$B247</f>
        <v>83.909197753145691</v>
      </c>
      <c r="P55" s="58">
        <f>$D55/'Seasonal Indexes'!$B247</f>
        <v>83.909197753145691</v>
      </c>
      <c r="Q55" s="6"/>
      <c r="R55" s="18">
        <f t="shared" si="6"/>
        <v>9.7223048344875166E-3</v>
      </c>
      <c r="S55" s="7">
        <f t="shared" si="7"/>
        <v>9.7223048344875166E-3</v>
      </c>
      <c r="T55" s="18">
        <f t="shared" si="3"/>
        <v>9.9610733001140386E-3</v>
      </c>
      <c r="U55" s="7">
        <f t="shared" si="4"/>
        <v>9.9610733001140386E-3</v>
      </c>
    </row>
    <row r="56" spans="1:21" x14ac:dyDescent="0.3">
      <c r="A56" s="13">
        <v>51</v>
      </c>
      <c r="B56" s="122"/>
      <c r="C56" s="6" t="s">
        <v>3</v>
      </c>
      <c r="D56">
        <v>7726</v>
      </c>
      <c r="E56" s="6">
        <f>'Seasonal Indexes'!$H$62+'Seasonal Indexes'!$H$61*A56</f>
        <v>8618.9463293650788</v>
      </c>
      <c r="F56" s="6">
        <f>'Seasonal Indexes'!$K$107+'Seasonal Indexes'!$K$108*A56+'Seasonal Indexes'!$K$109*(POWER(A56,2))</f>
        <v>8436.4338303984441</v>
      </c>
      <c r="G56" s="6"/>
      <c r="H56" s="18">
        <f t="shared" si="5"/>
        <v>0.89639727465029262</v>
      </c>
      <c r="I56" s="6"/>
      <c r="J56" s="38">
        <f>$D56/'Seasonal Indexes'!$B248</f>
        <v>84.196221150247126</v>
      </c>
      <c r="K56" s="98">
        <f>$D56/'Seasonal Indexes'!$B248</f>
        <v>84.196221150247126</v>
      </c>
      <c r="L56" s="98">
        <f>$D56/'Seasonal Indexes'!$B248</f>
        <v>84.196221150247126</v>
      </c>
      <c r="M56" s="98">
        <f>$D56/'Seasonal Indexes'!$B248</f>
        <v>84.196221150247126</v>
      </c>
      <c r="N56" s="98">
        <f>$D56/'Seasonal Indexes'!$B248</f>
        <v>84.196221150247126</v>
      </c>
      <c r="O56" s="98">
        <f>$D56/'Seasonal Indexes'!$B248</f>
        <v>84.196221150247126</v>
      </c>
      <c r="P56" s="58">
        <f>$D56/'Seasonal Indexes'!$B248</f>
        <v>84.196221150247126</v>
      </c>
      <c r="Q56" s="6"/>
      <c r="R56" s="18">
        <f t="shared" si="6"/>
        <v>9.7687371440505887E-3</v>
      </c>
      <c r="S56" s="7">
        <f t="shared" si="7"/>
        <v>9.7687371440505887E-3</v>
      </c>
      <c r="T56" s="18">
        <f t="shared" si="3"/>
        <v>9.9800724859440554E-3</v>
      </c>
      <c r="U56" s="7">
        <f t="shared" si="4"/>
        <v>9.9800724859440554E-3</v>
      </c>
    </row>
    <row r="57" spans="1:21" x14ac:dyDescent="0.3">
      <c r="A57" s="13">
        <v>52</v>
      </c>
      <c r="B57" s="122"/>
      <c r="C57" s="6" t="s">
        <v>4</v>
      </c>
      <c r="D57">
        <v>8106</v>
      </c>
      <c r="E57" s="6">
        <f>'Seasonal Indexes'!$H$62+'Seasonal Indexes'!$H$61*A57</f>
        <v>8607.3056547619053</v>
      </c>
      <c r="F57" s="6">
        <f>'Seasonal Indexes'!$K$107+'Seasonal Indexes'!$K$108*A57+'Seasonal Indexes'!$K$109*(POWER(A57,2))</f>
        <v>8450.8974464698731</v>
      </c>
      <c r="G57" s="6"/>
      <c r="H57" s="18">
        <f t="shared" si="5"/>
        <v>0.941758120965001</v>
      </c>
      <c r="I57" s="6"/>
      <c r="J57" s="38">
        <f>$D57/'Seasonal Indexes'!$B249</f>
        <v>86.198910749389071</v>
      </c>
      <c r="K57" s="98">
        <f>$D57/'Seasonal Indexes'!$B249</f>
        <v>86.198910749389071</v>
      </c>
      <c r="L57" s="98">
        <f>$D57/'Seasonal Indexes'!$B249</f>
        <v>86.198910749389071</v>
      </c>
      <c r="M57" s="98">
        <f>$D57/'Seasonal Indexes'!$B249</f>
        <v>86.198910749389071</v>
      </c>
      <c r="N57" s="98">
        <f>$D57/'Seasonal Indexes'!$B249</f>
        <v>86.198910749389071</v>
      </c>
      <c r="O57" s="98">
        <f>$D57/'Seasonal Indexes'!$B249</f>
        <v>86.198910749389071</v>
      </c>
      <c r="P57" s="58">
        <f>$D57/'Seasonal Indexes'!$B249</f>
        <v>86.198910749389071</v>
      </c>
      <c r="Q57" s="6"/>
      <c r="R57" s="18">
        <f t="shared" si="6"/>
        <v>1.0014621788375831E-2</v>
      </c>
      <c r="S57" s="7">
        <f t="shared" si="7"/>
        <v>1.0014621788375831E-2</v>
      </c>
      <c r="T57" s="18">
        <f t="shared" si="3"/>
        <v>1.0199971221446577E-2</v>
      </c>
      <c r="U57" s="7">
        <f t="shared" si="4"/>
        <v>1.0199971221446577E-2</v>
      </c>
    </row>
    <row r="58" spans="1:21" x14ac:dyDescent="0.3">
      <c r="A58" s="13">
        <v>53</v>
      </c>
      <c r="B58" s="122"/>
      <c r="C58" s="6" t="s">
        <v>5</v>
      </c>
      <c r="D58">
        <v>8890</v>
      </c>
      <c r="E58" s="6">
        <f>'Seasonal Indexes'!$H$62+'Seasonal Indexes'!$H$61*A58</f>
        <v>8595.66498015873</v>
      </c>
      <c r="F58" s="6">
        <f>'Seasonal Indexes'!$K$107+'Seasonal Indexes'!$K$108*A58+'Seasonal Indexes'!$K$109*(POWER(A58,2))</f>
        <v>8467.101348586275</v>
      </c>
      <c r="G58" s="6"/>
      <c r="H58" s="18">
        <f t="shared" si="5"/>
        <v>1.0342422628756101</v>
      </c>
      <c r="I58" s="6"/>
      <c r="J58" s="38">
        <f>$D58/'Seasonal Indexes'!$B250</f>
        <v>85.596192912998589</v>
      </c>
      <c r="K58" s="98">
        <f>$D58/'Seasonal Indexes'!$B250</f>
        <v>85.596192912998589</v>
      </c>
      <c r="L58" s="98">
        <f>$D58/'Seasonal Indexes'!$B250</f>
        <v>85.596192912998589</v>
      </c>
      <c r="M58" s="98">
        <f>$D58/'Seasonal Indexes'!$B250</f>
        <v>85.596192912998589</v>
      </c>
      <c r="N58" s="98">
        <f>$D58/'Seasonal Indexes'!$B250</f>
        <v>85.596192912998589</v>
      </c>
      <c r="O58" s="98">
        <f>$D58/'Seasonal Indexes'!$B250</f>
        <v>85.596192912998589</v>
      </c>
      <c r="P58" s="58">
        <f>$D58/'Seasonal Indexes'!$B250</f>
        <v>85.596192912998589</v>
      </c>
      <c r="Q58" s="6"/>
      <c r="R58" s="18">
        <f t="shared" si="6"/>
        <v>9.9580652701773808E-3</v>
      </c>
      <c r="S58" s="7">
        <f t="shared" si="7"/>
        <v>9.9580652701773808E-3</v>
      </c>
      <c r="T58" s="18">
        <f t="shared" si="3"/>
        <v>1.0109267550847293E-2</v>
      </c>
      <c r="U58" s="7">
        <f t="shared" si="4"/>
        <v>1.0109267550847293E-2</v>
      </c>
    </row>
    <row r="59" spans="1:21" x14ac:dyDescent="0.3">
      <c r="A59" s="13">
        <v>54</v>
      </c>
      <c r="B59" s="122"/>
      <c r="C59" s="6" t="s">
        <v>6</v>
      </c>
      <c r="D59">
        <v>9299</v>
      </c>
      <c r="E59" s="6">
        <f>'Seasonal Indexes'!$H$62+'Seasonal Indexes'!$H$61*A59</f>
        <v>8584.0243055555547</v>
      </c>
      <c r="F59" s="6">
        <f>'Seasonal Indexes'!$K$107+'Seasonal Indexes'!$K$108*A59+'Seasonal Indexes'!$K$109*(POWER(A59,2))</f>
        <v>8485.0455367476479</v>
      </c>
      <c r="G59" s="6"/>
      <c r="H59" s="18">
        <f t="shared" si="5"/>
        <v>1.0832914340633584</v>
      </c>
      <c r="I59" s="6"/>
      <c r="J59" s="38">
        <f>$D59/'Seasonal Indexes'!$B251</f>
        <v>85.212827173730673</v>
      </c>
      <c r="K59" s="98">
        <f>$D59/'Seasonal Indexes'!$B251</f>
        <v>85.212827173730673</v>
      </c>
      <c r="L59" s="98">
        <f>$D59/'Seasonal Indexes'!$B251</f>
        <v>85.212827173730673</v>
      </c>
      <c r="M59" s="98">
        <f>$D59/'Seasonal Indexes'!$B251</f>
        <v>85.212827173730673</v>
      </c>
      <c r="N59" s="98">
        <f>$D59/'Seasonal Indexes'!$B251</f>
        <v>85.212827173730673</v>
      </c>
      <c r="O59" s="98">
        <f>$D59/'Seasonal Indexes'!$B251</f>
        <v>85.212827173730673</v>
      </c>
      <c r="P59" s="58">
        <f>$D59/'Seasonal Indexes'!$B251</f>
        <v>85.212827173730673</v>
      </c>
      <c r="Q59" s="6"/>
      <c r="R59" s="18">
        <f t="shared" si="6"/>
        <v>9.9269088880120232E-3</v>
      </c>
      <c r="S59" s="7">
        <f t="shared" si="7"/>
        <v>9.9269088880120232E-3</v>
      </c>
      <c r="T59" s="18">
        <f t="shared" si="3"/>
        <v>1.0042707113908205E-2</v>
      </c>
      <c r="U59" s="7">
        <f t="shared" si="4"/>
        <v>1.0042707113908205E-2</v>
      </c>
    </row>
    <row r="60" spans="1:21" x14ac:dyDescent="0.3">
      <c r="A60" s="13">
        <v>55</v>
      </c>
      <c r="B60" s="122"/>
      <c r="C60" s="6" t="s">
        <v>7</v>
      </c>
      <c r="D60">
        <v>10625</v>
      </c>
      <c r="E60" s="6">
        <f>'Seasonal Indexes'!$H$62+'Seasonal Indexes'!$H$61*A60</f>
        <v>8572.3836309523813</v>
      </c>
      <c r="F60" s="6">
        <f>'Seasonal Indexes'!$K$107+'Seasonal Indexes'!$K$108*A60+'Seasonal Indexes'!$K$109*(POWER(A60,2))</f>
        <v>8504.7300109539974</v>
      </c>
      <c r="G60" s="6"/>
      <c r="H60" s="18">
        <f t="shared" si="5"/>
        <v>1.2394452298700467</v>
      </c>
      <c r="I60" s="6"/>
      <c r="J60" s="38">
        <f>$D60/'Seasonal Indexes'!$B252</f>
        <v>89.290003946647872</v>
      </c>
      <c r="K60" s="98">
        <f>$D60/'Seasonal Indexes'!$B252</f>
        <v>89.290003946647872</v>
      </c>
      <c r="L60" s="98">
        <f>$D60/'Seasonal Indexes'!$B252</f>
        <v>89.290003946647872</v>
      </c>
      <c r="M60" s="98">
        <f>$D60/'Seasonal Indexes'!$B252</f>
        <v>89.290003946647872</v>
      </c>
      <c r="N60" s="98">
        <f>$D60/'Seasonal Indexes'!$B252</f>
        <v>89.290003946647872</v>
      </c>
      <c r="O60" s="98">
        <f>$D60/'Seasonal Indexes'!$B252</f>
        <v>89.290003946647872</v>
      </c>
      <c r="P60" s="58">
        <f>$D60/'Seasonal Indexes'!$B252</f>
        <v>89.290003946647872</v>
      </c>
      <c r="Q60" s="6"/>
      <c r="R60" s="18">
        <f t="shared" si="6"/>
        <v>1.0416006538047091E-2</v>
      </c>
      <c r="S60" s="7">
        <f t="shared" si="7"/>
        <v>1.0416006538047091E-2</v>
      </c>
      <c r="T60" s="18">
        <f t="shared" si="3"/>
        <v>1.0498864024095221E-2</v>
      </c>
      <c r="U60" s="7">
        <f t="shared" si="4"/>
        <v>1.0498864024095221E-2</v>
      </c>
    </row>
    <row r="61" spans="1:21" x14ac:dyDescent="0.3">
      <c r="A61" s="13">
        <v>56</v>
      </c>
      <c r="B61" s="122"/>
      <c r="C61" s="6" t="s">
        <v>8</v>
      </c>
      <c r="D61">
        <v>9302</v>
      </c>
      <c r="E61" s="6">
        <f>'Seasonal Indexes'!$H$62+'Seasonal Indexes'!$H$61*A61</f>
        <v>8560.742956349206</v>
      </c>
      <c r="F61" s="6">
        <f>'Seasonal Indexes'!$K$107+'Seasonal Indexes'!$K$108*A61+'Seasonal Indexes'!$K$109*(POWER(A61,2))</f>
        <v>8526.1547712053198</v>
      </c>
      <c r="G61" s="6"/>
      <c r="H61" s="18">
        <f t="shared" si="5"/>
        <v>1.0865879337144482</v>
      </c>
      <c r="I61" s="6"/>
      <c r="J61" s="38">
        <f>$D61/'Seasonal Indexes'!$B253</f>
        <v>83.863142493022764</v>
      </c>
      <c r="K61" s="98">
        <f>$D61/'Seasonal Indexes'!$B253</f>
        <v>83.863142493022764</v>
      </c>
      <c r="L61" s="98">
        <f>$D61/'Seasonal Indexes'!$B253</f>
        <v>83.863142493022764</v>
      </c>
      <c r="M61" s="98">
        <f>$D61/'Seasonal Indexes'!$B253</f>
        <v>83.863142493022764</v>
      </c>
      <c r="N61" s="98">
        <f>$D61/'Seasonal Indexes'!$B253</f>
        <v>83.863142493022764</v>
      </c>
      <c r="O61" s="98">
        <f>$D61/'Seasonal Indexes'!$B253</f>
        <v>83.863142493022764</v>
      </c>
      <c r="P61" s="58">
        <f>$D61/'Seasonal Indexes'!$B253</f>
        <v>83.863142493022764</v>
      </c>
      <c r="Q61" s="6"/>
      <c r="R61" s="18">
        <f t="shared" si="6"/>
        <v>9.7962458306056696E-3</v>
      </c>
      <c r="S61" s="7">
        <f t="shared" si="7"/>
        <v>9.7962458306056696E-3</v>
      </c>
      <c r="T61" s="18">
        <f t="shared" si="3"/>
        <v>9.8359864139748957E-3</v>
      </c>
      <c r="U61" s="7">
        <f t="shared" si="4"/>
        <v>9.8359864139748957E-3</v>
      </c>
    </row>
    <row r="62" spans="1:21" x14ac:dyDescent="0.3">
      <c r="A62" s="13">
        <v>57</v>
      </c>
      <c r="B62" s="122"/>
      <c r="C62" s="6" t="s">
        <v>9</v>
      </c>
      <c r="D62">
        <v>8314</v>
      </c>
      <c r="E62" s="6">
        <f>'Seasonal Indexes'!$H$62+'Seasonal Indexes'!$H$61*A62</f>
        <v>8549.1022817460307</v>
      </c>
      <c r="F62" s="6">
        <f>'Seasonal Indexes'!$K$107+'Seasonal Indexes'!$K$108*A62+'Seasonal Indexes'!$K$109*(POWER(A62,2))</f>
        <v>8549.319817501615</v>
      </c>
      <c r="G62" s="6"/>
      <c r="H62" s="18">
        <f t="shared" si="5"/>
        <v>0.97249976968365215</v>
      </c>
      <c r="I62" s="6"/>
      <c r="J62" s="38">
        <f>$D62/'Seasonal Indexes'!$B254</f>
        <v>84.033004785877637</v>
      </c>
      <c r="K62" s="98">
        <f>$D62/'Seasonal Indexes'!$B254</f>
        <v>84.033004785877637</v>
      </c>
      <c r="L62" s="98">
        <f>$D62/'Seasonal Indexes'!$B254</f>
        <v>84.033004785877637</v>
      </c>
      <c r="M62" s="98">
        <f>$D62/'Seasonal Indexes'!$B254</f>
        <v>84.033004785877637</v>
      </c>
      <c r="N62" s="98">
        <f>$D62/'Seasonal Indexes'!$B254</f>
        <v>84.033004785877637</v>
      </c>
      <c r="O62" s="98">
        <f>$D62/'Seasonal Indexes'!$B254</f>
        <v>84.033004785877637</v>
      </c>
      <c r="P62" s="58">
        <f>$D62/'Seasonal Indexes'!$B254</f>
        <v>84.033004785877637</v>
      </c>
      <c r="Q62" s="6"/>
      <c r="R62" s="18">
        <f t="shared" si="6"/>
        <v>9.8294536685219203E-3</v>
      </c>
      <c r="S62" s="7">
        <f t="shared" si="7"/>
        <v>9.8294536685219203E-3</v>
      </c>
      <c r="T62" s="18">
        <f t="shared" si="3"/>
        <v>9.829203560013126E-3</v>
      </c>
      <c r="U62" s="7">
        <f t="shared" si="4"/>
        <v>9.829203560013126E-3</v>
      </c>
    </row>
    <row r="63" spans="1:21" x14ac:dyDescent="0.3">
      <c r="A63" s="13">
        <v>58</v>
      </c>
      <c r="B63" s="122"/>
      <c r="C63" s="6" t="s">
        <v>10</v>
      </c>
      <c r="D63">
        <v>8850</v>
      </c>
      <c r="E63" s="6">
        <f>'Seasonal Indexes'!$H$62+'Seasonal Indexes'!$H$61*A63</f>
        <v>8537.4616071428572</v>
      </c>
      <c r="F63" s="6">
        <f>'Seasonal Indexes'!$K$107+'Seasonal Indexes'!$K$108*A63+'Seasonal Indexes'!$K$109*(POWER(A63,2))</f>
        <v>8574.2251498428832</v>
      </c>
      <c r="G63" s="6"/>
      <c r="H63" s="18">
        <f t="shared" si="5"/>
        <v>1.0366078826750633</v>
      </c>
      <c r="I63" s="6"/>
      <c r="J63" s="38">
        <f>$D63/'Seasonal Indexes'!$B255</f>
        <v>86.584741891834796</v>
      </c>
      <c r="K63" s="98">
        <f>$D63/'Seasonal Indexes'!$B255</f>
        <v>86.584741891834796</v>
      </c>
      <c r="L63" s="98">
        <f>$D63/'Seasonal Indexes'!$B255</f>
        <v>86.584741891834796</v>
      </c>
      <c r="M63" s="98">
        <f>$D63/'Seasonal Indexes'!$B255</f>
        <v>86.584741891834796</v>
      </c>
      <c r="N63" s="98">
        <f>$D63/'Seasonal Indexes'!$B255</f>
        <v>86.584741891834796</v>
      </c>
      <c r="O63" s="98">
        <f>$D63/'Seasonal Indexes'!$B255</f>
        <v>86.584741891834796</v>
      </c>
      <c r="P63" s="58">
        <f>$D63/'Seasonal Indexes'!$B255</f>
        <v>86.584741891834796</v>
      </c>
      <c r="Q63" s="6"/>
      <c r="R63" s="18">
        <f t="shared" si="6"/>
        <v>1.0141743046831833E-2</v>
      </c>
      <c r="S63" s="7">
        <f t="shared" si="7"/>
        <v>1.0141743046831833E-2</v>
      </c>
      <c r="T63" s="18">
        <f t="shared" si="3"/>
        <v>1.0098258487348143E-2</v>
      </c>
      <c r="U63" s="7">
        <f t="shared" si="4"/>
        <v>1.0098258487348143E-2</v>
      </c>
    </row>
    <row r="64" spans="1:21" x14ac:dyDescent="0.3">
      <c r="A64" s="13">
        <v>59</v>
      </c>
      <c r="B64" s="122"/>
      <c r="C64" s="6" t="s">
        <v>11</v>
      </c>
      <c r="D64">
        <v>8265</v>
      </c>
      <c r="E64" s="6">
        <f>'Seasonal Indexes'!$H$62+'Seasonal Indexes'!$H$61*A64</f>
        <v>8525.820932539682</v>
      </c>
      <c r="F64" s="6">
        <f>'Seasonal Indexes'!$K$107+'Seasonal Indexes'!$K$108*A64+'Seasonal Indexes'!$K$109*(POWER(A64,2))</f>
        <v>8600.870768229126</v>
      </c>
      <c r="G64" s="6"/>
      <c r="H64" s="18">
        <f t="shared" si="5"/>
        <v>0.96940811511250113</v>
      </c>
      <c r="I64" s="6"/>
      <c r="J64" s="38">
        <f>$D64/'Seasonal Indexes'!$B256</f>
        <v>85.775762185016518</v>
      </c>
      <c r="K64" s="98">
        <f>$D64/'Seasonal Indexes'!$B256</f>
        <v>85.775762185016518</v>
      </c>
      <c r="L64" s="98">
        <f>$D64/'Seasonal Indexes'!$B256</f>
        <v>85.775762185016518</v>
      </c>
      <c r="M64" s="98">
        <f>$D64/'Seasonal Indexes'!$B256</f>
        <v>85.775762185016518</v>
      </c>
      <c r="N64" s="98">
        <f>$D64/'Seasonal Indexes'!$B256</f>
        <v>85.775762185016518</v>
      </c>
      <c r="O64" s="98">
        <f>$D64/'Seasonal Indexes'!$B256</f>
        <v>85.775762185016518</v>
      </c>
      <c r="P64" s="58">
        <f>$D64/'Seasonal Indexes'!$B256</f>
        <v>85.775762185016518</v>
      </c>
      <c r="Q64" s="6"/>
      <c r="R64" s="18">
        <f t="shared" si="6"/>
        <v>1.0060704167225048E-2</v>
      </c>
      <c r="S64" s="7">
        <f t="shared" si="7"/>
        <v>1.0060704167225048E-2</v>
      </c>
      <c r="T64" s="18">
        <f t="shared" si="3"/>
        <v>9.9729160565770591E-3</v>
      </c>
      <c r="U64" s="7">
        <f t="shared" si="4"/>
        <v>9.9729160565770591E-3</v>
      </c>
    </row>
    <row r="65" spans="1:21" ht="15" thickBot="1" x14ac:dyDescent="0.35">
      <c r="A65" s="82">
        <v>60</v>
      </c>
      <c r="B65" s="123"/>
      <c r="C65" s="74" t="s">
        <v>12</v>
      </c>
      <c r="D65">
        <v>8796</v>
      </c>
      <c r="E65" s="74">
        <f>'Seasonal Indexes'!$H$62+'Seasonal Indexes'!$H$61*A65</f>
        <v>8514.1802579365067</v>
      </c>
      <c r="F65" s="74">
        <f>'Seasonal Indexes'!$K$107+'Seasonal Indexes'!$K$108*A65+'Seasonal Indexes'!$K$109*(POWER(A65,2))</f>
        <v>8629.2566726603418</v>
      </c>
      <c r="G65" s="74"/>
      <c r="H65" s="75">
        <f t="shared" si="5"/>
        <v>1.0331000441059248</v>
      </c>
      <c r="I65" s="74"/>
      <c r="J65" s="38">
        <f>$D65/'Seasonal Indexes'!$B257</f>
        <v>88.521135360754784</v>
      </c>
      <c r="K65" s="98">
        <f>$D65/'Seasonal Indexes'!$B257</f>
        <v>88.521135360754784</v>
      </c>
      <c r="L65" s="98">
        <f>$D65/'Seasonal Indexes'!$B257</f>
        <v>88.521135360754784</v>
      </c>
      <c r="M65" s="98">
        <f>$D65/'Seasonal Indexes'!$B257</f>
        <v>88.521135360754784</v>
      </c>
      <c r="N65" s="98">
        <f>$D65/'Seasonal Indexes'!$B257</f>
        <v>88.521135360754784</v>
      </c>
      <c r="O65" s="98">
        <f>$D65/'Seasonal Indexes'!$B257</f>
        <v>88.521135360754784</v>
      </c>
      <c r="P65" s="58">
        <f>$D65/'Seasonal Indexes'!$B257</f>
        <v>88.521135360754784</v>
      </c>
      <c r="Q65" s="74"/>
      <c r="R65" s="75">
        <f t="shared" si="6"/>
        <v>1.0396906417178525E-2</v>
      </c>
      <c r="S65" s="77">
        <f t="shared" si="7"/>
        <v>1.0396906417178525E-2</v>
      </c>
      <c r="T65" s="75">
        <f t="shared" si="3"/>
        <v>1.0258257312152045E-2</v>
      </c>
      <c r="U65" s="77">
        <f t="shared" si="4"/>
        <v>1.0258257312152045E-2</v>
      </c>
    </row>
    <row r="66" spans="1:21" ht="15" thickTop="1" x14ac:dyDescent="0.3">
      <c r="A66" s="78">
        <v>61</v>
      </c>
      <c r="B66" s="124">
        <v>1978</v>
      </c>
      <c r="C66" s="79" t="s">
        <v>1</v>
      </c>
      <c r="D66">
        <v>7836</v>
      </c>
      <c r="E66" s="79">
        <f>'Seasonal Indexes'!$H$62+'Seasonal Indexes'!$H$61*A66</f>
        <v>8502.5395833333332</v>
      </c>
      <c r="F66" s="79">
        <f>'Seasonal Indexes'!$K$107+'Seasonal Indexes'!$K$108*A66+'Seasonal Indexes'!$K$109*(POWER(A66,2))</f>
        <v>8659.3828631365304</v>
      </c>
      <c r="G66" s="79"/>
      <c r="H66" s="80">
        <f t="shared" si="5"/>
        <v>0.92160700026144149</v>
      </c>
      <c r="I66" s="79"/>
      <c r="J66" s="38">
        <f>$D66/'Seasonal Indexes'!$B246</f>
        <v>85.62262280799024</v>
      </c>
      <c r="K66" s="98">
        <f>$D66/'Seasonal Indexes'!$B246</f>
        <v>85.62262280799024</v>
      </c>
      <c r="L66" s="98">
        <f>$D66/'Seasonal Indexes'!$B246</f>
        <v>85.62262280799024</v>
      </c>
      <c r="M66" s="98">
        <f>$D66/'Seasonal Indexes'!$B246</f>
        <v>85.62262280799024</v>
      </c>
      <c r="N66" s="98">
        <f>$D66/'Seasonal Indexes'!$B246</f>
        <v>85.62262280799024</v>
      </c>
      <c r="O66" s="98">
        <f>$D66/'Seasonal Indexes'!$B246</f>
        <v>85.62262280799024</v>
      </c>
      <c r="P66" s="58">
        <f>$D66/'Seasonal Indexes'!$B246</f>
        <v>85.62262280799024</v>
      </c>
      <c r="Q66" s="79"/>
      <c r="R66" s="80">
        <f t="shared" si="6"/>
        <v>1.0070241010794892E-2</v>
      </c>
      <c r="S66" s="81">
        <f t="shared" si="7"/>
        <v>1.0070241010794892E-2</v>
      </c>
      <c r="T66" s="80">
        <f t="shared" si="3"/>
        <v>9.8878435289529078E-3</v>
      </c>
      <c r="U66" s="81">
        <f t="shared" si="4"/>
        <v>9.8878435289529078E-3</v>
      </c>
    </row>
    <row r="67" spans="1:21" x14ac:dyDescent="0.3">
      <c r="A67" s="13">
        <v>62</v>
      </c>
      <c r="B67" s="122"/>
      <c r="C67" s="6" t="s">
        <v>2</v>
      </c>
      <c r="D67">
        <v>6892</v>
      </c>
      <c r="E67" s="6">
        <f>'Seasonal Indexes'!$H$62+'Seasonal Indexes'!$H$61*A67</f>
        <v>8490.8989087301579</v>
      </c>
      <c r="F67" s="6">
        <f>'Seasonal Indexes'!$K$107+'Seasonal Indexes'!$K$108*A67+'Seasonal Indexes'!$K$109*(POWER(A67,2))</f>
        <v>8691.2493396576938</v>
      </c>
      <c r="G67" s="6"/>
      <c r="H67" s="18">
        <f>D67/E67</f>
        <v>0.81169262219266269</v>
      </c>
      <c r="I67" s="6"/>
      <c r="J67" s="38">
        <f>$D67/'Seasonal Indexes'!$B247</f>
        <v>83.125225084760686</v>
      </c>
      <c r="K67" s="98">
        <f>$D67/'Seasonal Indexes'!$B247</f>
        <v>83.125225084760686</v>
      </c>
      <c r="L67" s="98">
        <f>$D67/'Seasonal Indexes'!$B247</f>
        <v>83.125225084760686</v>
      </c>
      <c r="M67" s="98">
        <f>$D67/'Seasonal Indexes'!$B247</f>
        <v>83.125225084760686</v>
      </c>
      <c r="N67" s="98">
        <f>$D67/'Seasonal Indexes'!$B247</f>
        <v>83.125225084760686</v>
      </c>
      <c r="O67" s="98">
        <f>$D67/'Seasonal Indexes'!$B247</f>
        <v>83.125225084760686</v>
      </c>
      <c r="P67" s="58">
        <f>$D67/'Seasonal Indexes'!$B247</f>
        <v>83.125225084760686</v>
      </c>
      <c r="Q67" s="6"/>
      <c r="R67" s="18">
        <f t="shared" si="6"/>
        <v>9.7899204758277285E-3</v>
      </c>
      <c r="S67" s="7">
        <f t="shared" si="7"/>
        <v>9.7899204758277285E-3</v>
      </c>
      <c r="T67" s="18">
        <f t="shared" si="3"/>
        <v>9.5642435093266556E-3</v>
      </c>
      <c r="U67" s="7">
        <f t="shared" si="4"/>
        <v>9.5642435093266556E-3</v>
      </c>
    </row>
    <row r="68" spans="1:21" x14ac:dyDescent="0.3">
      <c r="A68" s="13">
        <v>63</v>
      </c>
      <c r="B68" s="122"/>
      <c r="C68" s="6" t="s">
        <v>3</v>
      </c>
      <c r="D68">
        <v>7791</v>
      </c>
      <c r="E68" s="6">
        <f>'Seasonal Indexes'!$H$62+'Seasonal Indexes'!$H$61*A68</f>
        <v>8479.2582341269845</v>
      </c>
      <c r="F68" s="6">
        <f>'Seasonal Indexes'!$K$107+'Seasonal Indexes'!$K$108*A68+'Seasonal Indexes'!$K$109*(POWER(A68,2))</f>
        <v>8724.85610222383</v>
      </c>
      <c r="G68" s="6"/>
      <c r="H68" s="18">
        <f t="shared" si="5"/>
        <v>0.91883037228929887</v>
      </c>
      <c r="I68" s="6"/>
      <c r="J68" s="38">
        <f>$D68/'Seasonal Indexes'!$B248</f>
        <v>84.904576622000434</v>
      </c>
      <c r="K68" s="98">
        <f>$D68/'Seasonal Indexes'!$B248</f>
        <v>84.904576622000434</v>
      </c>
      <c r="L68" s="98">
        <f>$D68/'Seasonal Indexes'!$B248</f>
        <v>84.904576622000434</v>
      </c>
      <c r="M68" s="98">
        <f>$D68/'Seasonal Indexes'!$B248</f>
        <v>84.904576622000434</v>
      </c>
      <c r="N68" s="98">
        <f>$D68/'Seasonal Indexes'!$B248</f>
        <v>84.904576622000434</v>
      </c>
      <c r="O68" s="98">
        <f>$D68/'Seasonal Indexes'!$B248</f>
        <v>84.904576622000434</v>
      </c>
      <c r="P68" s="58">
        <f>$D68/'Seasonal Indexes'!$B248</f>
        <v>84.904576622000434</v>
      </c>
      <c r="Q68" s="6"/>
      <c r="R68" s="18">
        <f t="shared" si="6"/>
        <v>1.0013208028065455E-2</v>
      </c>
      <c r="S68" s="7">
        <f t="shared" si="7"/>
        <v>1.0013208028065455E-2</v>
      </c>
      <c r="T68" s="18">
        <f t="shared" si="3"/>
        <v>9.7313440619793811E-3</v>
      </c>
      <c r="U68" s="7">
        <f t="shared" si="4"/>
        <v>9.7313440619793811E-3</v>
      </c>
    </row>
    <row r="69" spans="1:21" x14ac:dyDescent="0.3">
      <c r="A69" s="13">
        <v>64</v>
      </c>
      <c r="B69" s="122"/>
      <c r="C69" s="6" t="s">
        <v>4</v>
      </c>
      <c r="D69">
        <v>8129</v>
      </c>
      <c r="E69" s="6">
        <f>'Seasonal Indexes'!$H$62+'Seasonal Indexes'!$H$61*A69</f>
        <v>8467.6175595238092</v>
      </c>
      <c r="F69" s="6">
        <f>'Seasonal Indexes'!$K$107+'Seasonal Indexes'!$K$108*A69+'Seasonal Indexes'!$K$109*(POWER(A69,2))</f>
        <v>8760.203150834941</v>
      </c>
      <c r="G69" s="6"/>
      <c r="H69" s="18">
        <f t="shared" si="5"/>
        <v>0.9600102913076235</v>
      </c>
      <c r="I69" s="6"/>
      <c r="J69" s="38">
        <f>$D69/'Seasonal Indexes'!$B249</f>
        <v>86.443491917318497</v>
      </c>
      <c r="K69" s="98">
        <f>$D69/'Seasonal Indexes'!$B249</f>
        <v>86.443491917318497</v>
      </c>
      <c r="L69" s="98">
        <f>$D69/'Seasonal Indexes'!$B249</f>
        <v>86.443491917318497</v>
      </c>
      <c r="M69" s="98">
        <f>$D69/'Seasonal Indexes'!$B249</f>
        <v>86.443491917318497</v>
      </c>
      <c r="N69" s="98">
        <f>$D69/'Seasonal Indexes'!$B249</f>
        <v>86.443491917318497</v>
      </c>
      <c r="O69" s="98">
        <f>$D69/'Seasonal Indexes'!$B249</f>
        <v>86.443491917318497</v>
      </c>
      <c r="P69" s="58">
        <f>$D69/'Seasonal Indexes'!$B249</f>
        <v>86.443491917318497</v>
      </c>
      <c r="Q69" s="6"/>
      <c r="R69" s="18">
        <f t="shared" si="6"/>
        <v>1.0208714707490851E-2</v>
      </c>
      <c r="S69" s="7">
        <f t="shared" si="7"/>
        <v>1.0208714707490851E-2</v>
      </c>
      <c r="T69" s="18">
        <f t="shared" si="3"/>
        <v>9.8677496890102953E-3</v>
      </c>
      <c r="U69" s="7">
        <f t="shared" si="4"/>
        <v>9.8677496890102953E-3</v>
      </c>
    </row>
    <row r="70" spans="1:21" x14ac:dyDescent="0.3">
      <c r="A70" s="13">
        <v>65</v>
      </c>
      <c r="B70" s="122"/>
      <c r="C70" s="6" t="s">
        <v>5</v>
      </c>
      <c r="D70">
        <v>9115</v>
      </c>
      <c r="E70" s="6">
        <f>'Seasonal Indexes'!$H$62+'Seasonal Indexes'!$H$61*A70</f>
        <v>8455.9768849206339</v>
      </c>
      <c r="F70" s="6">
        <f>'Seasonal Indexes'!$K$107+'Seasonal Indexes'!$K$108*A70+'Seasonal Indexes'!$K$109*(POWER(A70,2))</f>
        <v>8797.2904854910248</v>
      </c>
      <c r="G70" s="6"/>
      <c r="H70" s="18">
        <f t="shared" ref="H70:H77" si="8">D70/E70</f>
        <v>1.0779357753749998</v>
      </c>
      <c r="I70" s="6"/>
      <c r="J70" s="38">
        <f>$D70/'Seasonal Indexes'!$B250</f>
        <v>87.762575748254449</v>
      </c>
      <c r="K70" s="98">
        <f>$D70/'Seasonal Indexes'!$B250</f>
        <v>87.762575748254449</v>
      </c>
      <c r="L70" s="98">
        <f>$D70/'Seasonal Indexes'!$B250</f>
        <v>87.762575748254449</v>
      </c>
      <c r="M70" s="98">
        <f>$D70/'Seasonal Indexes'!$B250</f>
        <v>87.762575748254449</v>
      </c>
      <c r="N70" s="98">
        <f>$D70/'Seasonal Indexes'!$B250</f>
        <v>87.762575748254449</v>
      </c>
      <c r="O70" s="98">
        <f>$D70/'Seasonal Indexes'!$B250</f>
        <v>87.762575748254449</v>
      </c>
      <c r="P70" s="58">
        <f>$D70/'Seasonal Indexes'!$B250</f>
        <v>87.762575748254449</v>
      </c>
      <c r="Q70" s="6"/>
      <c r="R70" s="18">
        <f t="shared" ref="R70:R77" si="9">L70/E70</f>
        <v>1.0378762494580562E-2</v>
      </c>
      <c r="S70" s="7">
        <f t="shared" si="7"/>
        <v>1.0378762494580562E-2</v>
      </c>
      <c r="T70" s="18">
        <f t="shared" si="3"/>
        <v>9.9760916037724707E-3</v>
      </c>
      <c r="U70" s="7">
        <f t="shared" si="4"/>
        <v>9.9760916037724707E-3</v>
      </c>
    </row>
    <row r="71" spans="1:21" x14ac:dyDescent="0.3">
      <c r="A71" s="13">
        <v>66</v>
      </c>
      <c r="B71" s="122"/>
      <c r="C71" s="6" t="s">
        <v>6</v>
      </c>
      <c r="D71">
        <v>9434</v>
      </c>
      <c r="E71" s="6">
        <f>'Seasonal Indexes'!$H$62+'Seasonal Indexes'!$H$61*A71</f>
        <v>8444.3362103174604</v>
      </c>
      <c r="F71" s="6">
        <f>'Seasonal Indexes'!$K$107+'Seasonal Indexes'!$K$108*A71+'Seasonal Indexes'!$K$109*(POWER(A71,2))</f>
        <v>8836.1181061920815</v>
      </c>
      <c r="G71" s="6"/>
      <c r="H71" s="18">
        <f t="shared" si="8"/>
        <v>1.1171985298824729</v>
      </c>
      <c r="I71" s="6"/>
      <c r="J71" s="38">
        <f>$D71/'Seasonal Indexes'!$B251</f>
        <v>86.449920588985393</v>
      </c>
      <c r="K71" s="98">
        <f>$D71/'Seasonal Indexes'!$B251</f>
        <v>86.449920588985393</v>
      </c>
      <c r="L71" s="98">
        <f>$D71/'Seasonal Indexes'!$B251</f>
        <v>86.449920588985393</v>
      </c>
      <c r="M71" s="98">
        <f>$D71/'Seasonal Indexes'!$B251</f>
        <v>86.449920588985393</v>
      </c>
      <c r="N71" s="98">
        <f>$D71/'Seasonal Indexes'!$B251</f>
        <v>86.449920588985393</v>
      </c>
      <c r="O71" s="98">
        <f>$D71/'Seasonal Indexes'!$B251</f>
        <v>86.449920588985393</v>
      </c>
      <c r="P71" s="58">
        <f>$D71/'Seasonal Indexes'!$B251</f>
        <v>86.449920588985393</v>
      </c>
      <c r="Q71" s="6"/>
      <c r="R71" s="18">
        <f t="shared" si="9"/>
        <v>1.0237621813702672E-2</v>
      </c>
      <c r="S71" s="7">
        <f t="shared" ref="S71:S77" si="10">M71/E71</f>
        <v>1.0237621813702672E-2</v>
      </c>
      <c r="T71" s="18">
        <f t="shared" ref="T71:T77" si="11">N71/F71</f>
        <v>9.7836990803013297E-3</v>
      </c>
      <c r="U71" s="7">
        <f t="shared" ref="U71:U77" si="12">O71/F71</f>
        <v>9.7836990803013297E-3</v>
      </c>
    </row>
    <row r="72" spans="1:21" x14ac:dyDescent="0.3">
      <c r="A72" s="13">
        <v>67</v>
      </c>
      <c r="B72" s="122"/>
      <c r="C72" s="6" t="s">
        <v>7</v>
      </c>
      <c r="D72">
        <v>10484</v>
      </c>
      <c r="E72" s="6">
        <f>'Seasonal Indexes'!$H$62+'Seasonal Indexes'!$H$61*A72</f>
        <v>8432.6955357142851</v>
      </c>
      <c r="F72" s="6">
        <f>'Seasonal Indexes'!$K$107+'Seasonal Indexes'!$K$108*A72+'Seasonal Indexes'!$K$109*(POWER(A72,2))</f>
        <v>8876.686012938113</v>
      </c>
      <c r="G72" s="6"/>
      <c r="H72" s="18">
        <f t="shared" si="8"/>
        <v>1.243256080525853</v>
      </c>
      <c r="I72" s="6"/>
      <c r="J72" s="38">
        <f>$D72/'Seasonal Indexes'!$B252</f>
        <v>88.105073070744126</v>
      </c>
      <c r="K72" s="98">
        <f>$D72/'Seasonal Indexes'!$B252</f>
        <v>88.105073070744126</v>
      </c>
      <c r="L72" s="98">
        <f>$D72/'Seasonal Indexes'!$B252</f>
        <v>88.105073070744126</v>
      </c>
      <c r="M72" s="98">
        <f>$D72/'Seasonal Indexes'!$B252</f>
        <v>88.105073070744126</v>
      </c>
      <c r="N72" s="98">
        <f>$D72/'Seasonal Indexes'!$B252</f>
        <v>88.105073070744126</v>
      </c>
      <c r="O72" s="98">
        <f>$D72/'Seasonal Indexes'!$B252</f>
        <v>88.105073070744126</v>
      </c>
      <c r="P72" s="58">
        <f>$D72/'Seasonal Indexes'!$B252</f>
        <v>88.105073070744126</v>
      </c>
      <c r="Q72" s="6"/>
      <c r="R72" s="18">
        <f t="shared" si="9"/>
        <v>1.0448032031703284E-2</v>
      </c>
      <c r="S72" s="7">
        <f t="shared" si="10"/>
        <v>1.0448032031703284E-2</v>
      </c>
      <c r="T72" s="18">
        <f t="shared" si="11"/>
        <v>9.9254466072504505E-3</v>
      </c>
      <c r="U72" s="7">
        <f t="shared" si="12"/>
        <v>9.9254466072504505E-3</v>
      </c>
    </row>
    <row r="73" spans="1:21" x14ac:dyDescent="0.3">
      <c r="A73" s="13">
        <v>68</v>
      </c>
      <c r="B73" s="122"/>
      <c r="C73" s="6" t="s">
        <v>8</v>
      </c>
      <c r="D73">
        <v>9827</v>
      </c>
      <c r="E73" s="6">
        <f>'Seasonal Indexes'!$H$62+'Seasonal Indexes'!$H$61*A73</f>
        <v>8421.0548611111117</v>
      </c>
      <c r="F73" s="6">
        <f>'Seasonal Indexes'!$K$107+'Seasonal Indexes'!$K$108*A73+'Seasonal Indexes'!$K$109*(POWER(A73,2))</f>
        <v>8918.9942057291155</v>
      </c>
      <c r="G73" s="6"/>
      <c r="H73" s="18">
        <f t="shared" si="8"/>
        <v>1.1669559410403108</v>
      </c>
      <c r="I73" s="6"/>
      <c r="J73" s="38">
        <f>$D73/'Seasonal Indexes'!$B253</f>
        <v>88.596334259184545</v>
      </c>
      <c r="K73" s="98">
        <f>$D73/'Seasonal Indexes'!$B253</f>
        <v>88.596334259184545</v>
      </c>
      <c r="L73" s="98">
        <f>$D73/'Seasonal Indexes'!$B253</f>
        <v>88.596334259184545</v>
      </c>
      <c r="M73" s="98">
        <f>$D73/'Seasonal Indexes'!$B253</f>
        <v>88.596334259184545</v>
      </c>
      <c r="N73" s="98">
        <f>$D73/'Seasonal Indexes'!$B253</f>
        <v>88.596334259184545</v>
      </c>
      <c r="O73" s="98">
        <f>$D73/'Seasonal Indexes'!$B253</f>
        <v>88.596334259184545</v>
      </c>
      <c r="P73" s="58">
        <f>$D73/'Seasonal Indexes'!$B253</f>
        <v>88.596334259184545</v>
      </c>
      <c r="Q73" s="6"/>
      <c r="R73" s="18">
        <f t="shared" si="9"/>
        <v>1.052081190782015E-2</v>
      </c>
      <c r="S73" s="7">
        <f t="shared" si="10"/>
        <v>1.052081190782015E-2</v>
      </c>
      <c r="T73" s="18">
        <f t="shared" si="11"/>
        <v>9.9334445359628883E-3</v>
      </c>
      <c r="U73" s="7">
        <f t="shared" si="12"/>
        <v>9.9334445359628883E-3</v>
      </c>
    </row>
    <row r="74" spans="1:21" x14ac:dyDescent="0.3">
      <c r="A74" s="13">
        <v>69</v>
      </c>
      <c r="B74" s="122"/>
      <c r="C74" s="6" t="s">
        <v>9</v>
      </c>
      <c r="D74">
        <v>9110</v>
      </c>
      <c r="E74" s="6">
        <f>'Seasonal Indexes'!$H$62+'Seasonal Indexes'!$H$61*A74</f>
        <v>8409.4141865079364</v>
      </c>
      <c r="F74" s="6">
        <f>'Seasonal Indexes'!$K$107+'Seasonal Indexes'!$K$108*A74+'Seasonal Indexes'!$K$109*(POWER(A74,2))</f>
        <v>8963.0426845650945</v>
      </c>
      <c r="G74" s="6"/>
      <c r="H74" s="18">
        <f t="shared" si="8"/>
        <v>1.0833097048086993</v>
      </c>
      <c r="I74" s="6"/>
      <c r="J74" s="38">
        <f>$D74/'Seasonal Indexes'!$B254</f>
        <v>92.078502958785819</v>
      </c>
      <c r="K74" s="98">
        <f>$D74/'Seasonal Indexes'!$B254</f>
        <v>92.078502958785819</v>
      </c>
      <c r="L74" s="98">
        <f>$D74/'Seasonal Indexes'!$B254</f>
        <v>92.078502958785819</v>
      </c>
      <c r="M74" s="98">
        <f>$D74/'Seasonal Indexes'!$B254</f>
        <v>92.078502958785819</v>
      </c>
      <c r="N74" s="98">
        <f>$D74/'Seasonal Indexes'!$B254</f>
        <v>92.078502958785819</v>
      </c>
      <c r="O74" s="98">
        <f>$D74/'Seasonal Indexes'!$B254</f>
        <v>92.078502958785819</v>
      </c>
      <c r="P74" s="58">
        <f>$D74/'Seasonal Indexes'!$B254</f>
        <v>92.078502958785819</v>
      </c>
      <c r="Q74" s="6"/>
      <c r="R74" s="18">
        <f t="shared" si="9"/>
        <v>1.0949455088859408E-2</v>
      </c>
      <c r="S74" s="7">
        <f t="shared" si="10"/>
        <v>1.0949455088859408E-2</v>
      </c>
      <c r="T74" s="18">
        <f t="shared" si="11"/>
        <v>1.0273130029532338E-2</v>
      </c>
      <c r="U74" s="7">
        <f t="shared" si="12"/>
        <v>1.0273130029532338E-2</v>
      </c>
    </row>
    <row r="75" spans="1:21" x14ac:dyDescent="0.3">
      <c r="A75" s="13">
        <v>70</v>
      </c>
      <c r="B75" s="122"/>
      <c r="C75" s="6" t="s">
        <v>10</v>
      </c>
      <c r="D75">
        <v>9070</v>
      </c>
      <c r="E75" s="6">
        <f>'Seasonal Indexes'!$H$62+'Seasonal Indexes'!$H$61*A75</f>
        <v>8397.7735119047611</v>
      </c>
      <c r="F75" s="6">
        <f>'Seasonal Indexes'!$K$107+'Seasonal Indexes'!$K$108*A75+'Seasonal Indexes'!$K$109*(POWER(A75,2))</f>
        <v>9008.8314494460465</v>
      </c>
      <c r="G75" s="6"/>
      <c r="H75" s="18">
        <f t="shared" si="8"/>
        <v>1.0800481802875828</v>
      </c>
      <c r="I75" s="6"/>
      <c r="J75" s="38">
        <f>$D75/'Seasonal Indexes'!$B255</f>
        <v>88.737130955812603</v>
      </c>
      <c r="K75" s="98">
        <f>$D75/'Seasonal Indexes'!$B255</f>
        <v>88.737130955812603</v>
      </c>
      <c r="L75" s="98">
        <f>$D75/'Seasonal Indexes'!$B255</f>
        <v>88.737130955812603</v>
      </c>
      <c r="M75" s="98">
        <f>$D75/'Seasonal Indexes'!$B255</f>
        <v>88.737130955812603</v>
      </c>
      <c r="N75" s="98">
        <f>$D75/'Seasonal Indexes'!$B255</f>
        <v>88.737130955812603</v>
      </c>
      <c r="O75" s="98">
        <f>$D75/'Seasonal Indexes'!$B255</f>
        <v>88.737130955812603</v>
      </c>
      <c r="P75" s="58">
        <f>$D75/'Seasonal Indexes'!$B255</f>
        <v>88.737130955812603</v>
      </c>
      <c r="Q75" s="6"/>
      <c r="R75" s="18">
        <f t="shared" si="9"/>
        <v>1.0566744962818779E-2</v>
      </c>
      <c r="S75" s="7">
        <f t="shared" si="10"/>
        <v>1.0566744962818779E-2</v>
      </c>
      <c r="T75" s="18">
        <f t="shared" si="11"/>
        <v>9.8500156711522277E-3</v>
      </c>
      <c r="U75" s="7">
        <f t="shared" si="12"/>
        <v>9.8500156711522277E-3</v>
      </c>
    </row>
    <row r="76" spans="1:21" x14ac:dyDescent="0.3">
      <c r="A76" s="13">
        <v>71</v>
      </c>
      <c r="B76" s="122"/>
      <c r="C76" s="6" t="s">
        <v>11</v>
      </c>
      <c r="D76">
        <v>8633</v>
      </c>
      <c r="E76" s="6">
        <f>'Seasonal Indexes'!$H$62+'Seasonal Indexes'!$H$61*A76</f>
        <v>8386.1328373015876</v>
      </c>
      <c r="F76" s="6">
        <f>'Seasonal Indexes'!$K$107+'Seasonal Indexes'!$K$108*A76+'Seasonal Indexes'!$K$109*(POWER(A76,2))</f>
        <v>9056.3605003719713</v>
      </c>
      <c r="G76" s="6"/>
      <c r="H76" s="18">
        <f t="shared" si="8"/>
        <v>1.0294375449909814</v>
      </c>
      <c r="I76" s="6"/>
      <c r="J76" s="38">
        <f>$D76/'Seasonal Indexes'!$B256</f>
        <v>89.594937077222937</v>
      </c>
      <c r="K76" s="98">
        <f>$D76/'Seasonal Indexes'!$B256</f>
        <v>89.594937077222937</v>
      </c>
      <c r="L76" s="98">
        <f>$D76/'Seasonal Indexes'!$B256</f>
        <v>89.594937077222937</v>
      </c>
      <c r="M76" s="98">
        <f>$D76/'Seasonal Indexes'!$B256</f>
        <v>89.594937077222937</v>
      </c>
      <c r="N76" s="98">
        <f>$D76/'Seasonal Indexes'!$B256</f>
        <v>89.594937077222937</v>
      </c>
      <c r="O76" s="98">
        <f>$D76/'Seasonal Indexes'!$B256</f>
        <v>89.594937077222937</v>
      </c>
      <c r="P76" s="58">
        <f>$D76/'Seasonal Indexes'!$B256</f>
        <v>89.594937077222937</v>
      </c>
      <c r="Q76" s="6"/>
      <c r="R76" s="18">
        <f t="shared" si="9"/>
        <v>1.0683701154685258E-2</v>
      </c>
      <c r="S76" s="7">
        <f t="shared" si="10"/>
        <v>1.0683701154685258E-2</v>
      </c>
      <c r="T76" s="18">
        <f t="shared" si="11"/>
        <v>9.8930400433532885E-3</v>
      </c>
      <c r="U76" s="7">
        <f t="shared" si="12"/>
        <v>9.8930400433532885E-3</v>
      </c>
    </row>
    <row r="77" spans="1:21" ht="15" thickBot="1" x14ac:dyDescent="0.35">
      <c r="A77" s="82">
        <v>72</v>
      </c>
      <c r="B77" s="123"/>
      <c r="C77" s="74" t="s">
        <v>12</v>
      </c>
      <c r="D77">
        <v>9240</v>
      </c>
      <c r="E77" s="74">
        <f>'Seasonal Indexes'!$H$62+'Seasonal Indexes'!$H$61*A77</f>
        <v>8374.4921626984124</v>
      </c>
      <c r="F77" s="74">
        <f>'Seasonal Indexes'!$K$107+'Seasonal Indexes'!$K$108*A77+'Seasonal Indexes'!$K$109*(POWER(A77,2))</f>
        <v>9105.629837342869</v>
      </c>
      <c r="G77" s="74"/>
      <c r="H77" s="75">
        <f t="shared" si="8"/>
        <v>1.1033504862726751</v>
      </c>
      <c r="I77" s="74"/>
      <c r="J77" s="102">
        <f>$D77/'Seasonal Indexes'!$B257</f>
        <v>92.989460065185796</v>
      </c>
      <c r="K77" s="103">
        <f>$D77/'Seasonal Indexes'!$B257</f>
        <v>92.989460065185796</v>
      </c>
      <c r="L77" s="103">
        <f>$D77/'Seasonal Indexes'!$B257</f>
        <v>92.989460065185796</v>
      </c>
      <c r="M77" s="103">
        <f>$D77/'Seasonal Indexes'!$B257</f>
        <v>92.989460065185796</v>
      </c>
      <c r="N77" s="103">
        <f>$D77/'Seasonal Indexes'!$B257</f>
        <v>92.989460065185796</v>
      </c>
      <c r="O77" s="103">
        <f>$D77/'Seasonal Indexes'!$B257</f>
        <v>92.989460065185796</v>
      </c>
      <c r="P77" s="59">
        <f>$D77/'Seasonal Indexes'!$B257</f>
        <v>92.989460065185796</v>
      </c>
      <c r="Q77" s="74"/>
      <c r="R77" s="75">
        <f t="shared" si="9"/>
        <v>1.1103892422203058E-2</v>
      </c>
      <c r="S77" s="77">
        <f t="shared" si="10"/>
        <v>1.1103892422203058E-2</v>
      </c>
      <c r="T77" s="75">
        <f t="shared" si="11"/>
        <v>1.0212304006014946E-2</v>
      </c>
      <c r="U77" s="77">
        <f t="shared" si="12"/>
        <v>1.0212304006014946E-2</v>
      </c>
    </row>
    <row r="78" spans="1:21" ht="15" thickTop="1" x14ac:dyDescent="0.3"/>
    <row r="108" spans="1:15" ht="42" customHeight="1" x14ac:dyDescent="0.7">
      <c r="A108" s="120" t="s">
        <v>48</v>
      </c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</row>
    <row r="139" spans="1:18" s="25" customFormat="1" ht="14.4" customHeight="1" x14ac:dyDescent="0.3">
      <c r="A139" s="121" t="s">
        <v>49</v>
      </c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</row>
    <row r="140" spans="1:18" s="25" customFormat="1" x14ac:dyDescent="0.3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</row>
    <row r="141" spans="1:18" ht="15" thickBo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 spans="1:18" x14ac:dyDescent="0.3">
      <c r="A142" s="125" t="s">
        <v>50</v>
      </c>
      <c r="B142" s="126"/>
      <c r="C142" s="126"/>
      <c r="D142" s="126" t="s">
        <v>51</v>
      </c>
      <c r="E142" s="126"/>
      <c r="F142" s="126"/>
      <c r="G142" s="126"/>
      <c r="H142" s="126"/>
      <c r="I142" s="126"/>
      <c r="J142" s="126"/>
      <c r="K142" s="127"/>
      <c r="L142" s="24"/>
      <c r="M142" s="24"/>
      <c r="N142" s="24"/>
    </row>
    <row r="143" spans="1:18" x14ac:dyDescent="0.3">
      <c r="A143" s="128" t="s">
        <v>52</v>
      </c>
      <c r="B143" s="129"/>
      <c r="C143" s="129"/>
      <c r="D143" s="129" t="s">
        <v>53</v>
      </c>
      <c r="E143" s="129"/>
      <c r="F143" s="129"/>
      <c r="G143" s="129"/>
      <c r="H143" s="129"/>
      <c r="I143" s="129"/>
      <c r="J143" s="129"/>
      <c r="K143" s="130"/>
      <c r="L143" s="24"/>
      <c r="M143" s="24"/>
      <c r="N143" s="24"/>
    </row>
    <row r="144" spans="1:18" ht="15" thickBot="1" x14ac:dyDescent="0.35">
      <c r="A144" s="131" t="s">
        <v>54</v>
      </c>
      <c r="B144" s="132"/>
      <c r="C144" s="132"/>
      <c r="D144" s="132" t="s">
        <v>55</v>
      </c>
      <c r="E144" s="132"/>
      <c r="F144" s="132"/>
      <c r="G144" s="132"/>
      <c r="H144" s="132"/>
      <c r="I144" s="132"/>
      <c r="J144" s="132"/>
      <c r="K144" s="133"/>
      <c r="L144" s="24"/>
      <c r="M144" s="24"/>
      <c r="N144" s="24"/>
    </row>
  </sheetData>
  <mergeCells count="20">
    <mergeCell ref="R3:U3"/>
    <mergeCell ref="J3:P3"/>
    <mergeCell ref="L4:M4"/>
    <mergeCell ref="N4:O4"/>
    <mergeCell ref="R4:S4"/>
    <mergeCell ref="T4:U4"/>
    <mergeCell ref="A142:C142"/>
    <mergeCell ref="D142:K142"/>
    <mergeCell ref="A143:C143"/>
    <mergeCell ref="D143:K143"/>
    <mergeCell ref="A144:C144"/>
    <mergeCell ref="D144:K144"/>
    <mergeCell ref="A108:O108"/>
    <mergeCell ref="A139:N140"/>
    <mergeCell ref="B6:B17"/>
    <mergeCell ref="B18:B29"/>
    <mergeCell ref="B30:B41"/>
    <mergeCell ref="B42:B53"/>
    <mergeCell ref="B54:B65"/>
    <mergeCell ref="B66:B7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87"/>
  <sheetViews>
    <sheetView topLeftCell="A79" zoomScale="90" zoomScaleNormal="90" workbookViewId="0">
      <selection activeCell="O82" sqref="O82"/>
    </sheetView>
  </sheetViews>
  <sheetFormatPr defaultRowHeight="14.4" x14ac:dyDescent="0.3"/>
  <cols>
    <col min="2" max="2" width="12.33203125" customWidth="1"/>
    <col min="3" max="3" width="12.6640625" customWidth="1"/>
    <col min="4" max="8" width="11.44140625" customWidth="1"/>
    <col min="10" max="10" width="11" style="3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6.109375" customWidth="1"/>
    <col min="19" max="19" width="13.5546875" customWidth="1"/>
    <col min="20" max="20" width="15.88671875" customWidth="1"/>
    <col min="21" max="21" width="11.21875" customWidth="1"/>
    <col min="22" max="22" width="16" customWidth="1"/>
    <col min="24" max="24" width="16.21875" customWidth="1"/>
    <col min="25" max="26" width="12.88671875" customWidth="1"/>
    <col min="27" max="28" width="12.5546875" customWidth="1"/>
    <col min="29" max="29" width="15.88671875" customWidth="1"/>
  </cols>
  <sheetData>
    <row r="1" spans="1:26" x14ac:dyDescent="0.3">
      <c r="A1" t="s">
        <v>13</v>
      </c>
    </row>
    <row r="2" spans="1:26" ht="15" thickBot="1" x14ac:dyDescent="0.35">
      <c r="A2" t="s">
        <v>14</v>
      </c>
    </row>
    <row r="3" spans="1:26" ht="31.8" customHeight="1" thickBot="1" x14ac:dyDescent="0.65">
      <c r="J3" s="137" t="s">
        <v>44</v>
      </c>
      <c r="K3" s="138"/>
      <c r="L3" s="138"/>
      <c r="M3" s="138"/>
      <c r="N3" s="138"/>
      <c r="O3" s="138"/>
      <c r="P3" s="139"/>
      <c r="R3" s="147" t="s">
        <v>65</v>
      </c>
      <c r="S3" s="135"/>
      <c r="T3" s="135"/>
      <c r="U3" s="135"/>
      <c r="V3" s="135"/>
      <c r="W3" s="135"/>
      <c r="X3" s="135"/>
      <c r="Y3" s="136"/>
    </row>
    <row r="4" spans="1:26" ht="26.4" customHeight="1" thickBot="1" x14ac:dyDescent="0.45">
      <c r="A4" s="47"/>
      <c r="B4" s="47"/>
      <c r="C4" s="47"/>
      <c r="D4" s="47"/>
      <c r="E4" s="47"/>
      <c r="F4" s="47"/>
      <c r="G4" s="47"/>
      <c r="H4" s="47"/>
      <c r="I4" s="47"/>
      <c r="J4" s="48"/>
      <c r="K4" s="49"/>
      <c r="L4" s="146" t="s">
        <v>70</v>
      </c>
      <c r="M4" s="146"/>
      <c r="N4" s="146" t="s">
        <v>71</v>
      </c>
      <c r="O4" s="146"/>
      <c r="P4" s="50"/>
      <c r="Q4" s="47"/>
      <c r="R4" s="143" t="s">
        <v>70</v>
      </c>
      <c r="S4" s="144"/>
      <c r="T4" s="144"/>
      <c r="U4" s="144"/>
      <c r="V4" s="143" t="s">
        <v>71</v>
      </c>
      <c r="W4" s="144"/>
      <c r="X4" s="144"/>
      <c r="Y4" s="145"/>
      <c r="Z4" s="49"/>
    </row>
    <row r="5" spans="1:26" ht="57.6" customHeight="1" thickBot="1" x14ac:dyDescent="0.35">
      <c r="A5" s="39"/>
      <c r="B5" s="40" t="s">
        <v>0</v>
      </c>
      <c r="C5" s="40" t="s">
        <v>24</v>
      </c>
      <c r="D5" s="41" t="s">
        <v>95</v>
      </c>
      <c r="E5" s="41" t="s">
        <v>19</v>
      </c>
      <c r="F5" s="41" t="s">
        <v>63</v>
      </c>
      <c r="G5" s="41"/>
      <c r="H5" s="63" t="s">
        <v>64</v>
      </c>
      <c r="I5" s="42"/>
      <c r="J5" s="104" t="s">
        <v>42</v>
      </c>
      <c r="K5" s="105" t="s">
        <v>43</v>
      </c>
      <c r="L5" s="106" t="s">
        <v>67</v>
      </c>
      <c r="M5" s="106" t="s">
        <v>68</v>
      </c>
      <c r="N5" s="106" t="s">
        <v>66</v>
      </c>
      <c r="O5" s="106" t="s">
        <v>66</v>
      </c>
      <c r="P5" s="107" t="s">
        <v>69</v>
      </c>
      <c r="R5" s="51" t="s">
        <v>72</v>
      </c>
      <c r="S5" s="52" t="s">
        <v>73</v>
      </c>
      <c r="T5" s="51" t="s">
        <v>72</v>
      </c>
      <c r="U5" s="52" t="s">
        <v>73</v>
      </c>
      <c r="W5" s="37" t="s">
        <v>40</v>
      </c>
    </row>
    <row r="6" spans="1:26" x14ac:dyDescent="0.3">
      <c r="A6" s="13">
        <v>1</v>
      </c>
      <c r="B6" s="122">
        <v>1973</v>
      </c>
      <c r="C6" s="6" t="s">
        <v>1</v>
      </c>
      <c r="D6" s="6">
        <f>'Dataset - Death deseason'!D6</f>
        <v>9007</v>
      </c>
      <c r="E6" s="6">
        <f>'Seasonal Indexes'!$H$62+'Seasonal Indexes'!$H$61*A6</f>
        <v>9200.9800595238084</v>
      </c>
      <c r="F6" s="6">
        <f>'Seasonal Indexes'!$K$107+'Seasonal Indexes'!$K$108*A6+'Seasonal Indexes'!$K$109*(POWER(A6,2))</f>
        <v>9932.1177341683033</v>
      </c>
      <c r="G6" s="6"/>
      <c r="H6" s="27">
        <f>D6/E6</f>
        <v>0.97891745680689501</v>
      </c>
      <c r="I6" s="6"/>
      <c r="J6" s="38">
        <f>$D6/'Seasonal Indexes'!$B246</f>
        <v>98.417938186774904</v>
      </c>
      <c r="K6" s="98">
        <f>$D6/'Seasonal Indexes'!$B246</f>
        <v>98.417938186774904</v>
      </c>
      <c r="L6" s="98">
        <f>$D6/'Seasonal Indexes'!$B246</f>
        <v>98.417938186774904</v>
      </c>
      <c r="M6" s="98">
        <f>$D6/'Seasonal Indexes'!$B246</f>
        <v>98.417938186774904</v>
      </c>
      <c r="N6" s="98">
        <f>$D6/'Seasonal Indexes'!$B246</f>
        <v>98.417938186774904</v>
      </c>
      <c r="O6" s="98">
        <f>$D6/'Seasonal Indexes'!$B246</f>
        <v>98.417938186774904</v>
      </c>
      <c r="P6" s="58">
        <f>$D6/'Seasonal Indexes'!$B246</f>
        <v>98.417938186774904</v>
      </c>
      <c r="Q6" s="6"/>
      <c r="R6" s="18">
        <f>L6/E6</f>
        <v>1.0696462501829231E-2</v>
      </c>
      <c r="S6" s="6">
        <f t="shared" ref="S6:S37" si="0">M6/E6</f>
        <v>1.0696462501829231E-2</v>
      </c>
      <c r="T6" s="18">
        <f t="shared" ref="T6:T37" si="1">N6/F6</f>
        <v>9.9090587547305421E-3</v>
      </c>
      <c r="U6" s="6">
        <f t="shared" ref="U6:U37" si="2">O6/F6</f>
        <v>9.9090587547305421E-3</v>
      </c>
      <c r="W6">
        <f t="shared" ref="W6:W37" si="3">P6/E6</f>
        <v>1.0696462501829231E-2</v>
      </c>
    </row>
    <row r="7" spans="1:26" x14ac:dyDescent="0.3">
      <c r="A7" s="13">
        <v>2</v>
      </c>
      <c r="B7" s="122"/>
      <c r="C7" s="6" t="s">
        <v>2</v>
      </c>
      <c r="D7" s="6">
        <f>'Dataset - Death deseason'!D7</f>
        <v>8106</v>
      </c>
      <c r="E7" s="6">
        <f>'Seasonal Indexes'!$H$62+'Seasonal Indexes'!$H$61*A7</f>
        <v>9189.339384920635</v>
      </c>
      <c r="F7" s="6">
        <f>'Seasonal Indexes'!$K$107+'Seasonal Indexes'!$K$108*A7+'Seasonal Indexes'!$K$109*(POWER(A7,2))</f>
        <v>9859.5670479910568</v>
      </c>
      <c r="G7" s="6"/>
      <c r="H7" s="27">
        <f t="shared" ref="H7:H37" si="4">D7/E7</f>
        <v>0.88210911148865012</v>
      </c>
      <c r="I7" s="6"/>
      <c r="J7" s="38">
        <f>$D7/'Seasonal Indexes'!$B247</f>
        <v>97.767422306597524</v>
      </c>
      <c r="K7" s="98">
        <f>$D7/'Seasonal Indexes'!$B247</f>
        <v>97.767422306597524</v>
      </c>
      <c r="L7" s="98">
        <f>$D7/'Seasonal Indexes'!$B247</f>
        <v>97.767422306597524</v>
      </c>
      <c r="M7" s="98">
        <f>$D7/'Seasonal Indexes'!$B247</f>
        <v>97.767422306597524</v>
      </c>
      <c r="N7" s="98">
        <f>$D7/'Seasonal Indexes'!$B247</f>
        <v>97.767422306597524</v>
      </c>
      <c r="O7" s="98">
        <f>$D7/'Seasonal Indexes'!$B247</f>
        <v>97.767422306597524</v>
      </c>
      <c r="P7" s="58">
        <f>$D7/'Seasonal Indexes'!$B247</f>
        <v>97.767422306597524</v>
      </c>
      <c r="Q7" s="6"/>
      <c r="R7" s="18">
        <f t="shared" ref="R7:R37" si="5">L7/E7</f>
        <v>1.0639222060622795E-2</v>
      </c>
      <c r="S7" s="6">
        <f t="shared" si="0"/>
        <v>1.0639222060622795E-2</v>
      </c>
      <c r="T7" s="18">
        <f t="shared" si="1"/>
        <v>9.9159954824302541E-3</v>
      </c>
      <c r="U7" s="6">
        <f t="shared" si="2"/>
        <v>9.9159954824302541E-3</v>
      </c>
      <c r="W7">
        <f t="shared" si="3"/>
        <v>1.0639222060622795E-2</v>
      </c>
    </row>
    <row r="8" spans="1:26" x14ac:dyDescent="0.3">
      <c r="A8" s="13">
        <v>3</v>
      </c>
      <c r="B8" s="122"/>
      <c r="C8" s="6" t="s">
        <v>3</v>
      </c>
      <c r="D8" s="6">
        <f>'Dataset - Death deseason'!D8</f>
        <v>8928</v>
      </c>
      <c r="E8" s="6">
        <f>'Seasonal Indexes'!$H$62+'Seasonal Indexes'!$H$61*A8</f>
        <v>9177.6987103174597</v>
      </c>
      <c r="F8" s="6">
        <f>'Seasonal Indexes'!$K$107+'Seasonal Indexes'!$K$108*A8+'Seasonal Indexes'!$K$109*(POWER(A8,2))</f>
        <v>9788.7566478587814</v>
      </c>
      <c r="G8" s="6"/>
      <c r="H8" s="27">
        <f t="shared" si="4"/>
        <v>0.97279288433855959</v>
      </c>
      <c r="I8" s="6"/>
      <c r="J8" s="38">
        <f>$D8/'Seasonal Indexes'!$B248</f>
        <v>97.295348489439093</v>
      </c>
      <c r="K8" s="98">
        <f>$D8/'Seasonal Indexes'!$B248</f>
        <v>97.295348489439093</v>
      </c>
      <c r="L8" s="98">
        <f>$D8/'Seasonal Indexes'!$B248</f>
        <v>97.295348489439093</v>
      </c>
      <c r="M8" s="98">
        <f>$D8/'Seasonal Indexes'!$B248</f>
        <v>97.295348489439093</v>
      </c>
      <c r="N8" s="98">
        <f>$D8/'Seasonal Indexes'!$B248</f>
        <v>97.295348489439093</v>
      </c>
      <c r="O8" s="98">
        <f>$D8/'Seasonal Indexes'!$B248</f>
        <v>97.295348489439093</v>
      </c>
      <c r="P8" s="58">
        <f>$D8/'Seasonal Indexes'!$B248</f>
        <v>97.295348489439093</v>
      </c>
      <c r="Q8" s="6"/>
      <c r="R8" s="18">
        <f t="shared" si="5"/>
        <v>1.0601279423136959E-2</v>
      </c>
      <c r="S8" s="6">
        <f t="shared" si="0"/>
        <v>1.0601279423136959E-2</v>
      </c>
      <c r="T8" s="18">
        <f t="shared" si="1"/>
        <v>9.9395001826633137E-3</v>
      </c>
      <c r="U8" s="6">
        <f t="shared" si="2"/>
        <v>9.9395001826633137E-3</v>
      </c>
      <c r="W8">
        <f t="shared" si="3"/>
        <v>1.0601279423136959E-2</v>
      </c>
    </row>
    <row r="9" spans="1:26" x14ac:dyDescent="0.3">
      <c r="A9" s="13">
        <v>4</v>
      </c>
      <c r="B9" s="122"/>
      <c r="C9" s="6" t="s">
        <v>4</v>
      </c>
      <c r="D9" s="6">
        <f>'Dataset - Death deseason'!D9</f>
        <v>9137</v>
      </c>
      <c r="E9" s="6">
        <f>'Seasonal Indexes'!$H$62+'Seasonal Indexes'!$H$61*A9</f>
        <v>9166.0580357142862</v>
      </c>
      <c r="F9" s="6">
        <f>'Seasonal Indexes'!$K$107+'Seasonal Indexes'!$K$108*A9+'Seasonal Indexes'!$K$109*(POWER(A9,2))</f>
        <v>9719.6865337714789</v>
      </c>
      <c r="G9" s="6"/>
      <c r="H9" s="27">
        <f t="shared" si="4"/>
        <v>0.9968298219800632</v>
      </c>
      <c r="I9" s="6"/>
      <c r="J9" s="38">
        <f>$D9/'Seasonal Indexes'!$B249</f>
        <v>97.162527450921289</v>
      </c>
      <c r="K9" s="98">
        <f>$D9/'Seasonal Indexes'!$B249</f>
        <v>97.162527450921289</v>
      </c>
      <c r="L9" s="98">
        <f>$D9/'Seasonal Indexes'!$B249</f>
        <v>97.162527450921289</v>
      </c>
      <c r="M9" s="98">
        <f>$D9/'Seasonal Indexes'!$B249</f>
        <v>97.162527450921289</v>
      </c>
      <c r="N9" s="98">
        <f>$D9/'Seasonal Indexes'!$B249</f>
        <v>97.162527450921289</v>
      </c>
      <c r="O9" s="98">
        <f>$D9/'Seasonal Indexes'!$B249</f>
        <v>97.162527450921289</v>
      </c>
      <c r="P9" s="58">
        <f>$D9/'Seasonal Indexes'!$B249</f>
        <v>97.162527450921289</v>
      </c>
      <c r="Q9" s="6"/>
      <c r="R9" s="18">
        <f t="shared" si="5"/>
        <v>1.0600252264642101E-2</v>
      </c>
      <c r="S9" s="6">
        <f t="shared" si="0"/>
        <v>1.0600252264642101E-2</v>
      </c>
      <c r="T9" s="18">
        <f t="shared" si="1"/>
        <v>9.9964671816653566E-3</v>
      </c>
      <c r="U9" s="6">
        <f t="shared" si="2"/>
        <v>9.9964671816653566E-3</v>
      </c>
      <c r="W9">
        <f t="shared" si="3"/>
        <v>1.0600252264642101E-2</v>
      </c>
    </row>
    <row r="10" spans="1:26" x14ac:dyDescent="0.3">
      <c r="A10" s="13">
        <v>5</v>
      </c>
      <c r="B10" s="122"/>
      <c r="C10" s="6" t="s">
        <v>5</v>
      </c>
      <c r="D10" s="6">
        <f>'Dataset - Death deseason'!D10</f>
        <v>10017</v>
      </c>
      <c r="E10" s="6">
        <f>'Seasonal Indexes'!$H$62+'Seasonal Indexes'!$H$61*A10</f>
        <v>9154.4173611111109</v>
      </c>
      <c r="F10" s="6">
        <f>'Seasonal Indexes'!$K$107+'Seasonal Indexes'!$K$108*A10+'Seasonal Indexes'!$K$109*(POWER(A10,2))</f>
        <v>9652.3567057291493</v>
      </c>
      <c r="G10" s="6"/>
      <c r="H10" s="27">
        <f t="shared" si="4"/>
        <v>1.0942258370863915</v>
      </c>
      <c r="I10" s="6"/>
      <c r="J10" s="38">
        <f>$D10/'Seasonal Indexes'!$B250</f>
        <v>96.447363825591324</v>
      </c>
      <c r="K10" s="98">
        <f>$D10/'Seasonal Indexes'!$B250</f>
        <v>96.447363825591324</v>
      </c>
      <c r="L10" s="98">
        <f>$D10/'Seasonal Indexes'!$B250</f>
        <v>96.447363825591324</v>
      </c>
      <c r="M10" s="98">
        <f>$D10/'Seasonal Indexes'!$B250</f>
        <v>96.447363825591324</v>
      </c>
      <c r="N10" s="98">
        <f>$D10/'Seasonal Indexes'!$B250</f>
        <v>96.447363825591324</v>
      </c>
      <c r="O10" s="98">
        <f>$D10/'Seasonal Indexes'!$B250</f>
        <v>96.447363825591324</v>
      </c>
      <c r="P10" s="58">
        <f>$D10/'Seasonal Indexes'!$B250</f>
        <v>96.447363825591324</v>
      </c>
      <c r="Q10" s="6"/>
      <c r="R10" s="18">
        <f t="shared" si="5"/>
        <v>1.0535609206033086E-2</v>
      </c>
      <c r="S10" s="6">
        <f t="shared" si="0"/>
        <v>1.0535609206033086E-2</v>
      </c>
      <c r="T10" s="18">
        <f t="shared" si="1"/>
        <v>9.9921052201008137E-3</v>
      </c>
      <c r="U10" s="6">
        <f t="shared" si="2"/>
        <v>9.9921052201008137E-3</v>
      </c>
      <c r="W10">
        <f t="shared" si="3"/>
        <v>1.0535609206033086E-2</v>
      </c>
    </row>
    <row r="11" spans="1:26" x14ac:dyDescent="0.3">
      <c r="A11" s="13">
        <v>6</v>
      </c>
      <c r="B11" s="122"/>
      <c r="C11" s="6" t="s">
        <v>6</v>
      </c>
      <c r="D11" s="6">
        <f>'Dataset - Death deseason'!D11</f>
        <v>10826</v>
      </c>
      <c r="E11" s="6">
        <f>'Seasonal Indexes'!$H$62+'Seasonal Indexes'!$H$61*A11</f>
        <v>9142.7766865079357</v>
      </c>
      <c r="F11" s="6">
        <f>'Seasonal Indexes'!$K$107+'Seasonal Indexes'!$K$108*A11+'Seasonal Indexes'!$K$109*(POWER(A11,2))</f>
        <v>9586.7671637317962</v>
      </c>
      <c r="G11" s="6"/>
      <c r="H11" s="27">
        <f t="shared" si="4"/>
        <v>1.1841041700139094</v>
      </c>
      <c r="I11" s="6"/>
      <c r="J11" s="38">
        <f>$D11/'Seasonal Indexes'!$B251</f>
        <v>99.205728248500733</v>
      </c>
      <c r="K11" s="98">
        <f>$D11/'Seasonal Indexes'!$B251</f>
        <v>99.205728248500733</v>
      </c>
      <c r="L11" s="98">
        <f>$D11/'Seasonal Indexes'!$B251</f>
        <v>99.205728248500733</v>
      </c>
      <c r="M11" s="98">
        <f>$D11/'Seasonal Indexes'!$B251</f>
        <v>99.205728248500733</v>
      </c>
      <c r="N11" s="98">
        <f>$D11/'Seasonal Indexes'!$B251</f>
        <v>99.205728248500733</v>
      </c>
      <c r="O11" s="98">
        <f>$D11/'Seasonal Indexes'!$B251</f>
        <v>99.205728248500733</v>
      </c>
      <c r="P11" s="58">
        <f>$D11/'Seasonal Indexes'!$B251</f>
        <v>99.205728248500733</v>
      </c>
      <c r="Q11" s="6"/>
      <c r="R11" s="18">
        <f t="shared" si="5"/>
        <v>1.0850722012591577E-2</v>
      </c>
      <c r="S11" s="6">
        <f t="shared" si="0"/>
        <v>1.0850722012591577E-2</v>
      </c>
      <c r="T11" s="18">
        <f t="shared" si="1"/>
        <v>1.034819418831941E-2</v>
      </c>
      <c r="U11" s="6">
        <f t="shared" si="2"/>
        <v>1.034819418831941E-2</v>
      </c>
      <c r="W11">
        <f t="shared" si="3"/>
        <v>1.0850722012591577E-2</v>
      </c>
    </row>
    <row r="12" spans="1:26" x14ac:dyDescent="0.3">
      <c r="A12" s="13">
        <v>7</v>
      </c>
      <c r="B12" s="122"/>
      <c r="C12" s="6" t="s">
        <v>7</v>
      </c>
      <c r="D12" s="6">
        <f>'Dataset - Death deseason'!D12</f>
        <v>11317</v>
      </c>
      <c r="E12" s="6">
        <f>'Seasonal Indexes'!$H$62+'Seasonal Indexes'!$H$61*A12</f>
        <v>9131.1360119047622</v>
      </c>
      <c r="F12" s="6">
        <f>'Seasonal Indexes'!$K$107+'Seasonal Indexes'!$K$108*A12+'Seasonal Indexes'!$K$109*(POWER(A12,2))</f>
        <v>9522.9179077794161</v>
      </c>
      <c r="G12" s="6"/>
      <c r="H12" s="27">
        <f t="shared" si="4"/>
        <v>1.2393857659381491</v>
      </c>
      <c r="I12" s="6"/>
      <c r="J12" s="38">
        <f>$D12/'Seasonal Indexes'!$B252</f>
        <v>95.105409380161319</v>
      </c>
      <c r="K12" s="98">
        <f>$D12/'Seasonal Indexes'!$B252</f>
        <v>95.105409380161319</v>
      </c>
      <c r="L12" s="98">
        <f>$D12/'Seasonal Indexes'!$B252</f>
        <v>95.105409380161319</v>
      </c>
      <c r="M12" s="98">
        <f>$D12/'Seasonal Indexes'!$B252</f>
        <v>95.105409380161319</v>
      </c>
      <c r="N12" s="98">
        <f>$D12/'Seasonal Indexes'!$B252</f>
        <v>95.105409380161319</v>
      </c>
      <c r="O12" s="98">
        <f>$D12/'Seasonal Indexes'!$B252</f>
        <v>95.105409380161319</v>
      </c>
      <c r="P12" s="58">
        <f>$D12/'Seasonal Indexes'!$B252</f>
        <v>95.105409380161319</v>
      </c>
      <c r="Q12" s="6"/>
      <c r="R12" s="18">
        <f t="shared" si="5"/>
        <v>1.0415506817132851E-2</v>
      </c>
      <c r="S12" s="6">
        <f t="shared" si="0"/>
        <v>1.0415506817132851E-2</v>
      </c>
      <c r="T12" s="18">
        <f t="shared" si="1"/>
        <v>9.9870029649702496E-3</v>
      </c>
      <c r="U12" s="6">
        <f t="shared" si="2"/>
        <v>9.9870029649702496E-3</v>
      </c>
      <c r="W12">
        <f t="shared" si="3"/>
        <v>1.0415506817132851E-2</v>
      </c>
    </row>
    <row r="13" spans="1:26" x14ac:dyDescent="0.3">
      <c r="A13" s="13">
        <v>8</v>
      </c>
      <c r="B13" s="122"/>
      <c r="C13" s="6" t="s">
        <v>8</v>
      </c>
      <c r="D13" s="6">
        <f>'Dataset - Death deseason'!D13</f>
        <v>10744</v>
      </c>
      <c r="E13" s="6">
        <f>'Seasonal Indexes'!$H$62+'Seasonal Indexes'!$H$61*A13</f>
        <v>9119.4953373015869</v>
      </c>
      <c r="F13" s="6">
        <f>'Seasonal Indexes'!$K$107+'Seasonal Indexes'!$K$108*A13+'Seasonal Indexes'!$K$109*(POWER(A13,2))</f>
        <v>9460.8089378720069</v>
      </c>
      <c r="G13" s="6"/>
      <c r="H13" s="27">
        <f t="shared" si="4"/>
        <v>1.1781353685278704</v>
      </c>
      <c r="I13" s="6"/>
      <c r="J13" s="38">
        <f>$D13/'Seasonal Indexes'!$B253</f>
        <v>96.863642544080463</v>
      </c>
      <c r="K13" s="98">
        <f>$D13/'Seasonal Indexes'!$B253</f>
        <v>96.863642544080463</v>
      </c>
      <c r="L13" s="98">
        <f>$D13/'Seasonal Indexes'!$B253</f>
        <v>96.863642544080463</v>
      </c>
      <c r="M13" s="98">
        <f>$D13/'Seasonal Indexes'!$B253</f>
        <v>96.863642544080463</v>
      </c>
      <c r="N13" s="98">
        <f>$D13/'Seasonal Indexes'!$B253</f>
        <v>96.863642544080463</v>
      </c>
      <c r="O13" s="98">
        <f>$D13/'Seasonal Indexes'!$B253</f>
        <v>96.863642544080463</v>
      </c>
      <c r="P13" s="58">
        <f>$D13/'Seasonal Indexes'!$B253</f>
        <v>96.863642544080463</v>
      </c>
      <c r="Q13" s="6"/>
      <c r="R13" s="18">
        <f t="shared" si="5"/>
        <v>1.0621601191885903E-2</v>
      </c>
      <c r="S13" s="6">
        <f t="shared" si="0"/>
        <v>1.0621601191885903E-2</v>
      </c>
      <c r="T13" s="18">
        <f t="shared" si="1"/>
        <v>1.0238410180373829E-2</v>
      </c>
      <c r="U13" s="6">
        <f t="shared" si="2"/>
        <v>1.0238410180373829E-2</v>
      </c>
      <c r="W13">
        <f t="shared" si="3"/>
        <v>1.0621601191885903E-2</v>
      </c>
    </row>
    <row r="14" spans="1:26" x14ac:dyDescent="0.3">
      <c r="A14" s="13">
        <v>9</v>
      </c>
      <c r="B14" s="122"/>
      <c r="C14" s="6" t="s">
        <v>9</v>
      </c>
      <c r="D14" s="6">
        <f>'Dataset - Death deseason'!D14</f>
        <v>9713</v>
      </c>
      <c r="E14" s="6">
        <f>'Seasonal Indexes'!$H$62+'Seasonal Indexes'!$H$61*A14</f>
        <v>9107.8546626984116</v>
      </c>
      <c r="F14" s="6">
        <f>'Seasonal Indexes'!$K$107+'Seasonal Indexes'!$K$108*A14+'Seasonal Indexes'!$K$109*(POWER(A14,2))</f>
        <v>9400.4402540095725</v>
      </c>
      <c r="G14" s="6"/>
      <c r="H14" s="27">
        <f t="shared" si="4"/>
        <v>1.066442138100862</v>
      </c>
      <c r="I14" s="6"/>
      <c r="J14" s="38">
        <f>$D14/'Seasonal Indexes'!$B254</f>
        <v>98.173271047056701</v>
      </c>
      <c r="K14" s="98">
        <f>$D14/'Seasonal Indexes'!$B254</f>
        <v>98.173271047056701</v>
      </c>
      <c r="L14" s="98">
        <f>$D14/'Seasonal Indexes'!$B254</f>
        <v>98.173271047056701</v>
      </c>
      <c r="M14" s="98">
        <f>$D14/'Seasonal Indexes'!$B254</f>
        <v>98.173271047056701</v>
      </c>
      <c r="N14" s="98">
        <f>$D14/'Seasonal Indexes'!$B254</f>
        <v>98.173271047056701</v>
      </c>
      <c r="O14" s="98">
        <f>$D14/'Seasonal Indexes'!$B254</f>
        <v>98.173271047056701</v>
      </c>
      <c r="P14" s="58">
        <f>$D14/'Seasonal Indexes'!$B254</f>
        <v>98.173271047056701</v>
      </c>
      <c r="Q14" s="6"/>
      <c r="R14" s="18">
        <f t="shared" si="5"/>
        <v>1.0778967680405498E-2</v>
      </c>
      <c r="S14" s="6">
        <f t="shared" si="0"/>
        <v>1.0778967680405498E-2</v>
      </c>
      <c r="T14" s="18">
        <f t="shared" si="1"/>
        <v>1.0443475879247552E-2</v>
      </c>
      <c r="U14" s="6">
        <f t="shared" si="2"/>
        <v>1.0443475879247552E-2</v>
      </c>
      <c r="W14">
        <f t="shared" si="3"/>
        <v>1.0778967680405498E-2</v>
      </c>
    </row>
    <row r="15" spans="1:26" x14ac:dyDescent="0.3">
      <c r="A15" s="13">
        <v>10</v>
      </c>
      <c r="B15" s="122"/>
      <c r="C15" s="6" t="s">
        <v>10</v>
      </c>
      <c r="D15" s="6">
        <f>'Dataset - Death deseason'!D15</f>
        <v>9938</v>
      </c>
      <c r="E15" s="6">
        <f>'Seasonal Indexes'!$H$62+'Seasonal Indexes'!$H$61*A15</f>
        <v>9096.2139880952382</v>
      </c>
      <c r="F15" s="6">
        <f>'Seasonal Indexes'!$K$107+'Seasonal Indexes'!$K$108*A15+'Seasonal Indexes'!$K$109*(POWER(A15,2))</f>
        <v>9341.8118561921146</v>
      </c>
      <c r="G15" s="6"/>
      <c r="H15" s="27">
        <f t="shared" si="4"/>
        <v>1.0925424592040665</v>
      </c>
      <c r="I15" s="6"/>
      <c r="J15" s="38">
        <f>$D15/'Seasonal Indexes'!$B255</f>
        <v>97.229284171870518</v>
      </c>
      <c r="K15" s="98">
        <f>$D15/'Seasonal Indexes'!$B255</f>
        <v>97.229284171870518</v>
      </c>
      <c r="L15" s="98">
        <f>$D15/'Seasonal Indexes'!$B255</f>
        <v>97.229284171870518</v>
      </c>
      <c r="M15" s="98">
        <f>$D15/'Seasonal Indexes'!$B255</f>
        <v>97.229284171870518</v>
      </c>
      <c r="N15" s="98">
        <f>$D15/'Seasonal Indexes'!$B255</f>
        <v>97.229284171870518</v>
      </c>
      <c r="O15" s="98">
        <f>$D15/'Seasonal Indexes'!$B255</f>
        <v>97.229284171870518</v>
      </c>
      <c r="P15" s="58">
        <f>$D15/'Seasonal Indexes'!$B255</f>
        <v>97.229284171870518</v>
      </c>
      <c r="Q15" s="6"/>
      <c r="R15" s="18">
        <f t="shared" si="5"/>
        <v>1.0688983823282996E-2</v>
      </c>
      <c r="S15" s="6">
        <f t="shared" si="0"/>
        <v>1.0688983823282996E-2</v>
      </c>
      <c r="T15" s="18">
        <f t="shared" si="1"/>
        <v>1.0407968568476702E-2</v>
      </c>
      <c r="U15" s="6">
        <f t="shared" si="2"/>
        <v>1.0407968568476702E-2</v>
      </c>
      <c r="W15">
        <f t="shared" si="3"/>
        <v>1.0688983823282996E-2</v>
      </c>
    </row>
    <row r="16" spans="1:26" x14ac:dyDescent="0.3">
      <c r="A16" s="13">
        <v>11</v>
      </c>
      <c r="B16" s="122"/>
      <c r="C16" s="6" t="s">
        <v>11</v>
      </c>
      <c r="D16" s="6">
        <f>'Dataset - Death deseason'!D16</f>
        <v>9161</v>
      </c>
      <c r="E16" s="6">
        <f>'Seasonal Indexes'!$H$62+'Seasonal Indexes'!$H$61*A16</f>
        <v>9084.5733134920629</v>
      </c>
      <c r="F16" s="6">
        <f>'Seasonal Indexes'!$K$107+'Seasonal Indexes'!$K$108*A16+'Seasonal Indexes'!$K$109*(POWER(A16,2))</f>
        <v>9284.923744419626</v>
      </c>
      <c r="G16" s="6"/>
      <c r="H16" s="27">
        <f t="shared" si="4"/>
        <v>1.008412798694071</v>
      </c>
      <c r="I16" s="6"/>
      <c r="J16" s="38">
        <f>$D16/'Seasonal Indexes'!$B256</f>
        <v>95.074622792127798</v>
      </c>
      <c r="K16" s="98">
        <f>$D16/'Seasonal Indexes'!$B256</f>
        <v>95.074622792127798</v>
      </c>
      <c r="L16" s="98">
        <f>$D16/'Seasonal Indexes'!$B256</f>
        <v>95.074622792127798</v>
      </c>
      <c r="M16" s="98">
        <f>$D16/'Seasonal Indexes'!$B256</f>
        <v>95.074622792127798</v>
      </c>
      <c r="N16" s="98">
        <f>$D16/'Seasonal Indexes'!$B256</f>
        <v>95.074622792127798</v>
      </c>
      <c r="O16" s="98">
        <f>$D16/'Seasonal Indexes'!$B256</f>
        <v>95.074622792127798</v>
      </c>
      <c r="P16" s="58">
        <f>$D16/'Seasonal Indexes'!$B256</f>
        <v>95.074622792127798</v>
      </c>
      <c r="Q16" s="6"/>
      <c r="R16" s="18">
        <f t="shared" si="5"/>
        <v>1.0465502287369576E-2</v>
      </c>
      <c r="S16" s="6">
        <f t="shared" si="0"/>
        <v>1.0465502287369576E-2</v>
      </c>
      <c r="T16" s="18">
        <f t="shared" si="1"/>
        <v>1.0239677288601215E-2</v>
      </c>
      <c r="U16" s="6">
        <f t="shared" si="2"/>
        <v>1.0239677288601215E-2</v>
      </c>
      <c r="W16">
        <f t="shared" si="3"/>
        <v>1.0465502287369576E-2</v>
      </c>
    </row>
    <row r="17" spans="1:23" ht="15" thickBot="1" x14ac:dyDescent="0.35">
      <c r="A17" s="82">
        <v>12</v>
      </c>
      <c r="B17" s="123"/>
      <c r="C17" s="74" t="s">
        <v>12</v>
      </c>
      <c r="D17" s="74">
        <f>'Dataset - Death deseason'!D17</f>
        <v>8927</v>
      </c>
      <c r="E17" s="74">
        <f>'Seasonal Indexes'!$H$62+'Seasonal Indexes'!$H$61*A17</f>
        <v>9072.9326388888876</v>
      </c>
      <c r="F17" s="74">
        <f>'Seasonal Indexes'!$K$107+'Seasonal Indexes'!$K$108*A17+'Seasonal Indexes'!$K$109*(POWER(A17,2))</f>
        <v>9229.7759186921121</v>
      </c>
      <c r="G17" s="74"/>
      <c r="H17" s="86">
        <f t="shared" si="4"/>
        <v>0.98391560428175306</v>
      </c>
      <c r="I17" s="74"/>
      <c r="J17" s="38">
        <f>$D17/'Seasonal Indexes'!$B257</f>
        <v>89.839492424449517</v>
      </c>
      <c r="K17" s="98">
        <f>$D17/'Seasonal Indexes'!$B257</f>
        <v>89.839492424449517</v>
      </c>
      <c r="L17" s="98">
        <f>$D17/'Seasonal Indexes'!$B257</f>
        <v>89.839492424449517</v>
      </c>
      <c r="M17" s="98">
        <f>$D17/'Seasonal Indexes'!$B257</f>
        <v>89.839492424449517</v>
      </c>
      <c r="N17" s="98">
        <f>$D17/'Seasonal Indexes'!$B257</f>
        <v>89.839492424449517</v>
      </c>
      <c r="O17" s="98">
        <f>$D17/'Seasonal Indexes'!$B257</f>
        <v>89.839492424449517</v>
      </c>
      <c r="P17" s="58">
        <f>$D17/'Seasonal Indexes'!$B257</f>
        <v>89.839492424449517</v>
      </c>
      <c r="Q17" s="74"/>
      <c r="R17" s="75">
        <f t="shared" si="5"/>
        <v>9.9019243281245912E-3</v>
      </c>
      <c r="S17" s="74">
        <f t="shared" si="0"/>
        <v>9.9019243281245912E-3</v>
      </c>
      <c r="T17" s="75">
        <f t="shared" si="1"/>
        <v>9.7336591067727733E-3</v>
      </c>
      <c r="U17" s="74">
        <f t="shared" si="2"/>
        <v>9.7336591067727733E-3</v>
      </c>
      <c r="W17">
        <f t="shared" si="3"/>
        <v>9.9019243281245912E-3</v>
      </c>
    </row>
    <row r="18" spans="1:23" ht="15" thickTop="1" x14ac:dyDescent="0.3">
      <c r="A18" s="78">
        <v>13</v>
      </c>
      <c r="B18" s="124">
        <v>1974</v>
      </c>
      <c r="C18" s="79" t="s">
        <v>1</v>
      </c>
      <c r="D18" s="79">
        <f>'Dataset - Death deseason'!D18</f>
        <v>7750</v>
      </c>
      <c r="E18" s="79">
        <f>'Seasonal Indexes'!$H$62+'Seasonal Indexes'!$H$61*A18</f>
        <v>9061.2919642857141</v>
      </c>
      <c r="F18" s="79">
        <f>'Seasonal Indexes'!$K$107+'Seasonal Indexes'!$K$108*A18+'Seasonal Indexes'!$K$109*(POWER(A18,2))</f>
        <v>9176.3683790095747</v>
      </c>
      <c r="G18" s="79"/>
      <c r="H18" s="87">
        <f t="shared" si="4"/>
        <v>0.85528642389473197</v>
      </c>
      <c r="I18" s="78"/>
      <c r="J18" s="38">
        <f>$D18/'Seasonal Indexes'!$B246</f>
        <v>84.682915615355327</v>
      </c>
      <c r="K18" s="98">
        <f>$D18/'Seasonal Indexes'!$B246</f>
        <v>84.682915615355327</v>
      </c>
      <c r="L18" s="98">
        <f>$D18/'Seasonal Indexes'!$B246</f>
        <v>84.682915615355327</v>
      </c>
      <c r="M18" s="98">
        <f>$D18/'Seasonal Indexes'!$B246</f>
        <v>84.682915615355327</v>
      </c>
      <c r="N18" s="98">
        <f>$D18/'Seasonal Indexes'!$B246</f>
        <v>84.682915615355327</v>
      </c>
      <c r="O18" s="98">
        <f>$D18/'Seasonal Indexes'!$B246</f>
        <v>84.682915615355327</v>
      </c>
      <c r="P18" s="58">
        <f>$D18/'Seasonal Indexes'!$B246</f>
        <v>84.682915615355327</v>
      </c>
      <c r="Q18" s="79"/>
      <c r="R18" s="80">
        <f t="shared" si="5"/>
        <v>9.3455674918240788E-3</v>
      </c>
      <c r="S18" s="79">
        <f t="shared" si="0"/>
        <v>9.3455674918240788E-3</v>
      </c>
      <c r="T18" s="80">
        <f t="shared" si="1"/>
        <v>9.2283692325454934E-3</v>
      </c>
      <c r="U18" s="79">
        <f t="shared" si="2"/>
        <v>9.2283692325454934E-3</v>
      </c>
      <c r="W18">
        <f t="shared" si="3"/>
        <v>9.3455674918240788E-3</v>
      </c>
    </row>
    <row r="19" spans="1:23" x14ac:dyDescent="0.3">
      <c r="A19" s="13">
        <v>14</v>
      </c>
      <c r="B19" s="122"/>
      <c r="C19" s="6" t="s">
        <v>2</v>
      </c>
      <c r="D19" s="6">
        <f>'Dataset - Death deseason'!D19</f>
        <v>6981</v>
      </c>
      <c r="E19" s="6">
        <f>'Seasonal Indexes'!$H$62+'Seasonal Indexes'!$H$61*A19</f>
        <v>9049.6512896825388</v>
      </c>
      <c r="F19" s="6">
        <f>'Seasonal Indexes'!$K$107+'Seasonal Indexes'!$K$108*A19+'Seasonal Indexes'!$K$109*(POWER(A19,2))</f>
        <v>9124.7011253720066</v>
      </c>
      <c r="G19" s="6"/>
      <c r="H19" s="27">
        <f t="shared" si="4"/>
        <v>0.77141093911088066</v>
      </c>
      <c r="I19" s="6"/>
      <c r="J19" s="38">
        <f>$D19/'Seasonal Indexes'!$B247</f>
        <v>84.198664584549377</v>
      </c>
      <c r="K19" s="98">
        <f>$D19/'Seasonal Indexes'!$B247</f>
        <v>84.198664584549377</v>
      </c>
      <c r="L19" s="98">
        <f>$D19/'Seasonal Indexes'!$B247</f>
        <v>84.198664584549377</v>
      </c>
      <c r="M19" s="98">
        <f>$D19/'Seasonal Indexes'!$B247</f>
        <v>84.198664584549377</v>
      </c>
      <c r="N19" s="98">
        <f>$D19/'Seasonal Indexes'!$B247</f>
        <v>84.198664584549377</v>
      </c>
      <c r="O19" s="98">
        <f>$D19/'Seasonal Indexes'!$B247</f>
        <v>84.198664584549377</v>
      </c>
      <c r="P19" s="58">
        <f>$D19/'Seasonal Indexes'!$B247</f>
        <v>84.198664584549377</v>
      </c>
      <c r="Q19" s="6"/>
      <c r="R19" s="18">
        <f t="shared" si="5"/>
        <v>9.3040783439405934E-3</v>
      </c>
      <c r="S19" s="6">
        <f t="shared" si="0"/>
        <v>9.3040783439405934E-3</v>
      </c>
      <c r="T19" s="18">
        <f t="shared" si="1"/>
        <v>9.2275531469658591E-3</v>
      </c>
      <c r="U19" s="6">
        <f t="shared" si="2"/>
        <v>9.2275531469658591E-3</v>
      </c>
      <c r="W19">
        <f t="shared" si="3"/>
        <v>9.3040783439405934E-3</v>
      </c>
    </row>
    <row r="20" spans="1:23" x14ac:dyDescent="0.3">
      <c r="A20" s="13">
        <v>15</v>
      </c>
      <c r="B20" s="122"/>
      <c r="C20" s="6" t="s">
        <v>3</v>
      </c>
      <c r="D20" s="6">
        <f>'Dataset - Death deseason'!D20</f>
        <v>8038</v>
      </c>
      <c r="E20" s="6">
        <f>'Seasonal Indexes'!$H$62+'Seasonal Indexes'!$H$61*A20</f>
        <v>9038.0106150793654</v>
      </c>
      <c r="F20" s="6">
        <f>'Seasonal Indexes'!$K$107+'Seasonal Indexes'!$K$108*A20+'Seasonal Indexes'!$K$109*(POWER(A20,2))</f>
        <v>9074.7741577794131</v>
      </c>
      <c r="G20" s="6"/>
      <c r="H20" s="27">
        <f t="shared" si="4"/>
        <v>0.88935500768156772</v>
      </c>
      <c r="I20" s="6"/>
      <c r="J20" s="38">
        <f>$D20/'Seasonal Indexes'!$B248</f>
        <v>87.596327414663008</v>
      </c>
      <c r="K20" s="98">
        <f>$D20/'Seasonal Indexes'!$B248</f>
        <v>87.596327414663008</v>
      </c>
      <c r="L20" s="98">
        <f>$D20/'Seasonal Indexes'!$B248</f>
        <v>87.596327414663008</v>
      </c>
      <c r="M20" s="98">
        <f>$D20/'Seasonal Indexes'!$B248</f>
        <v>87.596327414663008</v>
      </c>
      <c r="N20" s="98">
        <f>$D20/'Seasonal Indexes'!$B248</f>
        <v>87.596327414663008</v>
      </c>
      <c r="O20" s="98">
        <f>$D20/'Seasonal Indexes'!$B248</f>
        <v>87.596327414663008</v>
      </c>
      <c r="P20" s="58">
        <f>$D20/'Seasonal Indexes'!$B248</f>
        <v>87.596327414663008</v>
      </c>
      <c r="Q20" s="6"/>
      <c r="R20" s="18">
        <f t="shared" si="5"/>
        <v>9.6919920926529912E-3</v>
      </c>
      <c r="S20" s="6">
        <f t="shared" si="0"/>
        <v>9.6919920926529912E-3</v>
      </c>
      <c r="T20" s="18">
        <f t="shared" si="1"/>
        <v>9.6527280890588828E-3</v>
      </c>
      <c r="U20" s="6">
        <f t="shared" si="2"/>
        <v>9.6527280890588828E-3</v>
      </c>
      <c r="W20">
        <f t="shared" si="3"/>
        <v>9.6919920926529912E-3</v>
      </c>
    </row>
    <row r="21" spans="1:23" x14ac:dyDescent="0.3">
      <c r="A21" s="13">
        <v>16</v>
      </c>
      <c r="B21" s="122"/>
      <c r="C21" s="6" t="s">
        <v>4</v>
      </c>
      <c r="D21" s="6">
        <f>'Dataset - Death deseason'!D21</f>
        <v>8422</v>
      </c>
      <c r="E21" s="6">
        <f>'Seasonal Indexes'!$H$62+'Seasonal Indexes'!$H$61*A21</f>
        <v>9026.3699404761901</v>
      </c>
      <c r="F21" s="6">
        <f>'Seasonal Indexes'!$K$107+'Seasonal Indexes'!$K$108*A21+'Seasonal Indexes'!$K$109*(POWER(A21,2))</f>
        <v>9026.5874762317962</v>
      </c>
      <c r="G21" s="6"/>
      <c r="H21" s="27">
        <f t="shared" si="4"/>
        <v>0.93304396513087007</v>
      </c>
      <c r="I21" s="6"/>
      <c r="J21" s="38">
        <f>$D21/'Seasonal Indexes'!$B249</f>
        <v>89.559243317462958</v>
      </c>
      <c r="K21" s="98">
        <f>$D21/'Seasonal Indexes'!$B249</f>
        <v>89.559243317462958</v>
      </c>
      <c r="L21" s="98">
        <f>$D21/'Seasonal Indexes'!$B249</f>
        <v>89.559243317462958</v>
      </c>
      <c r="M21" s="98">
        <f>$D21/'Seasonal Indexes'!$B249</f>
        <v>89.559243317462958</v>
      </c>
      <c r="N21" s="98">
        <f>$D21/'Seasonal Indexes'!$B249</f>
        <v>89.559243317462958</v>
      </c>
      <c r="O21" s="98">
        <f>$D21/'Seasonal Indexes'!$B249</f>
        <v>89.559243317462958</v>
      </c>
      <c r="P21" s="58">
        <f>$D21/'Seasonal Indexes'!$B249</f>
        <v>89.559243317462958</v>
      </c>
      <c r="Q21" s="6"/>
      <c r="R21" s="18">
        <f t="shared" si="5"/>
        <v>9.9219557704875345E-3</v>
      </c>
      <c r="S21" s="6">
        <f t="shared" si="0"/>
        <v>9.9219557704875345E-3</v>
      </c>
      <c r="T21" s="18">
        <f t="shared" si="1"/>
        <v>9.9217166568522537E-3</v>
      </c>
      <c r="U21" s="6">
        <f t="shared" si="2"/>
        <v>9.9217166568522537E-3</v>
      </c>
      <c r="W21">
        <f t="shared" si="3"/>
        <v>9.9219557704875345E-3</v>
      </c>
    </row>
    <row r="22" spans="1:23" x14ac:dyDescent="0.3">
      <c r="A22" s="13">
        <v>17</v>
      </c>
      <c r="B22" s="122"/>
      <c r="C22" s="6" t="s">
        <v>5</v>
      </c>
      <c r="D22" s="6">
        <f>'Dataset - Death deseason'!D22</f>
        <v>8714</v>
      </c>
      <c r="E22" s="6">
        <f>'Seasonal Indexes'!$H$62+'Seasonal Indexes'!$H$61*A22</f>
        <v>9014.7292658730148</v>
      </c>
      <c r="F22" s="6">
        <f>'Seasonal Indexes'!$K$107+'Seasonal Indexes'!$K$108*A22+'Seasonal Indexes'!$K$109*(POWER(A22,2))</f>
        <v>8980.1410807291504</v>
      </c>
      <c r="G22" s="6"/>
      <c r="H22" s="27">
        <f t="shared" si="4"/>
        <v>0.96664023322236825</v>
      </c>
      <c r="I22" s="6"/>
      <c r="J22" s="38">
        <f>$D22/'Seasonal Indexes'!$B250</f>
        <v>83.901600117420656</v>
      </c>
      <c r="K22" s="98">
        <f>$D22/'Seasonal Indexes'!$B250</f>
        <v>83.901600117420656</v>
      </c>
      <c r="L22" s="98">
        <f>$D22/'Seasonal Indexes'!$B250</f>
        <v>83.901600117420656</v>
      </c>
      <c r="M22" s="98">
        <f>$D22/'Seasonal Indexes'!$B250</f>
        <v>83.901600117420656</v>
      </c>
      <c r="N22" s="98">
        <f>$D22/'Seasonal Indexes'!$B250</f>
        <v>83.901600117420656</v>
      </c>
      <c r="O22" s="98">
        <f>$D22/'Seasonal Indexes'!$B250</f>
        <v>83.901600117420656</v>
      </c>
      <c r="P22" s="58">
        <f>$D22/'Seasonal Indexes'!$B250</f>
        <v>83.901600117420656</v>
      </c>
      <c r="Q22" s="6"/>
      <c r="R22" s="18">
        <f t="shared" si="5"/>
        <v>9.307168040536308E-3</v>
      </c>
      <c r="S22" s="6">
        <f t="shared" si="0"/>
        <v>9.307168040536308E-3</v>
      </c>
      <c r="T22" s="18">
        <f t="shared" si="1"/>
        <v>9.3430158126878993E-3</v>
      </c>
      <c r="U22" s="6">
        <f t="shared" si="2"/>
        <v>9.3430158126878993E-3</v>
      </c>
      <c r="W22">
        <f t="shared" si="3"/>
        <v>9.307168040536308E-3</v>
      </c>
    </row>
    <row r="23" spans="1:23" x14ac:dyDescent="0.3">
      <c r="A23" s="13">
        <v>18</v>
      </c>
      <c r="B23" s="122"/>
      <c r="C23" s="6" t="s">
        <v>6</v>
      </c>
      <c r="D23" s="6">
        <f>'Dataset - Death deseason'!D23</f>
        <v>9512</v>
      </c>
      <c r="E23" s="6">
        <f>'Seasonal Indexes'!$H$62+'Seasonal Indexes'!$H$61*A23</f>
        <v>9003.0885912698413</v>
      </c>
      <c r="F23" s="6">
        <f>'Seasonal Indexes'!$K$107+'Seasonal Indexes'!$K$108*A23+'Seasonal Indexes'!$K$109*(POWER(A23,2))</f>
        <v>8935.4349712714775</v>
      </c>
      <c r="G23" s="6"/>
      <c r="H23" s="27">
        <f t="shared" si="4"/>
        <v>1.0565263135612863</v>
      </c>
      <c r="I23" s="6"/>
      <c r="J23" s="38">
        <f>$D23/'Seasonal Indexes'!$B251</f>
        <v>87.164685673354796</v>
      </c>
      <c r="K23" s="98">
        <f>$D23/'Seasonal Indexes'!$B251</f>
        <v>87.164685673354796</v>
      </c>
      <c r="L23" s="98">
        <f>$D23/'Seasonal Indexes'!$B251</f>
        <v>87.164685673354796</v>
      </c>
      <c r="M23" s="98">
        <f>$D23/'Seasonal Indexes'!$B251</f>
        <v>87.164685673354796</v>
      </c>
      <c r="N23" s="98">
        <f>$D23/'Seasonal Indexes'!$B251</f>
        <v>87.164685673354796</v>
      </c>
      <c r="O23" s="98">
        <f>$D23/'Seasonal Indexes'!$B251</f>
        <v>87.164685673354796</v>
      </c>
      <c r="P23" s="58">
        <f>$D23/'Seasonal Indexes'!$B251</f>
        <v>87.164685673354796</v>
      </c>
      <c r="Q23" s="6"/>
      <c r="R23" s="18">
        <f t="shared" si="5"/>
        <v>9.6816425596297113E-3</v>
      </c>
      <c r="S23" s="6">
        <f t="shared" si="0"/>
        <v>9.6816425596297113E-3</v>
      </c>
      <c r="T23" s="18">
        <f t="shared" si="1"/>
        <v>9.7549460047104564E-3</v>
      </c>
      <c r="U23" s="6">
        <f t="shared" si="2"/>
        <v>9.7549460047104564E-3</v>
      </c>
      <c r="W23">
        <f t="shared" si="3"/>
        <v>9.6816425596297113E-3</v>
      </c>
    </row>
    <row r="24" spans="1:23" x14ac:dyDescent="0.3">
      <c r="A24" s="13">
        <v>19</v>
      </c>
      <c r="B24" s="122"/>
      <c r="C24" s="6" t="s">
        <v>7</v>
      </c>
      <c r="D24" s="6">
        <f>'Dataset - Death deseason'!D24</f>
        <v>10120</v>
      </c>
      <c r="E24" s="6">
        <f>'Seasonal Indexes'!$H$62+'Seasonal Indexes'!$H$61*A24</f>
        <v>8991.4479166666661</v>
      </c>
      <c r="F24" s="6">
        <f>'Seasonal Indexes'!$K$107+'Seasonal Indexes'!$K$108*A24+'Seasonal Indexes'!$K$109*(POWER(A24,2))</f>
        <v>8892.4691478587774</v>
      </c>
      <c r="G24" s="6"/>
      <c r="H24" s="27">
        <f t="shared" si="4"/>
        <v>1.1255139432261443</v>
      </c>
      <c r="I24" s="6"/>
      <c r="J24" s="38">
        <f>$D24/'Seasonal Indexes'!$B252</f>
        <v>85.046102582595438</v>
      </c>
      <c r="K24" s="98">
        <f>$D24/'Seasonal Indexes'!$B252</f>
        <v>85.046102582595438</v>
      </c>
      <c r="L24" s="98">
        <f>$D24/'Seasonal Indexes'!$B252</f>
        <v>85.046102582595438</v>
      </c>
      <c r="M24" s="98">
        <f>$D24/'Seasonal Indexes'!$B252</f>
        <v>85.046102582595438</v>
      </c>
      <c r="N24" s="98">
        <f>$D24/'Seasonal Indexes'!$B252</f>
        <v>85.046102582595438</v>
      </c>
      <c r="O24" s="98">
        <f>$D24/'Seasonal Indexes'!$B252</f>
        <v>85.046102582595438</v>
      </c>
      <c r="P24" s="58">
        <f>$D24/'Seasonal Indexes'!$B252</f>
        <v>85.046102582595438</v>
      </c>
      <c r="Q24" s="6"/>
      <c r="R24" s="18">
        <f t="shared" si="5"/>
        <v>9.4585547701336141E-3</v>
      </c>
      <c r="S24" s="6">
        <f t="shared" si="0"/>
        <v>9.4585547701336141E-3</v>
      </c>
      <c r="T24" s="18">
        <f t="shared" si="1"/>
        <v>9.563834427592446E-3</v>
      </c>
      <c r="U24" s="6">
        <f t="shared" si="2"/>
        <v>9.563834427592446E-3</v>
      </c>
      <c r="W24">
        <f t="shared" si="3"/>
        <v>9.4585547701336141E-3</v>
      </c>
    </row>
    <row r="25" spans="1:23" x14ac:dyDescent="0.3">
      <c r="A25" s="13">
        <v>20</v>
      </c>
      <c r="B25" s="122"/>
      <c r="C25" s="6" t="s">
        <v>8</v>
      </c>
      <c r="D25" s="6">
        <f>'Dataset - Death deseason'!D25</f>
        <v>9823</v>
      </c>
      <c r="E25" s="6">
        <f>'Seasonal Indexes'!$H$62+'Seasonal Indexes'!$H$61*A25</f>
        <v>8979.8072420634926</v>
      </c>
      <c r="F25" s="6">
        <f>'Seasonal Indexes'!$K$107+'Seasonal Indexes'!$K$108*A25+'Seasonal Indexes'!$K$109*(POWER(A25,2))</f>
        <v>8851.2436104910539</v>
      </c>
      <c r="G25" s="6"/>
      <c r="H25" s="27">
        <f t="shared" si="4"/>
        <v>1.093898759205743</v>
      </c>
      <c r="I25" s="6"/>
      <c r="J25" s="38">
        <f>$D25/'Seasonal Indexes'!$B253</f>
        <v>88.560271845728067</v>
      </c>
      <c r="K25" s="98">
        <f>$D25/'Seasonal Indexes'!$B253</f>
        <v>88.560271845728067</v>
      </c>
      <c r="L25" s="98">
        <f>$D25/'Seasonal Indexes'!$B253</f>
        <v>88.560271845728067</v>
      </c>
      <c r="M25" s="98">
        <f>$D25/'Seasonal Indexes'!$B253</f>
        <v>88.560271845728067</v>
      </c>
      <c r="N25" s="98">
        <f>$D25/'Seasonal Indexes'!$B253</f>
        <v>88.560271845728067</v>
      </c>
      <c r="O25" s="98">
        <f>$D25/'Seasonal Indexes'!$B253</f>
        <v>88.560271845728067</v>
      </c>
      <c r="P25" s="58">
        <f>$D25/'Seasonal Indexes'!$B253</f>
        <v>88.560271845728067</v>
      </c>
      <c r="Q25" s="6"/>
      <c r="R25" s="18">
        <f t="shared" si="5"/>
        <v>9.862157333499464E-3</v>
      </c>
      <c r="S25" s="6">
        <f t="shared" si="0"/>
        <v>9.862157333499464E-3</v>
      </c>
      <c r="T25" s="18">
        <f t="shared" si="1"/>
        <v>1.0005404409021217E-2</v>
      </c>
      <c r="U25" s="6">
        <f t="shared" si="2"/>
        <v>1.0005404409021217E-2</v>
      </c>
      <c r="W25">
        <f t="shared" si="3"/>
        <v>9.862157333499464E-3</v>
      </c>
    </row>
    <row r="26" spans="1:23" x14ac:dyDescent="0.3">
      <c r="A26" s="13">
        <v>21</v>
      </c>
      <c r="B26" s="122"/>
      <c r="C26" s="6" t="s">
        <v>9</v>
      </c>
      <c r="D26" s="6">
        <f>'Dataset - Death deseason'!D26</f>
        <v>8743</v>
      </c>
      <c r="E26" s="6">
        <f>'Seasonal Indexes'!$H$62+'Seasonal Indexes'!$H$61*A26</f>
        <v>8968.1665674603173</v>
      </c>
      <c r="F26" s="6">
        <f>'Seasonal Indexes'!$K$107+'Seasonal Indexes'!$K$108*A26+'Seasonal Indexes'!$K$109*(POWER(A26,2))</f>
        <v>8811.7583591683015</v>
      </c>
      <c r="G26" s="6"/>
      <c r="H26" s="27">
        <f t="shared" si="4"/>
        <v>0.97489268673071916</v>
      </c>
      <c r="I26" s="6"/>
      <c r="J26" s="38">
        <f>$D26/'Seasonal Indexes'!$B254</f>
        <v>88.36908357504548</v>
      </c>
      <c r="K26" s="98">
        <f>$D26/'Seasonal Indexes'!$B254</f>
        <v>88.36908357504548</v>
      </c>
      <c r="L26" s="98">
        <f>$D26/'Seasonal Indexes'!$B254</f>
        <v>88.36908357504548</v>
      </c>
      <c r="M26" s="98">
        <f>$D26/'Seasonal Indexes'!$B254</f>
        <v>88.36908357504548</v>
      </c>
      <c r="N26" s="98">
        <f>$D26/'Seasonal Indexes'!$B254</f>
        <v>88.36908357504548</v>
      </c>
      <c r="O26" s="98">
        <f>$D26/'Seasonal Indexes'!$B254</f>
        <v>88.36908357504548</v>
      </c>
      <c r="P26" s="58">
        <f>$D26/'Seasonal Indexes'!$B254</f>
        <v>88.36908357504548</v>
      </c>
      <c r="Q26" s="6"/>
      <c r="R26" s="18">
        <f t="shared" si="5"/>
        <v>9.8536398616501826E-3</v>
      </c>
      <c r="S26" s="6">
        <f t="shared" si="0"/>
        <v>9.8536398616501826E-3</v>
      </c>
      <c r="T26" s="18">
        <f t="shared" si="1"/>
        <v>1.0028541407187E-2</v>
      </c>
      <c r="U26" s="6">
        <f t="shared" si="2"/>
        <v>1.0028541407187E-2</v>
      </c>
      <c r="W26">
        <f t="shared" si="3"/>
        <v>9.8536398616501826E-3</v>
      </c>
    </row>
    <row r="27" spans="1:23" x14ac:dyDescent="0.3">
      <c r="A27" s="13">
        <v>22</v>
      </c>
      <c r="B27" s="122"/>
      <c r="C27" s="6" t="s">
        <v>10</v>
      </c>
      <c r="D27" s="6">
        <f>'Dataset - Death deseason'!D27</f>
        <v>9129</v>
      </c>
      <c r="E27" s="6">
        <f>'Seasonal Indexes'!$H$62+'Seasonal Indexes'!$H$61*A27</f>
        <v>8956.525892857142</v>
      </c>
      <c r="F27" s="6">
        <f>'Seasonal Indexes'!$K$107+'Seasonal Indexes'!$K$108*A27+'Seasonal Indexes'!$K$109*(POWER(A27,2))</f>
        <v>8774.0133938905237</v>
      </c>
      <c r="G27" s="6"/>
      <c r="H27" s="27">
        <f t="shared" si="4"/>
        <v>1.0192568088571492</v>
      </c>
      <c r="I27" s="6"/>
      <c r="J27" s="38">
        <f>$D27/'Seasonal Indexes'!$B255</f>
        <v>89.314362568424841</v>
      </c>
      <c r="K27" s="98">
        <f>$D27/'Seasonal Indexes'!$B255</f>
        <v>89.314362568424841</v>
      </c>
      <c r="L27" s="98">
        <f>$D27/'Seasonal Indexes'!$B255</f>
        <v>89.314362568424841</v>
      </c>
      <c r="M27" s="98">
        <f>$D27/'Seasonal Indexes'!$B255</f>
        <v>89.314362568424841</v>
      </c>
      <c r="N27" s="98">
        <f>$D27/'Seasonal Indexes'!$B255</f>
        <v>89.314362568424841</v>
      </c>
      <c r="O27" s="98">
        <f>$D27/'Seasonal Indexes'!$B255</f>
        <v>89.314362568424841</v>
      </c>
      <c r="P27" s="58">
        <f>$D27/'Seasonal Indexes'!$B255</f>
        <v>89.314362568424841</v>
      </c>
      <c r="Q27" s="6"/>
      <c r="R27" s="18">
        <f t="shared" si="5"/>
        <v>9.9719873125866058E-3</v>
      </c>
      <c r="S27" s="6">
        <f t="shared" si="0"/>
        <v>9.9719873125866058E-3</v>
      </c>
      <c r="T27" s="18">
        <f t="shared" si="1"/>
        <v>1.0179419446819601E-2</v>
      </c>
      <c r="U27" s="6">
        <f t="shared" si="2"/>
        <v>1.0179419446819601E-2</v>
      </c>
      <c r="W27">
        <f t="shared" si="3"/>
        <v>9.9719873125866058E-3</v>
      </c>
    </row>
    <row r="28" spans="1:23" x14ac:dyDescent="0.3">
      <c r="A28" s="13">
        <v>23</v>
      </c>
      <c r="B28" s="122"/>
      <c r="C28" s="6" t="s">
        <v>11</v>
      </c>
      <c r="D28" s="6">
        <f>'Dataset - Death deseason'!D28</f>
        <v>8710</v>
      </c>
      <c r="E28" s="6">
        <f>'Seasonal Indexes'!$H$62+'Seasonal Indexes'!$H$61*A28</f>
        <v>8944.8852182539686</v>
      </c>
      <c r="F28" s="6">
        <f>'Seasonal Indexes'!$K$107+'Seasonal Indexes'!$K$108*A28+'Seasonal Indexes'!$K$109*(POWER(A28,2))</f>
        <v>8738.0087146577189</v>
      </c>
      <c r="G28" s="6"/>
      <c r="H28" s="27">
        <f t="shared" si="4"/>
        <v>0.97374083484328733</v>
      </c>
      <c r="I28" s="6"/>
      <c r="J28" s="38">
        <f>$D28/'Seasonal Indexes'!$B256</f>
        <v>90.394057910646566</v>
      </c>
      <c r="K28" s="98">
        <f>$D28/'Seasonal Indexes'!$B256</f>
        <v>90.394057910646566</v>
      </c>
      <c r="L28" s="98">
        <f>$D28/'Seasonal Indexes'!$B256</f>
        <v>90.394057910646566</v>
      </c>
      <c r="M28" s="98">
        <f>$D28/'Seasonal Indexes'!$B256</f>
        <v>90.394057910646566</v>
      </c>
      <c r="N28" s="98">
        <f>$D28/'Seasonal Indexes'!$B256</f>
        <v>90.394057910646566</v>
      </c>
      <c r="O28" s="98">
        <f>$D28/'Seasonal Indexes'!$B256</f>
        <v>90.394057910646566</v>
      </c>
      <c r="P28" s="58">
        <f>$D28/'Seasonal Indexes'!$B256</f>
        <v>90.394057910646566</v>
      </c>
      <c r="Q28" s="6"/>
      <c r="R28" s="18">
        <f t="shared" si="5"/>
        <v>1.0105669967254358E-2</v>
      </c>
      <c r="S28" s="6">
        <f t="shared" si="0"/>
        <v>1.0105669967254358E-2</v>
      </c>
      <c r="T28" s="18">
        <f t="shared" si="1"/>
        <v>1.0344926500131951E-2</v>
      </c>
      <c r="U28" s="6">
        <f t="shared" si="2"/>
        <v>1.0344926500131951E-2</v>
      </c>
      <c r="W28">
        <f t="shared" si="3"/>
        <v>1.0105669967254358E-2</v>
      </c>
    </row>
    <row r="29" spans="1:23" ht="15" thickBot="1" x14ac:dyDescent="0.35">
      <c r="A29" s="82">
        <v>24</v>
      </c>
      <c r="B29" s="123"/>
      <c r="C29" s="74" t="s">
        <v>12</v>
      </c>
      <c r="D29" s="74">
        <f>'Dataset - Death deseason'!D29</f>
        <v>8680</v>
      </c>
      <c r="E29" s="74">
        <f>'Seasonal Indexes'!$H$62+'Seasonal Indexes'!$H$61*A29</f>
        <v>8933.2445436507933</v>
      </c>
      <c r="F29" s="74">
        <f>'Seasonal Indexes'!$K$107+'Seasonal Indexes'!$K$108*A29+'Seasonal Indexes'!$K$109*(POWER(A29,2))</f>
        <v>8703.7443214698887</v>
      </c>
      <c r="G29" s="74"/>
      <c r="H29" s="86">
        <f t="shared" si="4"/>
        <v>0.97165144842801998</v>
      </c>
      <c r="I29" s="74"/>
      <c r="J29" s="38">
        <f>$D29/'Seasonal Indexes'!$B257</f>
        <v>87.353735212750294</v>
      </c>
      <c r="K29" s="98">
        <f>$D29/'Seasonal Indexes'!$B257</f>
        <v>87.353735212750294</v>
      </c>
      <c r="L29" s="98">
        <f>$D29/'Seasonal Indexes'!$B257</f>
        <v>87.353735212750294</v>
      </c>
      <c r="M29" s="98">
        <f>$D29/'Seasonal Indexes'!$B257</f>
        <v>87.353735212750294</v>
      </c>
      <c r="N29" s="98">
        <f>$D29/'Seasonal Indexes'!$B257</f>
        <v>87.353735212750294</v>
      </c>
      <c r="O29" s="98">
        <f>$D29/'Seasonal Indexes'!$B257</f>
        <v>87.353735212750294</v>
      </c>
      <c r="P29" s="58">
        <f>$D29/'Seasonal Indexes'!$B257</f>
        <v>87.353735212750294</v>
      </c>
      <c r="Q29" s="74"/>
      <c r="R29" s="75">
        <f t="shared" si="5"/>
        <v>9.7785003853763323E-3</v>
      </c>
      <c r="S29" s="74">
        <f t="shared" si="0"/>
        <v>9.7785003853763323E-3</v>
      </c>
      <c r="T29" s="75">
        <f t="shared" si="1"/>
        <v>1.0036339762103443E-2</v>
      </c>
      <c r="U29" s="74">
        <f t="shared" si="2"/>
        <v>1.0036339762103443E-2</v>
      </c>
      <c r="W29">
        <f t="shared" si="3"/>
        <v>9.7785003853763323E-3</v>
      </c>
    </row>
    <row r="30" spans="1:23" ht="15" thickTop="1" x14ac:dyDescent="0.3">
      <c r="A30" s="78">
        <v>25</v>
      </c>
      <c r="B30" s="124">
        <v>1975</v>
      </c>
      <c r="C30" s="79" t="s">
        <v>1</v>
      </c>
      <c r="D30" s="79">
        <f>'Dataset - Death deseason'!D30</f>
        <v>8162</v>
      </c>
      <c r="E30" s="79">
        <f>'Seasonal Indexes'!$H$62+'Seasonal Indexes'!$H$61*A30</f>
        <v>8921.603869047618</v>
      </c>
      <c r="F30" s="79">
        <f>'Seasonal Indexes'!$K$107+'Seasonal Indexes'!$K$108*A30+'Seasonal Indexes'!$K$109*(POWER(A30,2))</f>
        <v>8671.2202143270315</v>
      </c>
      <c r="G30" s="79"/>
      <c r="H30" s="87">
        <f t="shared" si="4"/>
        <v>0.91485792462911653</v>
      </c>
      <c r="I30" s="79"/>
      <c r="J30" s="38">
        <f>$D30/'Seasonal Indexes'!$B246</f>
        <v>89.184768677745836</v>
      </c>
      <c r="K30" s="98">
        <f>$D30/'Seasonal Indexes'!$B246</f>
        <v>89.184768677745836</v>
      </c>
      <c r="L30" s="98">
        <f>$D30/'Seasonal Indexes'!$B246</f>
        <v>89.184768677745836</v>
      </c>
      <c r="M30" s="98">
        <f>$D30/'Seasonal Indexes'!$B246</f>
        <v>89.184768677745836</v>
      </c>
      <c r="N30" s="98">
        <f>$D30/'Seasonal Indexes'!$B246</f>
        <v>89.184768677745836</v>
      </c>
      <c r="O30" s="98">
        <f>$D30/'Seasonal Indexes'!$B246</f>
        <v>89.184768677745836</v>
      </c>
      <c r="P30" s="58">
        <f>$D30/'Seasonal Indexes'!$B246</f>
        <v>89.184768677745836</v>
      </c>
      <c r="Q30" s="79"/>
      <c r="R30" s="80">
        <f t="shared" si="5"/>
        <v>9.9964950234073015E-3</v>
      </c>
      <c r="S30" s="79">
        <f t="shared" si="0"/>
        <v>9.9964950234073015E-3</v>
      </c>
      <c r="T30" s="80">
        <f t="shared" si="1"/>
        <v>1.0285146320051961E-2</v>
      </c>
      <c r="U30" s="79">
        <f t="shared" si="2"/>
        <v>1.0285146320051961E-2</v>
      </c>
      <c r="W30">
        <f t="shared" si="3"/>
        <v>9.9964950234073015E-3</v>
      </c>
    </row>
    <row r="31" spans="1:23" x14ac:dyDescent="0.3">
      <c r="A31" s="13">
        <v>26</v>
      </c>
      <c r="B31" s="122"/>
      <c r="C31" s="6" t="s">
        <v>2</v>
      </c>
      <c r="D31" s="6">
        <f>'Dataset - Death deseason'!D31</f>
        <v>7306</v>
      </c>
      <c r="E31" s="6">
        <f>'Seasonal Indexes'!$H$62+'Seasonal Indexes'!$H$61*A31</f>
        <v>8909.9631944444445</v>
      </c>
      <c r="F31" s="6">
        <f>'Seasonal Indexes'!$K$107+'Seasonal Indexes'!$K$108*A31+'Seasonal Indexes'!$K$109*(POWER(A31,2))</f>
        <v>8640.4363932291453</v>
      </c>
      <c r="G31" s="6"/>
      <c r="H31" s="27">
        <f t="shared" si="4"/>
        <v>0.81998094049989445</v>
      </c>
      <c r="I31" s="6"/>
      <c r="J31" s="38">
        <f>$D31/'Seasonal Indexes'!$B247</f>
        <v>88.1185279264744</v>
      </c>
      <c r="K31" s="98">
        <f>$D31/'Seasonal Indexes'!$B247</f>
        <v>88.1185279264744</v>
      </c>
      <c r="L31" s="98">
        <f>$D31/'Seasonal Indexes'!$B247</f>
        <v>88.1185279264744</v>
      </c>
      <c r="M31" s="98">
        <f>$D31/'Seasonal Indexes'!$B247</f>
        <v>88.1185279264744</v>
      </c>
      <c r="N31" s="98">
        <f>$D31/'Seasonal Indexes'!$B247</f>
        <v>88.1185279264744</v>
      </c>
      <c r="O31" s="98">
        <f>$D31/'Seasonal Indexes'!$B247</f>
        <v>88.1185279264744</v>
      </c>
      <c r="P31" s="58">
        <f>$D31/'Seasonal Indexes'!$B247</f>
        <v>88.1185279264744</v>
      </c>
      <c r="Q31" s="6"/>
      <c r="R31" s="18">
        <f t="shared" si="5"/>
        <v>9.8898868607468788E-3</v>
      </c>
      <c r="S31" s="6">
        <f t="shared" si="0"/>
        <v>9.8898868607468788E-3</v>
      </c>
      <c r="T31" s="18">
        <f t="shared" si="1"/>
        <v>1.0198388590132577E-2</v>
      </c>
      <c r="U31" s="6">
        <f t="shared" si="2"/>
        <v>1.0198388590132577E-2</v>
      </c>
      <c r="W31">
        <f t="shared" si="3"/>
        <v>9.8898868607468788E-3</v>
      </c>
    </row>
    <row r="32" spans="1:23" x14ac:dyDescent="0.3">
      <c r="A32" s="13">
        <v>27</v>
      </c>
      <c r="B32" s="122"/>
      <c r="C32" s="6" t="s">
        <v>3</v>
      </c>
      <c r="D32" s="6">
        <f>'Dataset - Death deseason'!D32</f>
        <v>8124</v>
      </c>
      <c r="E32" s="6">
        <f>'Seasonal Indexes'!$H$62+'Seasonal Indexes'!$H$61*A32</f>
        <v>8898.3225198412692</v>
      </c>
      <c r="F32" s="6">
        <f>'Seasonal Indexes'!$K$107+'Seasonal Indexes'!$K$108*A32+'Seasonal Indexes'!$K$109*(POWER(A32,2))</f>
        <v>8611.3928581762357</v>
      </c>
      <c r="G32" s="6"/>
      <c r="H32" s="27">
        <f t="shared" si="4"/>
        <v>0.91298106827273307</v>
      </c>
      <c r="I32" s="6"/>
      <c r="J32" s="38">
        <f>$D32/'Seasonal Indexes'!$B248</f>
        <v>88.533536192675086</v>
      </c>
      <c r="K32" s="98">
        <f>$D32/'Seasonal Indexes'!$B248</f>
        <v>88.533536192675086</v>
      </c>
      <c r="L32" s="98">
        <f>$D32/'Seasonal Indexes'!$B248</f>
        <v>88.533536192675086</v>
      </c>
      <c r="M32" s="98">
        <f>$D32/'Seasonal Indexes'!$B248</f>
        <v>88.533536192675086</v>
      </c>
      <c r="N32" s="98">
        <f>$D32/'Seasonal Indexes'!$B248</f>
        <v>88.533536192675086</v>
      </c>
      <c r="O32" s="98">
        <f>$D32/'Seasonal Indexes'!$B248</f>
        <v>88.533536192675086</v>
      </c>
      <c r="P32" s="58">
        <f>$D32/'Seasonal Indexes'!$B248</f>
        <v>88.533536192675086</v>
      </c>
      <c r="Q32" s="6"/>
      <c r="R32" s="18">
        <f t="shared" si="5"/>
        <v>9.9494636202795642E-3</v>
      </c>
      <c r="S32" s="6">
        <f t="shared" si="0"/>
        <v>9.9494636202795642E-3</v>
      </c>
      <c r="T32" s="18">
        <f t="shared" si="1"/>
        <v>1.0280977496992881E-2</v>
      </c>
      <c r="U32" s="6">
        <f t="shared" si="2"/>
        <v>1.0280977496992881E-2</v>
      </c>
      <c r="W32">
        <f t="shared" si="3"/>
        <v>9.9494636202795642E-3</v>
      </c>
    </row>
    <row r="33" spans="1:23" x14ac:dyDescent="0.3">
      <c r="A33" s="13">
        <v>28</v>
      </c>
      <c r="B33" s="122"/>
      <c r="C33" s="6" t="s">
        <v>4</v>
      </c>
      <c r="D33" s="6">
        <f>'Dataset - Death deseason'!D33</f>
        <v>7870</v>
      </c>
      <c r="E33" s="6">
        <f>'Seasonal Indexes'!$H$62+'Seasonal Indexes'!$H$61*A33</f>
        <v>8886.681845238094</v>
      </c>
      <c r="F33" s="6">
        <f>'Seasonal Indexes'!$K$107+'Seasonal Indexes'!$K$108*A33+'Seasonal Indexes'!$K$109*(POWER(A33,2))</f>
        <v>8584.0896091682989</v>
      </c>
      <c r="G33" s="6"/>
      <c r="H33" s="27">
        <f t="shared" si="4"/>
        <v>0.88559488648928275</v>
      </c>
      <c r="I33" s="6"/>
      <c r="J33" s="38">
        <f>$D33/'Seasonal Indexes'!$B249</f>
        <v>83.689295287156668</v>
      </c>
      <c r="K33" s="98">
        <f>$D33/'Seasonal Indexes'!$B249</f>
        <v>83.689295287156668</v>
      </c>
      <c r="L33" s="98">
        <f>$D33/'Seasonal Indexes'!$B249</f>
        <v>83.689295287156668</v>
      </c>
      <c r="M33" s="98">
        <f>$D33/'Seasonal Indexes'!$B249</f>
        <v>83.689295287156668</v>
      </c>
      <c r="N33" s="98">
        <f>$D33/'Seasonal Indexes'!$B249</f>
        <v>83.689295287156668</v>
      </c>
      <c r="O33" s="98">
        <f>$D33/'Seasonal Indexes'!$B249</f>
        <v>83.689295287156668</v>
      </c>
      <c r="P33" s="58">
        <f>$D33/'Seasonal Indexes'!$B249</f>
        <v>83.689295287156668</v>
      </c>
      <c r="Q33" s="6"/>
      <c r="R33" s="18">
        <f t="shared" si="5"/>
        <v>9.4173839847773288E-3</v>
      </c>
      <c r="S33" s="6">
        <f t="shared" si="0"/>
        <v>9.4173839847773288E-3</v>
      </c>
      <c r="T33" s="18">
        <f t="shared" si="1"/>
        <v>9.7493501463185687E-3</v>
      </c>
      <c r="U33" s="6">
        <f t="shared" si="2"/>
        <v>9.7493501463185687E-3</v>
      </c>
      <c r="W33">
        <f t="shared" si="3"/>
        <v>9.4173839847773288E-3</v>
      </c>
    </row>
    <row r="34" spans="1:23" x14ac:dyDescent="0.3">
      <c r="A34" s="13">
        <v>29</v>
      </c>
      <c r="B34" s="122"/>
      <c r="C34" s="6" t="s">
        <v>5</v>
      </c>
      <c r="D34" s="6">
        <f>'Dataset - Death deseason'!D34</f>
        <v>9387</v>
      </c>
      <c r="E34" s="6">
        <f>'Seasonal Indexes'!$H$62+'Seasonal Indexes'!$H$61*A34</f>
        <v>8875.0411706349205</v>
      </c>
      <c r="F34" s="6">
        <f>'Seasonal Indexes'!$K$107+'Seasonal Indexes'!$K$108*A34+'Seasonal Indexes'!$K$109*(POWER(A34,2))</f>
        <v>8558.5266462053351</v>
      </c>
      <c r="G34" s="6"/>
      <c r="H34" s="27">
        <f t="shared" si="4"/>
        <v>1.057685234301674</v>
      </c>
      <c r="I34" s="6"/>
      <c r="J34" s="38">
        <f>$D34/'Seasonal Indexes'!$B250</f>
        <v>90.381491886874883</v>
      </c>
      <c r="K34" s="98">
        <f>$D34/'Seasonal Indexes'!$B250</f>
        <v>90.381491886874883</v>
      </c>
      <c r="L34" s="98">
        <f>$D34/'Seasonal Indexes'!$B250</f>
        <v>90.381491886874883</v>
      </c>
      <c r="M34" s="98">
        <f>$D34/'Seasonal Indexes'!$B250</f>
        <v>90.381491886874883</v>
      </c>
      <c r="N34" s="98">
        <f>$D34/'Seasonal Indexes'!$B250</f>
        <v>90.381491886874883</v>
      </c>
      <c r="O34" s="98">
        <f>$D34/'Seasonal Indexes'!$B250</f>
        <v>90.381491886874883</v>
      </c>
      <c r="P34" s="58">
        <f>$D34/'Seasonal Indexes'!$B250</f>
        <v>90.381491886874883</v>
      </c>
      <c r="Q34" s="6"/>
      <c r="R34" s="18">
        <f t="shared" si="5"/>
        <v>1.0183782829754354E-2</v>
      </c>
      <c r="S34" s="6">
        <f t="shared" si="0"/>
        <v>1.0183782829754354E-2</v>
      </c>
      <c r="T34" s="18">
        <f t="shared" si="1"/>
        <v>1.0560403165531777E-2</v>
      </c>
      <c r="U34" s="6">
        <f t="shared" si="2"/>
        <v>1.0560403165531777E-2</v>
      </c>
      <c r="W34">
        <f t="shared" si="3"/>
        <v>1.0183782829754354E-2</v>
      </c>
    </row>
    <row r="35" spans="1:23" x14ac:dyDescent="0.3">
      <c r="A35" s="13">
        <v>30</v>
      </c>
      <c r="B35" s="122"/>
      <c r="C35" s="6" t="s">
        <v>6</v>
      </c>
      <c r="D35" s="6">
        <f>'Dataset - Death deseason'!D35</f>
        <v>9556</v>
      </c>
      <c r="E35" s="6">
        <f>'Seasonal Indexes'!$H$62+'Seasonal Indexes'!$H$61*A35</f>
        <v>8863.4004960317452</v>
      </c>
      <c r="F35" s="6">
        <f>'Seasonal Indexes'!$K$107+'Seasonal Indexes'!$K$108*A35+'Seasonal Indexes'!$K$109*(POWER(A35,2))</f>
        <v>8534.7039692873459</v>
      </c>
      <c r="G35" s="6"/>
      <c r="H35" s="27">
        <f t="shared" si="4"/>
        <v>1.0781415106175491</v>
      </c>
      <c r="I35" s="6"/>
      <c r="J35" s="38">
        <f>$D35/'Seasonal Indexes'!$B251</f>
        <v>87.567886490178552</v>
      </c>
      <c r="K35" s="98">
        <f>$D35/'Seasonal Indexes'!$B251</f>
        <v>87.567886490178552</v>
      </c>
      <c r="L35" s="98">
        <f>$D35/'Seasonal Indexes'!$B251</f>
        <v>87.567886490178552</v>
      </c>
      <c r="M35" s="98">
        <f>$D35/'Seasonal Indexes'!$B251</f>
        <v>87.567886490178552</v>
      </c>
      <c r="N35" s="98">
        <f>$D35/'Seasonal Indexes'!$B251</f>
        <v>87.567886490178552</v>
      </c>
      <c r="O35" s="98">
        <f>$D35/'Seasonal Indexes'!$B251</f>
        <v>87.567886490178552</v>
      </c>
      <c r="P35" s="58">
        <f>$D35/'Seasonal Indexes'!$B251</f>
        <v>87.567886490178552</v>
      </c>
      <c r="Q35" s="6"/>
      <c r="R35" s="18">
        <f t="shared" si="5"/>
        <v>9.8797167666499763E-3</v>
      </c>
      <c r="S35" s="6">
        <f t="shared" si="0"/>
        <v>9.8797167666499763E-3</v>
      </c>
      <c r="T35" s="18">
        <f t="shared" si="1"/>
        <v>1.0260213688172074E-2</v>
      </c>
      <c r="U35" s="6">
        <f t="shared" si="2"/>
        <v>1.0260213688172074E-2</v>
      </c>
      <c r="W35">
        <f t="shared" si="3"/>
        <v>9.8797167666499763E-3</v>
      </c>
    </row>
    <row r="36" spans="1:23" x14ac:dyDescent="0.3">
      <c r="A36" s="13">
        <v>31</v>
      </c>
      <c r="B36" s="122"/>
      <c r="C36" s="6" t="s">
        <v>7</v>
      </c>
      <c r="D36" s="6">
        <f>'Dataset - Death deseason'!D36</f>
        <v>10093</v>
      </c>
      <c r="E36" s="6">
        <f>'Seasonal Indexes'!$H$62+'Seasonal Indexes'!$H$61*A36</f>
        <v>8851.7598214285717</v>
      </c>
      <c r="F36" s="6">
        <f>'Seasonal Indexes'!$K$107+'Seasonal Indexes'!$K$108*A36+'Seasonal Indexes'!$K$109*(POWER(A36,2))</f>
        <v>8512.6215784143296</v>
      </c>
      <c r="G36" s="6"/>
      <c r="H36" s="27">
        <f t="shared" si="4"/>
        <v>1.1402252437494522</v>
      </c>
      <c r="I36" s="6"/>
      <c r="J36" s="38">
        <f>$D36/'Seasonal Indexes'!$B252</f>
        <v>84.819200925507488</v>
      </c>
      <c r="K36" s="98">
        <f>$D36/'Seasonal Indexes'!$B252</f>
        <v>84.819200925507488</v>
      </c>
      <c r="L36" s="98">
        <f>$D36/'Seasonal Indexes'!$B252</f>
        <v>84.819200925507488</v>
      </c>
      <c r="M36" s="98">
        <f>$D36/'Seasonal Indexes'!$B252</f>
        <v>84.819200925507488</v>
      </c>
      <c r="N36" s="98">
        <f>$D36/'Seasonal Indexes'!$B252</f>
        <v>84.819200925507488</v>
      </c>
      <c r="O36" s="98">
        <f>$D36/'Seasonal Indexes'!$B252</f>
        <v>84.819200925507488</v>
      </c>
      <c r="P36" s="58">
        <f>$D36/'Seasonal Indexes'!$B252</f>
        <v>84.819200925507488</v>
      </c>
      <c r="Q36" s="6"/>
      <c r="R36" s="18">
        <f t="shared" si="5"/>
        <v>9.582185083713517E-3</v>
      </c>
      <c r="S36" s="6">
        <f t="shared" si="0"/>
        <v>9.582185083713517E-3</v>
      </c>
      <c r="T36" s="18">
        <f t="shared" si="1"/>
        <v>9.9639341587303351E-3</v>
      </c>
      <c r="U36" s="6">
        <f t="shared" si="2"/>
        <v>9.9639341587303351E-3</v>
      </c>
      <c r="W36">
        <f t="shared" si="3"/>
        <v>9.582185083713517E-3</v>
      </c>
    </row>
    <row r="37" spans="1:23" x14ac:dyDescent="0.3">
      <c r="A37" s="13">
        <v>32</v>
      </c>
      <c r="B37" s="122"/>
      <c r="C37" s="6" t="s">
        <v>8</v>
      </c>
      <c r="D37" s="6">
        <f>'Dataset - Death deseason'!D37</f>
        <v>9620</v>
      </c>
      <c r="E37" s="6">
        <f>'Seasonal Indexes'!$H$62+'Seasonal Indexes'!$H$61*A37</f>
        <v>8840.1191468253965</v>
      </c>
      <c r="F37" s="6">
        <f>'Seasonal Indexes'!$K$107+'Seasonal Indexes'!$K$108*A37+'Seasonal Indexes'!$K$109*(POWER(A37,2))</f>
        <v>8492.2794735862881</v>
      </c>
      <c r="G37" s="6"/>
      <c r="H37" s="27">
        <f t="shared" si="4"/>
        <v>1.0882206269193406</v>
      </c>
      <c r="I37" s="6"/>
      <c r="J37" s="38">
        <f>$D37/'Seasonal Indexes'!$B253</f>
        <v>86.730104362812185</v>
      </c>
      <c r="K37" s="98">
        <f>$D37/'Seasonal Indexes'!$B253</f>
        <v>86.730104362812185</v>
      </c>
      <c r="L37" s="98">
        <f>$D37/'Seasonal Indexes'!$B253</f>
        <v>86.730104362812185</v>
      </c>
      <c r="M37" s="98">
        <f>$D37/'Seasonal Indexes'!$B253</f>
        <v>86.730104362812185</v>
      </c>
      <c r="N37" s="98">
        <f>$D37/'Seasonal Indexes'!$B253</f>
        <v>86.730104362812185</v>
      </c>
      <c r="O37" s="98">
        <f>$D37/'Seasonal Indexes'!$B253</f>
        <v>86.730104362812185</v>
      </c>
      <c r="P37" s="58">
        <f>$D37/'Seasonal Indexes'!$B253</f>
        <v>86.730104362812185</v>
      </c>
      <c r="Q37" s="6"/>
      <c r="R37" s="18">
        <f t="shared" si="5"/>
        <v>9.8109655449562707E-3</v>
      </c>
      <c r="S37" s="6">
        <f t="shared" si="0"/>
        <v>9.8109655449562707E-3</v>
      </c>
      <c r="T37" s="18">
        <f t="shared" si="1"/>
        <v>1.0212817963960161E-2</v>
      </c>
      <c r="U37" s="6">
        <f t="shared" si="2"/>
        <v>1.0212817963960161E-2</v>
      </c>
      <c r="W37">
        <f t="shared" si="3"/>
        <v>9.8109655449562707E-3</v>
      </c>
    </row>
    <row r="38" spans="1:23" x14ac:dyDescent="0.3">
      <c r="A38" s="13">
        <v>33</v>
      </c>
      <c r="B38" s="122"/>
      <c r="C38" s="6" t="s">
        <v>9</v>
      </c>
      <c r="D38" s="6">
        <f>'Dataset - Death deseason'!D38</f>
        <v>8285</v>
      </c>
      <c r="E38" s="6">
        <f>'Seasonal Indexes'!$H$62+'Seasonal Indexes'!$H$61*A38</f>
        <v>8828.4784722222212</v>
      </c>
      <c r="F38" s="6">
        <f>'Seasonal Indexes'!$K$107+'Seasonal Indexes'!$K$108*A38+'Seasonal Indexes'!$K$109*(POWER(A38,2))</f>
        <v>8473.6776548032176</v>
      </c>
      <c r="G38" s="6"/>
      <c r="H38" s="27">
        <f t="shared" ref="H38:H69" si="6">D38/E38</f>
        <v>0.93844030158399172</v>
      </c>
      <c r="I38" s="6"/>
      <c r="J38" s="38">
        <f>$D38/'Seasonal Indexes'!$B254</f>
        <v>83.73988990269379</v>
      </c>
      <c r="K38" s="98">
        <f>$D38/'Seasonal Indexes'!$B254</f>
        <v>83.73988990269379</v>
      </c>
      <c r="L38" s="98">
        <f>$D38/'Seasonal Indexes'!$B254</f>
        <v>83.73988990269379</v>
      </c>
      <c r="M38" s="98">
        <f>$D38/'Seasonal Indexes'!$B254</f>
        <v>83.73988990269379</v>
      </c>
      <c r="N38" s="98">
        <f>$D38/'Seasonal Indexes'!$B254</f>
        <v>83.73988990269379</v>
      </c>
      <c r="O38" s="98">
        <f>$D38/'Seasonal Indexes'!$B254</f>
        <v>83.73988990269379</v>
      </c>
      <c r="P38" s="58">
        <f>$D38/'Seasonal Indexes'!$B254</f>
        <v>83.73988990269379</v>
      </c>
      <c r="Q38" s="6"/>
      <c r="R38" s="18">
        <f t="shared" ref="R38:R69" si="7">L38/E38</f>
        <v>9.4852006680620667E-3</v>
      </c>
      <c r="S38" s="6">
        <f t="shared" ref="S38:S69" si="8">M38/E38</f>
        <v>9.4852006680620667E-3</v>
      </c>
      <c r="T38" s="18">
        <f t="shared" ref="T38:T69" si="9">N38/F38</f>
        <v>9.8823549011481087E-3</v>
      </c>
      <c r="U38" s="6">
        <f t="shared" ref="U38:U69" si="10">O38/F38</f>
        <v>9.8823549011481087E-3</v>
      </c>
      <c r="W38">
        <f t="shared" ref="W38:W69" si="11">P38/E38</f>
        <v>9.4852006680620667E-3</v>
      </c>
    </row>
    <row r="39" spans="1:23" x14ac:dyDescent="0.3">
      <c r="A39" s="13">
        <v>34</v>
      </c>
      <c r="B39" s="122"/>
      <c r="C39" s="6" t="s">
        <v>10</v>
      </c>
      <c r="D39" s="6">
        <f>'Dataset - Death deseason'!D39</f>
        <v>8433</v>
      </c>
      <c r="E39" s="6">
        <f>'Seasonal Indexes'!$H$62+'Seasonal Indexes'!$H$61*A39</f>
        <v>8816.8377976190477</v>
      </c>
      <c r="F39" s="6">
        <f>'Seasonal Indexes'!$K$107+'Seasonal Indexes'!$K$108*A39+'Seasonal Indexes'!$K$109*(POWER(A39,2))</f>
        <v>8456.8161220651218</v>
      </c>
      <c r="G39" s="6"/>
      <c r="H39" s="27">
        <f t="shared" si="6"/>
        <v>0.95646536701370399</v>
      </c>
      <c r="I39" s="6"/>
      <c r="J39" s="38">
        <f>$D39/'Seasonal Indexes'!$B255</f>
        <v>82.504986256931389</v>
      </c>
      <c r="K39" s="98">
        <f>$D39/'Seasonal Indexes'!$B255</f>
        <v>82.504986256931389</v>
      </c>
      <c r="L39" s="98">
        <f>$D39/'Seasonal Indexes'!$B255</f>
        <v>82.504986256931389</v>
      </c>
      <c r="M39" s="98">
        <f>$D39/'Seasonal Indexes'!$B255</f>
        <v>82.504986256931389</v>
      </c>
      <c r="N39" s="98">
        <f>$D39/'Seasonal Indexes'!$B255</f>
        <v>82.504986256931389</v>
      </c>
      <c r="O39" s="98">
        <f>$D39/'Seasonal Indexes'!$B255</f>
        <v>82.504986256931389</v>
      </c>
      <c r="P39" s="58">
        <f>$D39/'Seasonal Indexes'!$B255</f>
        <v>82.504986256931389</v>
      </c>
      <c r="Q39" s="6"/>
      <c r="R39" s="18">
        <f t="shared" si="7"/>
        <v>9.3576618001537399E-3</v>
      </c>
      <c r="S39" s="6">
        <f t="shared" si="8"/>
        <v>9.3576618001537399E-3</v>
      </c>
      <c r="T39" s="18">
        <f t="shared" si="9"/>
        <v>9.7560340754794597E-3</v>
      </c>
      <c r="U39" s="6">
        <f t="shared" si="10"/>
        <v>9.7560340754794597E-3</v>
      </c>
      <c r="W39">
        <f t="shared" si="11"/>
        <v>9.3576618001537399E-3</v>
      </c>
    </row>
    <row r="40" spans="1:23" x14ac:dyDescent="0.3">
      <c r="A40" s="13">
        <v>35</v>
      </c>
      <c r="B40" s="122"/>
      <c r="C40" s="6" t="s">
        <v>11</v>
      </c>
      <c r="D40" s="6">
        <f>'Dataset - Death deseason'!D40</f>
        <v>8160</v>
      </c>
      <c r="E40" s="6">
        <f>'Seasonal Indexes'!$H$62+'Seasonal Indexes'!$H$61*A40</f>
        <v>8805.1971230158724</v>
      </c>
      <c r="F40" s="6">
        <f>'Seasonal Indexes'!$K$107+'Seasonal Indexes'!$K$108*A40+'Seasonal Indexes'!$K$109*(POWER(A40,2))</f>
        <v>8441.6948753720008</v>
      </c>
      <c r="G40" s="6"/>
      <c r="H40" s="27">
        <f t="shared" si="6"/>
        <v>0.92672541977176248</v>
      </c>
      <c r="I40" s="6"/>
      <c r="J40" s="38">
        <f>$D40/'Seasonal Indexes'!$B256</f>
        <v>84.686051957620663</v>
      </c>
      <c r="K40" s="98">
        <f>$D40/'Seasonal Indexes'!$B256</f>
        <v>84.686051957620663</v>
      </c>
      <c r="L40" s="98">
        <f>$D40/'Seasonal Indexes'!$B256</f>
        <v>84.686051957620663</v>
      </c>
      <c r="M40" s="98">
        <f>$D40/'Seasonal Indexes'!$B256</f>
        <v>84.686051957620663</v>
      </c>
      <c r="N40" s="98">
        <f>$D40/'Seasonal Indexes'!$B256</f>
        <v>84.686051957620663</v>
      </c>
      <c r="O40" s="98">
        <f>$D40/'Seasonal Indexes'!$B256</f>
        <v>84.686051957620663</v>
      </c>
      <c r="P40" s="58">
        <f>$D40/'Seasonal Indexes'!$B256</f>
        <v>84.686051957620663</v>
      </c>
      <c r="Q40" s="6"/>
      <c r="R40" s="18">
        <f t="shared" si="7"/>
        <v>9.6177349325048157E-3</v>
      </c>
      <c r="S40" s="6">
        <f t="shared" si="8"/>
        <v>9.6177349325048157E-3</v>
      </c>
      <c r="T40" s="18">
        <f t="shared" si="9"/>
        <v>1.0031877864323874E-2</v>
      </c>
      <c r="U40" s="6">
        <f t="shared" si="10"/>
        <v>1.0031877864323874E-2</v>
      </c>
      <c r="W40">
        <f t="shared" si="11"/>
        <v>9.6177349325048157E-3</v>
      </c>
    </row>
    <row r="41" spans="1:23" ht="15" thickBot="1" x14ac:dyDescent="0.35">
      <c r="A41" s="82">
        <v>36</v>
      </c>
      <c r="B41" s="123"/>
      <c r="C41" s="74" t="s">
        <v>12</v>
      </c>
      <c r="D41" s="74">
        <f>'Dataset - Death deseason'!D41</f>
        <v>8034</v>
      </c>
      <c r="E41" s="74">
        <f>'Seasonal Indexes'!$H$62+'Seasonal Indexes'!$H$61*A41</f>
        <v>8793.556448412699</v>
      </c>
      <c r="F41" s="74">
        <f>'Seasonal Indexes'!$K$107+'Seasonal Indexes'!$K$108*A41+'Seasonal Indexes'!$K$109*(POWER(A41,2))</f>
        <v>8428.3139147238508</v>
      </c>
      <c r="G41" s="74"/>
      <c r="H41" s="86">
        <f t="shared" si="6"/>
        <v>0.91362352048700335</v>
      </c>
      <c r="I41" s="74"/>
      <c r="J41" s="38">
        <f>$D41/'Seasonal Indexes'!$B257</f>
        <v>80.852524043690764</v>
      </c>
      <c r="K41" s="98">
        <f>$D41/'Seasonal Indexes'!$B257</f>
        <v>80.852524043690764</v>
      </c>
      <c r="L41" s="98">
        <f>$D41/'Seasonal Indexes'!$B257</f>
        <v>80.852524043690764</v>
      </c>
      <c r="M41" s="98">
        <f>$D41/'Seasonal Indexes'!$B257</f>
        <v>80.852524043690764</v>
      </c>
      <c r="N41" s="98">
        <f>$D41/'Seasonal Indexes'!$B257</f>
        <v>80.852524043690764</v>
      </c>
      <c r="O41" s="98">
        <f>$D41/'Seasonal Indexes'!$B257</f>
        <v>80.852524043690764</v>
      </c>
      <c r="P41" s="58">
        <f>$D41/'Seasonal Indexes'!$B257</f>
        <v>80.852524043690764</v>
      </c>
      <c r="Q41" s="74"/>
      <c r="R41" s="75">
        <f t="shared" si="7"/>
        <v>9.1945192503182522E-3</v>
      </c>
      <c r="S41" s="74">
        <f t="shared" si="8"/>
        <v>9.1945192503182522E-3</v>
      </c>
      <c r="T41" s="75">
        <f t="shared" si="9"/>
        <v>9.5929654331509146E-3</v>
      </c>
      <c r="U41" s="74">
        <f t="shared" si="10"/>
        <v>9.5929654331509146E-3</v>
      </c>
      <c r="W41">
        <f t="shared" si="11"/>
        <v>9.1945192503182522E-3</v>
      </c>
    </row>
    <row r="42" spans="1:23" ht="15" thickTop="1" x14ac:dyDescent="0.3">
      <c r="A42" s="78">
        <v>37</v>
      </c>
      <c r="B42" s="124">
        <v>1976</v>
      </c>
      <c r="C42" s="79" t="s">
        <v>1</v>
      </c>
      <c r="D42" s="79">
        <f>'Dataset - Death deseason'!D42</f>
        <v>7717</v>
      </c>
      <c r="E42" s="79">
        <f>'Seasonal Indexes'!$H$62+'Seasonal Indexes'!$H$61*A42</f>
        <v>8781.9157738095237</v>
      </c>
      <c r="F42" s="79">
        <f>'Seasonal Indexes'!$K$107+'Seasonal Indexes'!$K$108*A42+'Seasonal Indexes'!$K$109*(POWER(A42,2))</f>
        <v>8416.6732401206755</v>
      </c>
      <c r="G42" s="79"/>
      <c r="H42" s="87">
        <f t="shared" si="6"/>
        <v>0.87873764663224818</v>
      </c>
      <c r="I42" s="79"/>
      <c r="J42" s="38">
        <f>$D42/'Seasonal Indexes'!$B246</f>
        <v>84.322330297251241</v>
      </c>
      <c r="K42" s="98">
        <f>$D42/'Seasonal Indexes'!$B246</f>
        <v>84.322330297251241</v>
      </c>
      <c r="L42" s="98">
        <f>$D42/'Seasonal Indexes'!$B246</f>
        <v>84.322330297251241</v>
      </c>
      <c r="M42" s="98">
        <f>$D42/'Seasonal Indexes'!$B246</f>
        <v>84.322330297251241</v>
      </c>
      <c r="N42" s="98">
        <f>$D42/'Seasonal Indexes'!$B246</f>
        <v>84.322330297251241</v>
      </c>
      <c r="O42" s="98">
        <f>$D42/'Seasonal Indexes'!$B246</f>
        <v>84.322330297251241</v>
      </c>
      <c r="P42" s="58">
        <f>$D42/'Seasonal Indexes'!$B246</f>
        <v>84.322330297251241</v>
      </c>
      <c r="Q42" s="79"/>
      <c r="R42" s="80">
        <f t="shared" si="7"/>
        <v>9.6018149648767238E-3</v>
      </c>
      <c r="S42" s="79">
        <f t="shared" si="8"/>
        <v>9.6018149648767238E-3</v>
      </c>
      <c r="T42" s="80">
        <f t="shared" si="9"/>
        <v>1.0018486864299635E-2</v>
      </c>
      <c r="U42" s="79">
        <f t="shared" si="10"/>
        <v>1.0018486864299635E-2</v>
      </c>
      <c r="W42">
        <f t="shared" si="11"/>
        <v>9.6018149648767238E-3</v>
      </c>
    </row>
    <row r="43" spans="1:23" x14ac:dyDescent="0.3">
      <c r="A43" s="13">
        <v>38</v>
      </c>
      <c r="B43" s="122"/>
      <c r="C43" s="6" t="s">
        <v>2</v>
      </c>
      <c r="D43" s="6">
        <f>'Dataset - Death deseason'!D43</f>
        <v>7461</v>
      </c>
      <c r="E43" s="6">
        <f>'Seasonal Indexes'!$H$62+'Seasonal Indexes'!$H$61*A43</f>
        <v>8770.2750992063484</v>
      </c>
      <c r="F43" s="6">
        <f>'Seasonal Indexes'!$K$107+'Seasonal Indexes'!$K$108*A43+'Seasonal Indexes'!$K$109*(POWER(A43,2))</f>
        <v>8406.7728515624749</v>
      </c>
      <c r="G43" s="6"/>
      <c r="H43" s="27">
        <f t="shared" si="6"/>
        <v>0.85071447766503594</v>
      </c>
      <c r="I43" s="6"/>
      <c r="J43" s="38">
        <f>$D43/'Seasonal Indexes'!$B247</f>
        <v>89.98800121262326</v>
      </c>
      <c r="K43" s="98">
        <f>$D43/'Seasonal Indexes'!$B247</f>
        <v>89.98800121262326</v>
      </c>
      <c r="L43" s="98">
        <f>$D43/'Seasonal Indexes'!$B247</f>
        <v>89.98800121262326</v>
      </c>
      <c r="M43" s="98">
        <f>$D43/'Seasonal Indexes'!$B247</f>
        <v>89.98800121262326</v>
      </c>
      <c r="N43" s="98">
        <f>$D43/'Seasonal Indexes'!$B247</f>
        <v>89.98800121262326</v>
      </c>
      <c r="O43" s="98">
        <f>$D43/'Seasonal Indexes'!$B247</f>
        <v>89.98800121262326</v>
      </c>
      <c r="P43" s="58">
        <f>$D43/'Seasonal Indexes'!$B247</f>
        <v>89.98800121262326</v>
      </c>
      <c r="Q43" s="6"/>
      <c r="R43" s="18">
        <f t="shared" si="7"/>
        <v>1.0260567678289428E-2</v>
      </c>
      <c r="S43" s="6">
        <f t="shared" si="8"/>
        <v>1.0260567678289428E-2</v>
      </c>
      <c r="T43" s="18">
        <f t="shared" si="9"/>
        <v>1.0704226556555311E-2</v>
      </c>
      <c r="U43" s="6">
        <f t="shared" si="10"/>
        <v>1.0704226556555311E-2</v>
      </c>
      <c r="W43">
        <f t="shared" si="11"/>
        <v>1.0260567678289428E-2</v>
      </c>
    </row>
    <row r="44" spans="1:23" x14ac:dyDescent="0.3">
      <c r="A44" s="13">
        <v>39</v>
      </c>
      <c r="B44" s="122"/>
      <c r="C44" s="6" t="s">
        <v>3</v>
      </c>
      <c r="D44" s="6">
        <f>'Dataset - Death deseason'!D44</f>
        <v>7776</v>
      </c>
      <c r="E44" s="6">
        <f>'Seasonal Indexes'!$H$62+'Seasonal Indexes'!$H$61*A44</f>
        <v>8758.6344246031749</v>
      </c>
      <c r="F44" s="6">
        <f>'Seasonal Indexes'!$K$107+'Seasonal Indexes'!$K$108*A44+'Seasonal Indexes'!$K$109*(POWER(A44,2))</f>
        <v>8398.6127490492472</v>
      </c>
      <c r="G44" s="6"/>
      <c r="H44" s="27">
        <f t="shared" si="6"/>
        <v>0.88780963139151747</v>
      </c>
      <c r="I44" s="6"/>
      <c r="J44" s="38">
        <f>$D44/'Seasonal Indexes'!$B248</f>
        <v>84.741109974672753</v>
      </c>
      <c r="K44" s="98">
        <f>$D44/'Seasonal Indexes'!$B248</f>
        <v>84.741109974672753</v>
      </c>
      <c r="L44" s="98">
        <f>$D44/'Seasonal Indexes'!$B248</f>
        <v>84.741109974672753</v>
      </c>
      <c r="M44" s="98">
        <f>$D44/'Seasonal Indexes'!$B248</f>
        <v>84.741109974672753</v>
      </c>
      <c r="N44" s="98">
        <f>$D44/'Seasonal Indexes'!$B248</f>
        <v>84.741109974672753</v>
      </c>
      <c r="O44" s="98">
        <f>$D44/'Seasonal Indexes'!$B248</f>
        <v>84.741109974672753</v>
      </c>
      <c r="P44" s="58">
        <f>$D44/'Seasonal Indexes'!$B248</f>
        <v>84.741109974672753</v>
      </c>
      <c r="Q44" s="6"/>
      <c r="R44" s="18">
        <f t="shared" si="7"/>
        <v>9.6751509272533769E-3</v>
      </c>
      <c r="S44" s="6">
        <f t="shared" si="8"/>
        <v>9.6751509272533769E-3</v>
      </c>
      <c r="T44" s="18">
        <f t="shared" si="9"/>
        <v>1.0089893713014182E-2</v>
      </c>
      <c r="U44" s="6">
        <f t="shared" si="10"/>
        <v>1.0089893713014182E-2</v>
      </c>
      <c r="W44">
        <f t="shared" si="11"/>
        <v>9.6751509272533769E-3</v>
      </c>
    </row>
    <row r="45" spans="1:23" x14ac:dyDescent="0.3">
      <c r="A45" s="13">
        <v>40</v>
      </c>
      <c r="B45" s="122"/>
      <c r="C45" s="6" t="s">
        <v>4</v>
      </c>
      <c r="D45" s="6">
        <f>'Dataset - Death deseason'!D45</f>
        <v>7925</v>
      </c>
      <c r="E45" s="6">
        <f>'Seasonal Indexes'!$H$62+'Seasonal Indexes'!$H$61*A45</f>
        <v>8746.9937499999996</v>
      </c>
      <c r="F45" s="6">
        <f>'Seasonal Indexes'!$K$107+'Seasonal Indexes'!$K$108*A45+'Seasonal Indexes'!$K$109*(POWER(A45,2))</f>
        <v>8392.1929325809906</v>
      </c>
      <c r="G45" s="6"/>
      <c r="H45" s="27">
        <f t="shared" si="6"/>
        <v>0.90602557021376628</v>
      </c>
      <c r="I45" s="6"/>
      <c r="J45" s="38">
        <f>$D45/'Seasonal Indexes'!$B249</f>
        <v>84.274163297422703</v>
      </c>
      <c r="K45" s="98">
        <f>$D45/'Seasonal Indexes'!$B249</f>
        <v>84.274163297422703</v>
      </c>
      <c r="L45" s="98">
        <f>$D45/'Seasonal Indexes'!$B249</f>
        <v>84.274163297422703</v>
      </c>
      <c r="M45" s="98">
        <f>$D45/'Seasonal Indexes'!$B249</f>
        <v>84.274163297422703</v>
      </c>
      <c r="N45" s="98">
        <f>$D45/'Seasonal Indexes'!$B249</f>
        <v>84.274163297422703</v>
      </c>
      <c r="O45" s="98">
        <f>$D45/'Seasonal Indexes'!$B249</f>
        <v>84.274163297422703</v>
      </c>
      <c r="P45" s="58">
        <f>$D45/'Seasonal Indexes'!$B249</f>
        <v>84.274163297422703</v>
      </c>
      <c r="Q45" s="6"/>
      <c r="R45" s="18">
        <f t="shared" si="7"/>
        <v>9.634643136383023E-3</v>
      </c>
      <c r="S45" s="6">
        <f t="shared" si="8"/>
        <v>9.634643136383023E-3</v>
      </c>
      <c r="T45" s="18">
        <f t="shared" si="9"/>
        <v>1.0041971624632856E-2</v>
      </c>
      <c r="U45" s="6">
        <f t="shared" si="10"/>
        <v>1.0041971624632856E-2</v>
      </c>
      <c r="W45">
        <f t="shared" si="11"/>
        <v>9.634643136383023E-3</v>
      </c>
    </row>
    <row r="46" spans="1:23" x14ac:dyDescent="0.3">
      <c r="A46" s="13">
        <v>41</v>
      </c>
      <c r="B46" s="122"/>
      <c r="C46" s="6" t="s">
        <v>5</v>
      </c>
      <c r="D46" s="6">
        <f>'Dataset - Death deseason'!D46</f>
        <v>8634</v>
      </c>
      <c r="E46" s="6">
        <f>'Seasonal Indexes'!$H$62+'Seasonal Indexes'!$H$61*A46</f>
        <v>8735.3530753968244</v>
      </c>
      <c r="F46" s="6">
        <f>'Seasonal Indexes'!$K$107+'Seasonal Indexes'!$K$108*A46+'Seasonal Indexes'!$K$109*(POWER(A46,2))</f>
        <v>8387.5134021577105</v>
      </c>
      <c r="G46" s="6"/>
      <c r="H46" s="27">
        <f t="shared" si="6"/>
        <v>0.98839736934248412</v>
      </c>
      <c r="I46" s="6"/>
      <c r="J46" s="38">
        <f>$D46/'Seasonal Indexes'!$B250</f>
        <v>83.13133066488524</v>
      </c>
      <c r="K46" s="98">
        <f>$D46/'Seasonal Indexes'!$B250</f>
        <v>83.13133066488524</v>
      </c>
      <c r="L46" s="98">
        <f>$D46/'Seasonal Indexes'!$B250</f>
        <v>83.13133066488524</v>
      </c>
      <c r="M46" s="98">
        <f>$D46/'Seasonal Indexes'!$B250</f>
        <v>83.13133066488524</v>
      </c>
      <c r="N46" s="98">
        <f>$D46/'Seasonal Indexes'!$B250</f>
        <v>83.13133066488524</v>
      </c>
      <c r="O46" s="98">
        <f>$D46/'Seasonal Indexes'!$B250</f>
        <v>83.13133066488524</v>
      </c>
      <c r="P46" s="58">
        <f>$D46/'Seasonal Indexes'!$B250</f>
        <v>83.13133066488524</v>
      </c>
      <c r="Q46" s="6"/>
      <c r="R46" s="18">
        <f t="shared" si="7"/>
        <v>9.5166537571360621E-3</v>
      </c>
      <c r="S46" s="6">
        <f t="shared" si="8"/>
        <v>9.5166537571360621E-3</v>
      </c>
      <c r="T46" s="18">
        <f t="shared" si="9"/>
        <v>9.9113201587850194E-3</v>
      </c>
      <c r="U46" s="6">
        <f t="shared" si="10"/>
        <v>9.9113201587850194E-3</v>
      </c>
      <c r="W46">
        <f t="shared" si="11"/>
        <v>9.5166537571360621E-3</v>
      </c>
    </row>
    <row r="47" spans="1:23" x14ac:dyDescent="0.3">
      <c r="A47" s="13">
        <v>42</v>
      </c>
      <c r="B47" s="122"/>
      <c r="C47" s="6" t="s">
        <v>6</v>
      </c>
      <c r="D47" s="6">
        <f>'Dataset - Death deseason'!D47</f>
        <v>8945</v>
      </c>
      <c r="E47" s="6">
        <f>'Seasonal Indexes'!$H$62+'Seasonal Indexes'!$H$61*A47</f>
        <v>8723.7124007936509</v>
      </c>
      <c r="F47" s="6">
        <f>'Seasonal Indexes'!$K$107+'Seasonal Indexes'!$K$108*A47+'Seasonal Indexes'!$K$109*(POWER(A47,2))</f>
        <v>8384.5741577794033</v>
      </c>
      <c r="G47" s="6"/>
      <c r="H47" s="27">
        <f t="shared" si="6"/>
        <v>1.0253662189948189</v>
      </c>
      <c r="I47" s="6"/>
      <c r="J47" s="38">
        <f>$D47/'Seasonal Indexes'!$B251</f>
        <v>81.968893329284967</v>
      </c>
      <c r="K47" s="98">
        <f>$D47/'Seasonal Indexes'!$B251</f>
        <v>81.968893329284967</v>
      </c>
      <c r="L47" s="98">
        <f>$D47/'Seasonal Indexes'!$B251</f>
        <v>81.968893329284967</v>
      </c>
      <c r="M47" s="98">
        <f>$D47/'Seasonal Indexes'!$B251</f>
        <v>81.968893329284967</v>
      </c>
      <c r="N47" s="98">
        <f>$D47/'Seasonal Indexes'!$B251</f>
        <v>81.968893329284967</v>
      </c>
      <c r="O47" s="98">
        <f>$D47/'Seasonal Indexes'!$B251</f>
        <v>81.968893329284967</v>
      </c>
      <c r="P47" s="58">
        <f>$D47/'Seasonal Indexes'!$B251</f>
        <v>81.968893329284967</v>
      </c>
      <c r="Q47" s="6"/>
      <c r="R47" s="18">
        <f t="shared" si="7"/>
        <v>9.3961022055045907E-3</v>
      </c>
      <c r="S47" s="6">
        <f t="shared" si="8"/>
        <v>9.3961022055045907E-3</v>
      </c>
      <c r="T47" s="18">
        <f t="shared" si="9"/>
        <v>9.7761546128412868E-3</v>
      </c>
      <c r="U47" s="6">
        <f t="shared" si="10"/>
        <v>9.7761546128412868E-3</v>
      </c>
      <c r="W47">
        <f t="shared" si="11"/>
        <v>9.3961022055045907E-3</v>
      </c>
    </row>
    <row r="48" spans="1:23" x14ac:dyDescent="0.3">
      <c r="A48" s="13">
        <v>43</v>
      </c>
      <c r="B48" s="122"/>
      <c r="C48" s="6" t="s">
        <v>7</v>
      </c>
      <c r="D48" s="6">
        <f>'Dataset - Death deseason'!D48</f>
        <v>10078</v>
      </c>
      <c r="E48" s="6">
        <f>'Seasonal Indexes'!$H$62+'Seasonal Indexes'!$H$61*A48</f>
        <v>8712.0717261904756</v>
      </c>
      <c r="F48" s="6">
        <f>'Seasonal Indexes'!$K$107+'Seasonal Indexes'!$K$108*A48+'Seasonal Indexes'!$K$109*(POWER(A48,2))</f>
        <v>8383.375199446069</v>
      </c>
      <c r="G48" s="6"/>
      <c r="H48" s="27">
        <f t="shared" si="6"/>
        <v>1.1567857011212652</v>
      </c>
      <c r="I48" s="6"/>
      <c r="J48" s="38">
        <f>$D48/'Seasonal Indexes'!$B252</f>
        <v>84.693144449347514</v>
      </c>
      <c r="K48" s="98">
        <f>$D48/'Seasonal Indexes'!$B252</f>
        <v>84.693144449347514</v>
      </c>
      <c r="L48" s="98">
        <f>$D48/'Seasonal Indexes'!$B252</f>
        <v>84.693144449347514</v>
      </c>
      <c r="M48" s="98">
        <f>$D48/'Seasonal Indexes'!$B252</f>
        <v>84.693144449347514</v>
      </c>
      <c r="N48" s="98">
        <f>$D48/'Seasonal Indexes'!$B252</f>
        <v>84.693144449347514</v>
      </c>
      <c r="O48" s="98">
        <f>$D48/'Seasonal Indexes'!$B252</f>
        <v>84.693144449347514</v>
      </c>
      <c r="P48" s="58">
        <f>$D48/'Seasonal Indexes'!$B252</f>
        <v>84.693144449347514</v>
      </c>
      <c r="Q48" s="6"/>
      <c r="R48" s="18">
        <f t="shared" si="7"/>
        <v>9.7213552770393976E-3</v>
      </c>
      <c r="S48" s="6">
        <f t="shared" si="8"/>
        <v>9.7213552770393976E-3</v>
      </c>
      <c r="T48" s="18">
        <f t="shared" si="9"/>
        <v>1.010251151051233E-2</v>
      </c>
      <c r="U48" s="6">
        <f t="shared" si="10"/>
        <v>1.010251151051233E-2</v>
      </c>
      <c r="W48">
        <f t="shared" si="11"/>
        <v>9.7213552770393976E-3</v>
      </c>
    </row>
    <row r="49" spans="1:23" x14ac:dyDescent="0.3">
      <c r="A49" s="13">
        <v>44</v>
      </c>
      <c r="B49" s="122"/>
      <c r="C49" s="6" t="s">
        <v>8</v>
      </c>
      <c r="D49" s="6">
        <f>'Dataset - Death deseason'!D49</f>
        <v>9179</v>
      </c>
      <c r="E49" s="6">
        <f>'Seasonal Indexes'!$H$62+'Seasonal Indexes'!$H$61*A49</f>
        <v>8700.4310515873003</v>
      </c>
      <c r="F49" s="6">
        <f>'Seasonal Indexes'!$K$107+'Seasonal Indexes'!$K$108*A49+'Seasonal Indexes'!$K$109*(POWER(A49,2))</f>
        <v>8383.9165271577094</v>
      </c>
      <c r="G49" s="6"/>
      <c r="H49" s="27">
        <f t="shared" si="6"/>
        <v>1.0550051998085073</v>
      </c>
      <c r="I49" s="6"/>
      <c r="J49" s="38">
        <f>$D49/'Seasonal Indexes'!$B253</f>
        <v>82.754223279236285</v>
      </c>
      <c r="K49" s="98">
        <f>$D49/'Seasonal Indexes'!$B253</f>
        <v>82.754223279236285</v>
      </c>
      <c r="L49" s="98">
        <f>$D49/'Seasonal Indexes'!$B253</f>
        <v>82.754223279236285</v>
      </c>
      <c r="M49" s="98">
        <f>$D49/'Seasonal Indexes'!$B253</f>
        <v>82.754223279236285</v>
      </c>
      <c r="N49" s="98">
        <f>$D49/'Seasonal Indexes'!$B253</f>
        <v>82.754223279236285</v>
      </c>
      <c r="O49" s="98">
        <f>$D49/'Seasonal Indexes'!$B253</f>
        <v>82.754223279236285</v>
      </c>
      <c r="P49" s="58">
        <f>$D49/'Seasonal Indexes'!$B253</f>
        <v>82.754223279236285</v>
      </c>
      <c r="Q49" s="6"/>
      <c r="R49" s="18">
        <f t="shared" si="7"/>
        <v>9.5115084285552348E-3</v>
      </c>
      <c r="S49" s="6">
        <f t="shared" si="8"/>
        <v>9.5115084285552348E-3</v>
      </c>
      <c r="T49" s="18">
        <f t="shared" si="9"/>
        <v>9.8705924625052746E-3</v>
      </c>
      <c r="U49" s="6">
        <f t="shared" si="10"/>
        <v>9.8705924625052746E-3</v>
      </c>
      <c r="W49">
        <f t="shared" si="11"/>
        <v>9.5115084285552348E-3</v>
      </c>
    </row>
    <row r="50" spans="1:23" x14ac:dyDescent="0.3">
      <c r="A50" s="13">
        <v>45</v>
      </c>
      <c r="B50" s="122"/>
      <c r="C50" s="6" t="s">
        <v>9</v>
      </c>
      <c r="D50" s="6">
        <f>'Dataset - Death deseason'!D50</f>
        <v>8037</v>
      </c>
      <c r="E50" s="6">
        <f>'Seasonal Indexes'!$H$62+'Seasonal Indexes'!$H$61*A50</f>
        <v>8688.7903769841269</v>
      </c>
      <c r="F50" s="6">
        <f>'Seasonal Indexes'!$K$107+'Seasonal Indexes'!$K$108*A50+'Seasonal Indexes'!$K$109*(POWER(A50,2))</f>
        <v>8386.1981409143227</v>
      </c>
      <c r="G50" s="6"/>
      <c r="H50" s="27">
        <f t="shared" si="6"/>
        <v>0.92498491174206887</v>
      </c>
      <c r="I50" s="6"/>
      <c r="J50" s="38">
        <f>$D50/'Seasonal Indexes'!$B254</f>
        <v>81.233252280983706</v>
      </c>
      <c r="K50" s="98">
        <f>$D50/'Seasonal Indexes'!$B254</f>
        <v>81.233252280983706</v>
      </c>
      <c r="L50" s="98">
        <f>$D50/'Seasonal Indexes'!$B254</f>
        <v>81.233252280983706</v>
      </c>
      <c r="M50" s="98">
        <f>$D50/'Seasonal Indexes'!$B254</f>
        <v>81.233252280983706</v>
      </c>
      <c r="N50" s="98">
        <f>$D50/'Seasonal Indexes'!$B254</f>
        <v>81.233252280983706</v>
      </c>
      <c r="O50" s="98">
        <f>$D50/'Seasonal Indexes'!$B254</f>
        <v>81.233252280983706</v>
      </c>
      <c r="P50" s="58">
        <f>$D50/'Seasonal Indexes'!$B254</f>
        <v>81.233252280983706</v>
      </c>
      <c r="Q50" s="6"/>
      <c r="R50" s="18">
        <f t="shared" si="7"/>
        <v>9.3492015293824716E-3</v>
      </c>
      <c r="S50" s="6">
        <f t="shared" si="8"/>
        <v>9.3492015293824716E-3</v>
      </c>
      <c r="T50" s="18">
        <f t="shared" si="9"/>
        <v>9.686541018470031E-3</v>
      </c>
      <c r="U50" s="6">
        <f t="shared" si="10"/>
        <v>9.686541018470031E-3</v>
      </c>
      <c r="W50">
        <f t="shared" si="11"/>
        <v>9.3492015293824716E-3</v>
      </c>
    </row>
    <row r="51" spans="1:23" x14ac:dyDescent="0.3">
      <c r="A51" s="13">
        <v>46</v>
      </c>
      <c r="B51" s="122"/>
      <c r="C51" s="6" t="s">
        <v>10</v>
      </c>
      <c r="D51" s="6">
        <f>'Dataset - Death deseason'!D51</f>
        <v>8488</v>
      </c>
      <c r="E51" s="6">
        <f>'Seasonal Indexes'!$H$62+'Seasonal Indexes'!$H$61*A51</f>
        <v>8677.1497023809516</v>
      </c>
      <c r="F51" s="6">
        <f>'Seasonal Indexes'!$K$107+'Seasonal Indexes'!$K$108*A51+'Seasonal Indexes'!$K$109*(POWER(A51,2))</f>
        <v>8390.2200407159089</v>
      </c>
      <c r="G51" s="6"/>
      <c r="H51" s="27">
        <f t="shared" si="6"/>
        <v>0.97820140151217516</v>
      </c>
      <c r="I51" s="6"/>
      <c r="J51" s="38">
        <f>$D51/'Seasonal Indexes'!$B255</f>
        <v>83.043083522925841</v>
      </c>
      <c r="K51" s="98">
        <f>$D51/'Seasonal Indexes'!$B255</f>
        <v>83.043083522925841</v>
      </c>
      <c r="L51" s="98">
        <f>$D51/'Seasonal Indexes'!$B255</f>
        <v>83.043083522925841</v>
      </c>
      <c r="M51" s="98">
        <f>$D51/'Seasonal Indexes'!$B255</f>
        <v>83.043083522925841</v>
      </c>
      <c r="N51" s="98">
        <f>$D51/'Seasonal Indexes'!$B255</f>
        <v>83.043083522925841</v>
      </c>
      <c r="O51" s="98">
        <f>$D51/'Seasonal Indexes'!$B255</f>
        <v>83.043083522925841</v>
      </c>
      <c r="P51" s="58">
        <f>$D51/'Seasonal Indexes'!$B255</f>
        <v>83.043083522925841</v>
      </c>
      <c r="Q51" s="6"/>
      <c r="R51" s="18">
        <f t="shared" si="7"/>
        <v>9.5703181771935285E-3</v>
      </c>
      <c r="S51" s="6">
        <f t="shared" si="8"/>
        <v>9.5703181771935285E-3</v>
      </c>
      <c r="T51" s="18">
        <f t="shared" si="9"/>
        <v>9.897604963866961E-3</v>
      </c>
      <c r="U51" s="6">
        <f t="shared" si="10"/>
        <v>9.897604963866961E-3</v>
      </c>
      <c r="W51">
        <f t="shared" si="11"/>
        <v>9.5703181771935285E-3</v>
      </c>
    </row>
    <row r="52" spans="1:23" x14ac:dyDescent="0.3">
      <c r="A52" s="13">
        <v>47</v>
      </c>
      <c r="B52" s="122"/>
      <c r="C52" s="6" t="s">
        <v>11</v>
      </c>
      <c r="D52" s="6">
        <f>'Dataset - Death deseason'!D52</f>
        <v>7874</v>
      </c>
      <c r="E52" s="6">
        <f>'Seasonal Indexes'!$H$62+'Seasonal Indexes'!$H$61*A52</f>
        <v>8665.5090277777781</v>
      </c>
      <c r="F52" s="6">
        <f>'Seasonal Indexes'!$K$107+'Seasonal Indexes'!$K$108*A52+'Seasonal Indexes'!$K$109*(POWER(A52,2))</f>
        <v>8395.982226562468</v>
      </c>
      <c r="G52" s="6"/>
      <c r="H52" s="27">
        <f t="shared" si="6"/>
        <v>0.90865983461092115</v>
      </c>
      <c r="I52" s="6"/>
      <c r="J52" s="38">
        <f>$D52/'Seasonal Indexes'!$B256</f>
        <v>81.717888862047189</v>
      </c>
      <c r="K52" s="98">
        <f>$D52/'Seasonal Indexes'!$B256</f>
        <v>81.717888862047189</v>
      </c>
      <c r="L52" s="98">
        <f>$D52/'Seasonal Indexes'!$B256</f>
        <v>81.717888862047189</v>
      </c>
      <c r="M52" s="98">
        <f>$D52/'Seasonal Indexes'!$B256</f>
        <v>81.717888862047189</v>
      </c>
      <c r="N52" s="98">
        <f>$D52/'Seasonal Indexes'!$B256</f>
        <v>81.717888862047189</v>
      </c>
      <c r="O52" s="98">
        <f>$D52/'Seasonal Indexes'!$B256</f>
        <v>81.717888862047189</v>
      </c>
      <c r="P52" s="58">
        <f>$D52/'Seasonal Indexes'!$B256</f>
        <v>81.717888862047189</v>
      </c>
      <c r="Q52" s="6"/>
      <c r="R52" s="18">
        <f t="shared" si="7"/>
        <v>9.4302468095175812E-3</v>
      </c>
      <c r="S52" s="6">
        <f t="shared" si="8"/>
        <v>9.4302468095175812E-3</v>
      </c>
      <c r="T52" s="18">
        <f t="shared" si="9"/>
        <v>9.7329754466982249E-3</v>
      </c>
      <c r="U52" s="6">
        <f t="shared" si="10"/>
        <v>9.7329754466982249E-3</v>
      </c>
      <c r="W52">
        <f t="shared" si="11"/>
        <v>9.4302468095175812E-3</v>
      </c>
    </row>
    <row r="53" spans="1:23" ht="15" thickBot="1" x14ac:dyDescent="0.35">
      <c r="A53" s="82">
        <v>48</v>
      </c>
      <c r="B53" s="123"/>
      <c r="C53" s="74" t="s">
        <v>12</v>
      </c>
      <c r="D53" s="74">
        <f>'Dataset - Death deseason'!D53</f>
        <v>8647</v>
      </c>
      <c r="E53" s="74">
        <f>'Seasonal Indexes'!$H$62+'Seasonal Indexes'!$H$61*A53</f>
        <v>8653.8683531746028</v>
      </c>
      <c r="F53" s="74">
        <f>'Seasonal Indexes'!$K$107+'Seasonal Indexes'!$K$108*A53+'Seasonal Indexes'!$K$109*(POWER(A53,2))</f>
        <v>8403.4846984540018</v>
      </c>
      <c r="G53" s="74"/>
      <c r="H53" s="86">
        <f t="shared" si="6"/>
        <v>0.99920632566913459</v>
      </c>
      <c r="I53" s="74"/>
      <c r="J53" s="38">
        <f>$D53/'Seasonal Indexes'!$B257</f>
        <v>87.021629998231774</v>
      </c>
      <c r="K53" s="98">
        <f>$D53/'Seasonal Indexes'!$B257</f>
        <v>87.021629998231774</v>
      </c>
      <c r="L53" s="98">
        <f>$D53/'Seasonal Indexes'!$B257</f>
        <v>87.021629998231774</v>
      </c>
      <c r="M53" s="98">
        <f>$D53/'Seasonal Indexes'!$B257</f>
        <v>87.021629998231774</v>
      </c>
      <c r="N53" s="98">
        <f>$D53/'Seasonal Indexes'!$B257</f>
        <v>87.021629998231774</v>
      </c>
      <c r="O53" s="98">
        <f>$D53/'Seasonal Indexes'!$B257</f>
        <v>87.021629998231774</v>
      </c>
      <c r="P53" s="58">
        <f>$D53/'Seasonal Indexes'!$B257</f>
        <v>87.021629998231774</v>
      </c>
      <c r="Q53" s="74"/>
      <c r="R53" s="75">
        <f t="shared" si="7"/>
        <v>1.0055807004079115E-2</v>
      </c>
      <c r="S53" s="74">
        <f t="shared" si="8"/>
        <v>1.0055807004079115E-2</v>
      </c>
      <c r="T53" s="75">
        <f t="shared" si="9"/>
        <v>1.035542196134911E-2</v>
      </c>
      <c r="U53" s="74">
        <f t="shared" si="10"/>
        <v>1.035542196134911E-2</v>
      </c>
      <c r="W53">
        <f t="shared" si="11"/>
        <v>1.0055807004079115E-2</v>
      </c>
    </row>
    <row r="54" spans="1:23" ht="15" thickTop="1" x14ac:dyDescent="0.3">
      <c r="A54" s="78">
        <v>49</v>
      </c>
      <c r="B54" s="124">
        <v>1977</v>
      </c>
      <c r="C54" s="79" t="s">
        <v>1</v>
      </c>
      <c r="D54" s="79">
        <f>'Dataset - Death deseason'!D54</f>
        <v>7792</v>
      </c>
      <c r="E54" s="79">
        <f>'Seasonal Indexes'!$H$62+'Seasonal Indexes'!$H$61*A54</f>
        <v>8642.2276785714275</v>
      </c>
      <c r="F54" s="79">
        <f>'Seasonal Indexes'!$K$107+'Seasonal Indexes'!$K$108*A54+'Seasonal Indexes'!$K$109*(POWER(A54,2))</f>
        <v>8412.7274563905103</v>
      </c>
      <c r="G54" s="79"/>
      <c r="H54" s="87">
        <f t="shared" si="6"/>
        <v>0.90161938446963352</v>
      </c>
      <c r="I54" s="79"/>
      <c r="J54" s="38">
        <f>$D54/'Seasonal Indexes'!$B246</f>
        <v>85.141842383851454</v>
      </c>
      <c r="K54" s="98">
        <f>$D54/'Seasonal Indexes'!$B246</f>
        <v>85.141842383851454</v>
      </c>
      <c r="L54" s="98">
        <f>$D54/'Seasonal Indexes'!$B246</f>
        <v>85.141842383851454</v>
      </c>
      <c r="M54" s="98">
        <f>$D54/'Seasonal Indexes'!$B246</f>
        <v>85.141842383851454</v>
      </c>
      <c r="N54" s="98">
        <f>$D54/'Seasonal Indexes'!$B246</f>
        <v>85.141842383851454</v>
      </c>
      <c r="O54" s="98">
        <f>$D54/'Seasonal Indexes'!$B246</f>
        <v>85.141842383851454</v>
      </c>
      <c r="P54" s="58">
        <f>$D54/'Seasonal Indexes'!$B246</f>
        <v>85.141842383851454</v>
      </c>
      <c r="Q54" s="79"/>
      <c r="R54" s="80">
        <f t="shared" si="7"/>
        <v>9.851839774478786E-3</v>
      </c>
      <c r="S54" s="79">
        <f t="shared" si="8"/>
        <v>9.851839774478786E-3</v>
      </c>
      <c r="T54" s="80">
        <f t="shared" si="9"/>
        <v>1.0120599154698118E-2</v>
      </c>
      <c r="U54" s="79">
        <f t="shared" si="10"/>
        <v>1.0120599154698118E-2</v>
      </c>
      <c r="W54">
        <f t="shared" si="11"/>
        <v>9.851839774478786E-3</v>
      </c>
    </row>
    <row r="55" spans="1:23" x14ac:dyDescent="0.3">
      <c r="A55" s="13">
        <v>50</v>
      </c>
      <c r="B55" s="122"/>
      <c r="C55" s="6" t="s">
        <v>2</v>
      </c>
      <c r="D55" s="6">
        <f>'Dataset - Death deseason'!D55</f>
        <v>6957</v>
      </c>
      <c r="E55" s="6">
        <f>'Seasonal Indexes'!$H$62+'Seasonal Indexes'!$H$61*A55</f>
        <v>8630.5870039682541</v>
      </c>
      <c r="F55" s="6">
        <f>'Seasonal Indexes'!$K$107+'Seasonal Indexes'!$K$108*A55+'Seasonal Indexes'!$K$109*(POWER(A55,2))</f>
        <v>8423.7105003719898</v>
      </c>
      <c r="G55" s="6"/>
      <c r="H55" s="27">
        <f t="shared" si="6"/>
        <v>0.80608653812321729</v>
      </c>
      <c r="I55" s="6"/>
      <c r="J55" s="38">
        <f>$D55/'Seasonal Indexes'!$B247</f>
        <v>83.909197753145691</v>
      </c>
      <c r="K55" s="98">
        <f>$D55/'Seasonal Indexes'!$B247</f>
        <v>83.909197753145691</v>
      </c>
      <c r="L55" s="98">
        <f>$D55/'Seasonal Indexes'!$B247</f>
        <v>83.909197753145691</v>
      </c>
      <c r="M55" s="98">
        <f>$D55/'Seasonal Indexes'!$B247</f>
        <v>83.909197753145691</v>
      </c>
      <c r="N55" s="98">
        <f>$D55/'Seasonal Indexes'!$B247</f>
        <v>83.909197753145691</v>
      </c>
      <c r="O55" s="98">
        <f>$D55/'Seasonal Indexes'!$B247</f>
        <v>83.909197753145691</v>
      </c>
      <c r="P55" s="58">
        <f>$D55/'Seasonal Indexes'!$B247</f>
        <v>83.909197753145691</v>
      </c>
      <c r="Q55" s="6"/>
      <c r="R55" s="18">
        <f t="shared" si="7"/>
        <v>9.7223048344875166E-3</v>
      </c>
      <c r="S55" s="6">
        <f t="shared" si="8"/>
        <v>9.7223048344875166E-3</v>
      </c>
      <c r="T55" s="18">
        <f t="shared" si="9"/>
        <v>9.9610733001140386E-3</v>
      </c>
      <c r="U55" s="6">
        <f t="shared" si="10"/>
        <v>9.9610733001140386E-3</v>
      </c>
      <c r="W55">
        <f t="shared" si="11"/>
        <v>9.7223048344875166E-3</v>
      </c>
    </row>
    <row r="56" spans="1:23" x14ac:dyDescent="0.3">
      <c r="A56" s="13">
        <v>51</v>
      </c>
      <c r="B56" s="122"/>
      <c r="C56" s="6" t="s">
        <v>3</v>
      </c>
      <c r="D56" s="6">
        <f>'Dataset - Death deseason'!D56</f>
        <v>7726</v>
      </c>
      <c r="E56" s="6">
        <f>'Seasonal Indexes'!$H$62+'Seasonal Indexes'!$H$61*A56</f>
        <v>8618.9463293650788</v>
      </c>
      <c r="F56" s="6">
        <f>'Seasonal Indexes'!$K$107+'Seasonal Indexes'!$K$108*A56+'Seasonal Indexes'!$K$109*(POWER(A56,2))</f>
        <v>8436.4338303984441</v>
      </c>
      <c r="G56" s="6"/>
      <c r="H56" s="27">
        <f t="shared" si="6"/>
        <v>0.89639727465029262</v>
      </c>
      <c r="I56" s="6"/>
      <c r="J56" s="38">
        <f>$D56/'Seasonal Indexes'!$B248</f>
        <v>84.196221150247126</v>
      </c>
      <c r="K56" s="98">
        <f>$D56/'Seasonal Indexes'!$B248</f>
        <v>84.196221150247126</v>
      </c>
      <c r="L56" s="98">
        <f>$D56/'Seasonal Indexes'!$B248</f>
        <v>84.196221150247126</v>
      </c>
      <c r="M56" s="98">
        <f>$D56/'Seasonal Indexes'!$B248</f>
        <v>84.196221150247126</v>
      </c>
      <c r="N56" s="98">
        <f>$D56/'Seasonal Indexes'!$B248</f>
        <v>84.196221150247126</v>
      </c>
      <c r="O56" s="98">
        <f>$D56/'Seasonal Indexes'!$B248</f>
        <v>84.196221150247126</v>
      </c>
      <c r="P56" s="58">
        <f>$D56/'Seasonal Indexes'!$B248</f>
        <v>84.196221150247126</v>
      </c>
      <c r="Q56" s="6"/>
      <c r="R56" s="18">
        <f t="shared" si="7"/>
        <v>9.7687371440505887E-3</v>
      </c>
      <c r="S56" s="6">
        <f t="shared" si="8"/>
        <v>9.7687371440505887E-3</v>
      </c>
      <c r="T56" s="18">
        <f t="shared" si="9"/>
        <v>9.9800724859440554E-3</v>
      </c>
      <c r="U56" s="6">
        <f t="shared" si="10"/>
        <v>9.9800724859440554E-3</v>
      </c>
      <c r="W56">
        <f t="shared" si="11"/>
        <v>9.7687371440505887E-3</v>
      </c>
    </row>
    <row r="57" spans="1:23" x14ac:dyDescent="0.3">
      <c r="A57" s="13">
        <v>52</v>
      </c>
      <c r="B57" s="122"/>
      <c r="C57" s="6" t="s">
        <v>4</v>
      </c>
      <c r="D57" s="6">
        <f>'Dataset - Death deseason'!D57</f>
        <v>8106</v>
      </c>
      <c r="E57" s="6">
        <f>'Seasonal Indexes'!$H$62+'Seasonal Indexes'!$H$61*A57</f>
        <v>8607.3056547619053</v>
      </c>
      <c r="F57" s="6">
        <f>'Seasonal Indexes'!$K$107+'Seasonal Indexes'!$K$108*A57+'Seasonal Indexes'!$K$109*(POWER(A57,2))</f>
        <v>8450.8974464698731</v>
      </c>
      <c r="G57" s="6"/>
      <c r="H57" s="27">
        <f t="shared" si="6"/>
        <v>0.941758120965001</v>
      </c>
      <c r="I57" s="6"/>
      <c r="J57" s="38">
        <f>$D57/'Seasonal Indexes'!$B249</f>
        <v>86.198910749389071</v>
      </c>
      <c r="K57" s="98">
        <f>$D57/'Seasonal Indexes'!$B249</f>
        <v>86.198910749389071</v>
      </c>
      <c r="L57" s="98">
        <f>$D57/'Seasonal Indexes'!$B249</f>
        <v>86.198910749389071</v>
      </c>
      <c r="M57" s="98">
        <f>$D57/'Seasonal Indexes'!$B249</f>
        <v>86.198910749389071</v>
      </c>
      <c r="N57" s="98">
        <f>$D57/'Seasonal Indexes'!$B249</f>
        <v>86.198910749389071</v>
      </c>
      <c r="O57" s="98">
        <f>$D57/'Seasonal Indexes'!$B249</f>
        <v>86.198910749389071</v>
      </c>
      <c r="P57" s="58">
        <f>$D57/'Seasonal Indexes'!$B249</f>
        <v>86.198910749389071</v>
      </c>
      <c r="Q57" s="6"/>
      <c r="R57" s="18">
        <f t="shared" si="7"/>
        <v>1.0014621788375831E-2</v>
      </c>
      <c r="S57" s="6">
        <f t="shared" si="8"/>
        <v>1.0014621788375831E-2</v>
      </c>
      <c r="T57" s="18">
        <f t="shared" si="9"/>
        <v>1.0199971221446577E-2</v>
      </c>
      <c r="U57" s="6">
        <f t="shared" si="10"/>
        <v>1.0199971221446577E-2</v>
      </c>
      <c r="W57">
        <f t="shared" si="11"/>
        <v>1.0014621788375831E-2</v>
      </c>
    </row>
    <row r="58" spans="1:23" x14ac:dyDescent="0.3">
      <c r="A58" s="13">
        <v>53</v>
      </c>
      <c r="B58" s="122"/>
      <c r="C58" s="6" t="s">
        <v>5</v>
      </c>
      <c r="D58" s="6">
        <f>'Dataset - Death deseason'!D58</f>
        <v>8890</v>
      </c>
      <c r="E58" s="6">
        <f>'Seasonal Indexes'!$H$62+'Seasonal Indexes'!$H$61*A58</f>
        <v>8595.66498015873</v>
      </c>
      <c r="F58" s="6">
        <f>'Seasonal Indexes'!$K$107+'Seasonal Indexes'!$K$108*A58+'Seasonal Indexes'!$K$109*(POWER(A58,2))</f>
        <v>8467.101348586275</v>
      </c>
      <c r="G58" s="6"/>
      <c r="H58" s="27">
        <f t="shared" si="6"/>
        <v>1.0342422628756101</v>
      </c>
      <c r="I58" s="6"/>
      <c r="J58" s="38">
        <f>$D58/'Seasonal Indexes'!$B250</f>
        <v>85.596192912998589</v>
      </c>
      <c r="K58" s="98">
        <f>$D58/'Seasonal Indexes'!$B250</f>
        <v>85.596192912998589</v>
      </c>
      <c r="L58" s="98">
        <f>$D58/'Seasonal Indexes'!$B250</f>
        <v>85.596192912998589</v>
      </c>
      <c r="M58" s="98">
        <f>$D58/'Seasonal Indexes'!$B250</f>
        <v>85.596192912998589</v>
      </c>
      <c r="N58" s="98">
        <f>$D58/'Seasonal Indexes'!$B250</f>
        <v>85.596192912998589</v>
      </c>
      <c r="O58" s="98">
        <f>$D58/'Seasonal Indexes'!$B250</f>
        <v>85.596192912998589</v>
      </c>
      <c r="P58" s="58">
        <f>$D58/'Seasonal Indexes'!$B250</f>
        <v>85.596192912998589</v>
      </c>
      <c r="Q58" s="6"/>
      <c r="R58" s="18">
        <f t="shared" si="7"/>
        <v>9.9580652701773808E-3</v>
      </c>
      <c r="S58" s="6">
        <f t="shared" si="8"/>
        <v>9.9580652701773808E-3</v>
      </c>
      <c r="T58" s="18">
        <f t="shared" si="9"/>
        <v>1.0109267550847293E-2</v>
      </c>
      <c r="U58" s="6">
        <f t="shared" si="10"/>
        <v>1.0109267550847293E-2</v>
      </c>
      <c r="W58">
        <f t="shared" si="11"/>
        <v>9.9580652701773808E-3</v>
      </c>
    </row>
    <row r="59" spans="1:23" x14ac:dyDescent="0.3">
      <c r="A59" s="13">
        <v>54</v>
      </c>
      <c r="B59" s="122"/>
      <c r="C59" s="6" t="s">
        <v>6</v>
      </c>
      <c r="D59" s="6">
        <f>'Dataset - Death deseason'!D59</f>
        <v>9299</v>
      </c>
      <c r="E59" s="6">
        <f>'Seasonal Indexes'!$H$62+'Seasonal Indexes'!$H$61*A59</f>
        <v>8584.0243055555547</v>
      </c>
      <c r="F59" s="6">
        <f>'Seasonal Indexes'!$K$107+'Seasonal Indexes'!$K$108*A59+'Seasonal Indexes'!$K$109*(POWER(A59,2))</f>
        <v>8485.0455367476479</v>
      </c>
      <c r="G59" s="6"/>
      <c r="H59" s="27">
        <f t="shared" si="6"/>
        <v>1.0832914340633584</v>
      </c>
      <c r="I59" s="6"/>
      <c r="J59" s="38">
        <f>$D59/'Seasonal Indexes'!$B251</f>
        <v>85.212827173730673</v>
      </c>
      <c r="K59" s="98">
        <f>$D59/'Seasonal Indexes'!$B251</f>
        <v>85.212827173730673</v>
      </c>
      <c r="L59" s="98">
        <f>$D59/'Seasonal Indexes'!$B251</f>
        <v>85.212827173730673</v>
      </c>
      <c r="M59" s="98">
        <f>$D59/'Seasonal Indexes'!$B251</f>
        <v>85.212827173730673</v>
      </c>
      <c r="N59" s="98">
        <f>$D59/'Seasonal Indexes'!$B251</f>
        <v>85.212827173730673</v>
      </c>
      <c r="O59" s="98">
        <f>$D59/'Seasonal Indexes'!$B251</f>
        <v>85.212827173730673</v>
      </c>
      <c r="P59" s="58">
        <f>$D59/'Seasonal Indexes'!$B251</f>
        <v>85.212827173730673</v>
      </c>
      <c r="Q59" s="6"/>
      <c r="R59" s="18">
        <f t="shared" si="7"/>
        <v>9.9269088880120232E-3</v>
      </c>
      <c r="S59" s="6">
        <f t="shared" si="8"/>
        <v>9.9269088880120232E-3</v>
      </c>
      <c r="T59" s="18">
        <f t="shared" si="9"/>
        <v>1.0042707113908205E-2</v>
      </c>
      <c r="U59" s="6">
        <f t="shared" si="10"/>
        <v>1.0042707113908205E-2</v>
      </c>
      <c r="W59">
        <f t="shared" si="11"/>
        <v>9.9269088880120232E-3</v>
      </c>
    </row>
    <row r="60" spans="1:23" x14ac:dyDescent="0.3">
      <c r="A60" s="13">
        <v>55</v>
      </c>
      <c r="B60" s="122"/>
      <c r="C60" s="6" t="s">
        <v>7</v>
      </c>
      <c r="D60" s="6">
        <f>'Dataset - Death deseason'!D60</f>
        <v>10625</v>
      </c>
      <c r="E60" s="6">
        <f>'Seasonal Indexes'!$H$62+'Seasonal Indexes'!$H$61*A60</f>
        <v>8572.3836309523813</v>
      </c>
      <c r="F60" s="6">
        <f>'Seasonal Indexes'!$K$107+'Seasonal Indexes'!$K$108*A60+'Seasonal Indexes'!$K$109*(POWER(A60,2))</f>
        <v>8504.7300109539974</v>
      </c>
      <c r="G60" s="6"/>
      <c r="H60" s="27">
        <f t="shared" si="6"/>
        <v>1.2394452298700467</v>
      </c>
      <c r="I60" s="6"/>
      <c r="J60" s="38">
        <f>$D60/'Seasonal Indexes'!$B252</f>
        <v>89.290003946647872</v>
      </c>
      <c r="K60" s="98">
        <f>$D60/'Seasonal Indexes'!$B252</f>
        <v>89.290003946647872</v>
      </c>
      <c r="L60" s="98">
        <f>$D60/'Seasonal Indexes'!$B252</f>
        <v>89.290003946647872</v>
      </c>
      <c r="M60" s="98">
        <f>$D60/'Seasonal Indexes'!$B252</f>
        <v>89.290003946647872</v>
      </c>
      <c r="N60" s="98">
        <f>$D60/'Seasonal Indexes'!$B252</f>
        <v>89.290003946647872</v>
      </c>
      <c r="O60" s="98">
        <f>$D60/'Seasonal Indexes'!$B252</f>
        <v>89.290003946647872</v>
      </c>
      <c r="P60" s="58">
        <f>$D60/'Seasonal Indexes'!$B252</f>
        <v>89.290003946647872</v>
      </c>
      <c r="Q60" s="6"/>
      <c r="R60" s="18">
        <f t="shared" si="7"/>
        <v>1.0416006538047091E-2</v>
      </c>
      <c r="S60" s="6">
        <f t="shared" si="8"/>
        <v>1.0416006538047091E-2</v>
      </c>
      <c r="T60" s="18">
        <f t="shared" si="9"/>
        <v>1.0498864024095221E-2</v>
      </c>
      <c r="U60" s="6">
        <f t="shared" si="10"/>
        <v>1.0498864024095221E-2</v>
      </c>
      <c r="W60">
        <f t="shared" si="11"/>
        <v>1.0416006538047091E-2</v>
      </c>
    </row>
    <row r="61" spans="1:23" x14ac:dyDescent="0.3">
      <c r="A61" s="13">
        <v>56</v>
      </c>
      <c r="B61" s="122"/>
      <c r="C61" s="6" t="s">
        <v>8</v>
      </c>
      <c r="D61" s="6">
        <f>'Dataset - Death deseason'!D61</f>
        <v>9302</v>
      </c>
      <c r="E61" s="6">
        <f>'Seasonal Indexes'!$H$62+'Seasonal Indexes'!$H$61*A61</f>
        <v>8560.742956349206</v>
      </c>
      <c r="F61" s="6">
        <f>'Seasonal Indexes'!$K$107+'Seasonal Indexes'!$K$108*A61+'Seasonal Indexes'!$K$109*(POWER(A61,2))</f>
        <v>8526.1547712053198</v>
      </c>
      <c r="G61" s="6"/>
      <c r="H61" s="27">
        <f t="shared" si="6"/>
        <v>1.0865879337144482</v>
      </c>
      <c r="I61" s="6"/>
      <c r="J61" s="38">
        <f>$D61/'Seasonal Indexes'!$B253</f>
        <v>83.863142493022764</v>
      </c>
      <c r="K61" s="98">
        <f>$D61/'Seasonal Indexes'!$B253</f>
        <v>83.863142493022764</v>
      </c>
      <c r="L61" s="98">
        <f>$D61/'Seasonal Indexes'!$B253</f>
        <v>83.863142493022764</v>
      </c>
      <c r="M61" s="98">
        <f>$D61/'Seasonal Indexes'!$B253</f>
        <v>83.863142493022764</v>
      </c>
      <c r="N61" s="98">
        <f>$D61/'Seasonal Indexes'!$B253</f>
        <v>83.863142493022764</v>
      </c>
      <c r="O61" s="98">
        <f>$D61/'Seasonal Indexes'!$B253</f>
        <v>83.863142493022764</v>
      </c>
      <c r="P61" s="58">
        <f>$D61/'Seasonal Indexes'!$B253</f>
        <v>83.863142493022764</v>
      </c>
      <c r="Q61" s="6"/>
      <c r="R61" s="18">
        <f t="shared" si="7"/>
        <v>9.7962458306056696E-3</v>
      </c>
      <c r="S61" s="6">
        <f t="shared" si="8"/>
        <v>9.7962458306056696E-3</v>
      </c>
      <c r="T61" s="18">
        <f t="shared" si="9"/>
        <v>9.8359864139748957E-3</v>
      </c>
      <c r="U61" s="6">
        <f t="shared" si="10"/>
        <v>9.8359864139748957E-3</v>
      </c>
      <c r="W61">
        <f t="shared" si="11"/>
        <v>9.7962458306056696E-3</v>
      </c>
    </row>
    <row r="62" spans="1:23" x14ac:dyDescent="0.3">
      <c r="A62" s="13">
        <v>57</v>
      </c>
      <c r="B62" s="122"/>
      <c r="C62" s="6" t="s">
        <v>9</v>
      </c>
      <c r="D62" s="6">
        <f>'Dataset - Death deseason'!D62</f>
        <v>8314</v>
      </c>
      <c r="E62" s="6">
        <f>'Seasonal Indexes'!$H$62+'Seasonal Indexes'!$H$61*A62</f>
        <v>8549.1022817460307</v>
      </c>
      <c r="F62" s="6">
        <f>'Seasonal Indexes'!$K$107+'Seasonal Indexes'!$K$108*A62+'Seasonal Indexes'!$K$109*(POWER(A62,2))</f>
        <v>8549.319817501615</v>
      </c>
      <c r="G62" s="6"/>
      <c r="H62" s="27">
        <f t="shared" si="6"/>
        <v>0.97249976968365215</v>
      </c>
      <c r="I62" s="6"/>
      <c r="J62" s="38">
        <f>$D62/'Seasonal Indexes'!$B254</f>
        <v>84.033004785877637</v>
      </c>
      <c r="K62" s="98">
        <f>$D62/'Seasonal Indexes'!$B254</f>
        <v>84.033004785877637</v>
      </c>
      <c r="L62" s="98">
        <f>$D62/'Seasonal Indexes'!$B254</f>
        <v>84.033004785877637</v>
      </c>
      <c r="M62" s="98">
        <f>$D62/'Seasonal Indexes'!$B254</f>
        <v>84.033004785877637</v>
      </c>
      <c r="N62" s="98">
        <f>$D62/'Seasonal Indexes'!$B254</f>
        <v>84.033004785877637</v>
      </c>
      <c r="O62" s="98">
        <f>$D62/'Seasonal Indexes'!$B254</f>
        <v>84.033004785877637</v>
      </c>
      <c r="P62" s="58">
        <f>$D62/'Seasonal Indexes'!$B254</f>
        <v>84.033004785877637</v>
      </c>
      <c r="Q62" s="6"/>
      <c r="R62" s="18">
        <f t="shared" si="7"/>
        <v>9.8294536685219203E-3</v>
      </c>
      <c r="S62" s="6">
        <f t="shared" si="8"/>
        <v>9.8294536685219203E-3</v>
      </c>
      <c r="T62" s="18">
        <f t="shared" si="9"/>
        <v>9.829203560013126E-3</v>
      </c>
      <c r="U62" s="6">
        <f t="shared" si="10"/>
        <v>9.829203560013126E-3</v>
      </c>
      <c r="W62">
        <f t="shared" si="11"/>
        <v>9.8294536685219203E-3</v>
      </c>
    </row>
    <row r="63" spans="1:23" x14ac:dyDescent="0.3">
      <c r="A63" s="13">
        <v>58</v>
      </c>
      <c r="B63" s="122"/>
      <c r="C63" s="6" t="s">
        <v>10</v>
      </c>
      <c r="D63" s="6">
        <f>'Dataset - Death deseason'!D63</f>
        <v>8850</v>
      </c>
      <c r="E63" s="6">
        <f>'Seasonal Indexes'!$H$62+'Seasonal Indexes'!$H$61*A63</f>
        <v>8537.4616071428572</v>
      </c>
      <c r="F63" s="6">
        <f>'Seasonal Indexes'!$K$107+'Seasonal Indexes'!$K$108*A63+'Seasonal Indexes'!$K$109*(POWER(A63,2))</f>
        <v>8574.2251498428832</v>
      </c>
      <c r="G63" s="6"/>
      <c r="H63" s="27">
        <f t="shared" si="6"/>
        <v>1.0366078826750633</v>
      </c>
      <c r="I63" s="6"/>
      <c r="J63" s="38">
        <f>$D63/'Seasonal Indexes'!$B255</f>
        <v>86.584741891834796</v>
      </c>
      <c r="K63" s="98">
        <f>$D63/'Seasonal Indexes'!$B255</f>
        <v>86.584741891834796</v>
      </c>
      <c r="L63" s="98">
        <f>$D63/'Seasonal Indexes'!$B255</f>
        <v>86.584741891834796</v>
      </c>
      <c r="M63" s="98">
        <f>$D63/'Seasonal Indexes'!$B255</f>
        <v>86.584741891834796</v>
      </c>
      <c r="N63" s="98">
        <f>$D63/'Seasonal Indexes'!$B255</f>
        <v>86.584741891834796</v>
      </c>
      <c r="O63" s="98">
        <f>$D63/'Seasonal Indexes'!$B255</f>
        <v>86.584741891834796</v>
      </c>
      <c r="P63" s="58">
        <f>$D63/'Seasonal Indexes'!$B255</f>
        <v>86.584741891834796</v>
      </c>
      <c r="Q63" s="6"/>
      <c r="R63" s="18">
        <f t="shared" si="7"/>
        <v>1.0141743046831833E-2</v>
      </c>
      <c r="S63" s="6">
        <f t="shared" si="8"/>
        <v>1.0141743046831833E-2</v>
      </c>
      <c r="T63" s="18">
        <f t="shared" si="9"/>
        <v>1.0098258487348143E-2</v>
      </c>
      <c r="U63" s="6">
        <f t="shared" si="10"/>
        <v>1.0098258487348143E-2</v>
      </c>
      <c r="W63">
        <f t="shared" si="11"/>
        <v>1.0141743046831833E-2</v>
      </c>
    </row>
    <row r="64" spans="1:23" x14ac:dyDescent="0.3">
      <c r="A64" s="13">
        <v>59</v>
      </c>
      <c r="B64" s="122"/>
      <c r="C64" s="6" t="s">
        <v>11</v>
      </c>
      <c r="D64" s="6">
        <f>'Dataset - Death deseason'!D64</f>
        <v>8265</v>
      </c>
      <c r="E64" s="6">
        <f>'Seasonal Indexes'!$H$62+'Seasonal Indexes'!$H$61*A64</f>
        <v>8525.820932539682</v>
      </c>
      <c r="F64" s="6">
        <f>'Seasonal Indexes'!$K$107+'Seasonal Indexes'!$K$108*A64+'Seasonal Indexes'!$K$109*(POWER(A64,2))</f>
        <v>8600.870768229126</v>
      </c>
      <c r="G64" s="6"/>
      <c r="H64" s="27">
        <f t="shared" si="6"/>
        <v>0.96940811511250113</v>
      </c>
      <c r="I64" s="6"/>
      <c r="J64" s="38">
        <f>$D64/'Seasonal Indexes'!$B256</f>
        <v>85.775762185016518</v>
      </c>
      <c r="K64" s="98">
        <f>$D64/'Seasonal Indexes'!$B256</f>
        <v>85.775762185016518</v>
      </c>
      <c r="L64" s="98">
        <f>$D64/'Seasonal Indexes'!$B256</f>
        <v>85.775762185016518</v>
      </c>
      <c r="M64" s="98">
        <f>$D64/'Seasonal Indexes'!$B256</f>
        <v>85.775762185016518</v>
      </c>
      <c r="N64" s="98">
        <f>$D64/'Seasonal Indexes'!$B256</f>
        <v>85.775762185016518</v>
      </c>
      <c r="O64" s="98">
        <f>$D64/'Seasonal Indexes'!$B256</f>
        <v>85.775762185016518</v>
      </c>
      <c r="P64" s="58">
        <f>$D64/'Seasonal Indexes'!$B256</f>
        <v>85.775762185016518</v>
      </c>
      <c r="Q64" s="6"/>
      <c r="R64" s="18">
        <f t="shared" si="7"/>
        <v>1.0060704167225048E-2</v>
      </c>
      <c r="S64" s="6">
        <f t="shared" si="8"/>
        <v>1.0060704167225048E-2</v>
      </c>
      <c r="T64" s="18">
        <f t="shared" si="9"/>
        <v>9.9729160565770591E-3</v>
      </c>
      <c r="U64" s="6">
        <f t="shared" si="10"/>
        <v>9.9729160565770591E-3</v>
      </c>
      <c r="W64">
        <f t="shared" si="11"/>
        <v>1.0060704167225048E-2</v>
      </c>
    </row>
    <row r="65" spans="1:23" ht="15" thickBot="1" x14ac:dyDescent="0.35">
      <c r="A65" s="82">
        <v>60</v>
      </c>
      <c r="B65" s="123"/>
      <c r="C65" s="74" t="s">
        <v>12</v>
      </c>
      <c r="D65" s="74">
        <f>'Dataset - Death deseason'!D65</f>
        <v>8796</v>
      </c>
      <c r="E65" s="74">
        <f>'Seasonal Indexes'!$H$62+'Seasonal Indexes'!$H$61*A65</f>
        <v>8514.1802579365067</v>
      </c>
      <c r="F65" s="74">
        <f>'Seasonal Indexes'!$K$107+'Seasonal Indexes'!$K$108*A65+'Seasonal Indexes'!$K$109*(POWER(A65,2))</f>
        <v>8629.2566726603418</v>
      </c>
      <c r="G65" s="74"/>
      <c r="H65" s="86">
        <f t="shared" si="6"/>
        <v>1.0331000441059248</v>
      </c>
      <c r="I65" s="74"/>
      <c r="J65" s="38">
        <f>$D65/'Seasonal Indexes'!$B257</f>
        <v>88.521135360754784</v>
      </c>
      <c r="K65" s="98">
        <f>$D65/'Seasonal Indexes'!$B257</f>
        <v>88.521135360754784</v>
      </c>
      <c r="L65" s="98">
        <f>$D65/'Seasonal Indexes'!$B257</f>
        <v>88.521135360754784</v>
      </c>
      <c r="M65" s="98">
        <f>$D65/'Seasonal Indexes'!$B257</f>
        <v>88.521135360754784</v>
      </c>
      <c r="N65" s="98">
        <f>$D65/'Seasonal Indexes'!$B257</f>
        <v>88.521135360754784</v>
      </c>
      <c r="O65" s="98">
        <f>$D65/'Seasonal Indexes'!$B257</f>
        <v>88.521135360754784</v>
      </c>
      <c r="P65" s="58">
        <f>$D65/'Seasonal Indexes'!$B257</f>
        <v>88.521135360754784</v>
      </c>
      <c r="Q65" s="74"/>
      <c r="R65" s="75">
        <f t="shared" si="7"/>
        <v>1.0396906417178525E-2</v>
      </c>
      <c r="S65" s="74">
        <f t="shared" si="8"/>
        <v>1.0396906417178525E-2</v>
      </c>
      <c r="T65" s="75">
        <f t="shared" si="9"/>
        <v>1.0258257312152045E-2</v>
      </c>
      <c r="U65" s="74">
        <f t="shared" si="10"/>
        <v>1.0258257312152045E-2</v>
      </c>
      <c r="W65">
        <f t="shared" si="11"/>
        <v>1.0396906417178525E-2</v>
      </c>
    </row>
    <row r="66" spans="1:23" ht="15" thickTop="1" x14ac:dyDescent="0.3">
      <c r="A66" s="78">
        <v>61</v>
      </c>
      <c r="B66" s="124">
        <v>1978</v>
      </c>
      <c r="C66" s="79" t="s">
        <v>1</v>
      </c>
      <c r="D66" s="79">
        <f>'Dataset - Death deseason'!D66</f>
        <v>7836</v>
      </c>
      <c r="E66" s="79">
        <f>'Seasonal Indexes'!$H$62+'Seasonal Indexes'!$H$61*A66</f>
        <v>8502.5395833333332</v>
      </c>
      <c r="F66" s="79">
        <f>'Seasonal Indexes'!$K$107+'Seasonal Indexes'!$K$108*A66+'Seasonal Indexes'!$K$109*(POWER(A66,2))</f>
        <v>8659.3828631365304</v>
      </c>
      <c r="G66" s="79"/>
      <c r="H66" s="87">
        <f t="shared" si="6"/>
        <v>0.92160700026144149</v>
      </c>
      <c r="I66" s="79"/>
      <c r="J66" s="38">
        <f>$D66/'Seasonal Indexes'!$B246</f>
        <v>85.62262280799024</v>
      </c>
      <c r="K66" s="98">
        <f>$D66/'Seasonal Indexes'!$B246</f>
        <v>85.62262280799024</v>
      </c>
      <c r="L66" s="98">
        <f>$D66/'Seasonal Indexes'!$B246</f>
        <v>85.62262280799024</v>
      </c>
      <c r="M66" s="98">
        <f>$D66/'Seasonal Indexes'!$B246</f>
        <v>85.62262280799024</v>
      </c>
      <c r="N66" s="98">
        <f>$D66/'Seasonal Indexes'!$B246</f>
        <v>85.62262280799024</v>
      </c>
      <c r="O66" s="98">
        <f>$D66/'Seasonal Indexes'!$B246</f>
        <v>85.62262280799024</v>
      </c>
      <c r="P66" s="58">
        <f>$D66/'Seasonal Indexes'!$B246</f>
        <v>85.62262280799024</v>
      </c>
      <c r="Q66" s="79"/>
      <c r="R66" s="80">
        <f t="shared" si="7"/>
        <v>1.0070241010794892E-2</v>
      </c>
      <c r="S66" s="79">
        <f t="shared" si="8"/>
        <v>1.0070241010794892E-2</v>
      </c>
      <c r="T66" s="80">
        <f t="shared" si="9"/>
        <v>9.8878435289529078E-3</v>
      </c>
      <c r="U66" s="79">
        <f t="shared" si="10"/>
        <v>9.8878435289529078E-3</v>
      </c>
      <c r="W66">
        <f t="shared" si="11"/>
        <v>1.0070241010794892E-2</v>
      </c>
    </row>
    <row r="67" spans="1:23" x14ac:dyDescent="0.3">
      <c r="A67" s="13">
        <v>62</v>
      </c>
      <c r="B67" s="122"/>
      <c r="C67" s="6" t="s">
        <v>2</v>
      </c>
      <c r="D67" s="6">
        <f>'Dataset - Death deseason'!D67</f>
        <v>6892</v>
      </c>
      <c r="E67" s="6">
        <f>'Seasonal Indexes'!$H$62+'Seasonal Indexes'!$H$61*A67</f>
        <v>8490.8989087301579</v>
      </c>
      <c r="F67" s="6">
        <f>'Seasonal Indexes'!$K$107+'Seasonal Indexes'!$K$108*A67+'Seasonal Indexes'!$K$109*(POWER(A67,2))</f>
        <v>8691.2493396576938</v>
      </c>
      <c r="G67" s="6"/>
      <c r="H67" s="27">
        <f t="shared" si="6"/>
        <v>0.81169262219266269</v>
      </c>
      <c r="I67" s="6"/>
      <c r="J67" s="38">
        <f>$D67/'Seasonal Indexes'!$B247</f>
        <v>83.125225084760686</v>
      </c>
      <c r="K67" s="98">
        <f>$D67/'Seasonal Indexes'!$B247</f>
        <v>83.125225084760686</v>
      </c>
      <c r="L67" s="98">
        <f>$D67/'Seasonal Indexes'!$B247</f>
        <v>83.125225084760686</v>
      </c>
      <c r="M67" s="98">
        <f>$D67/'Seasonal Indexes'!$B247</f>
        <v>83.125225084760686</v>
      </c>
      <c r="N67" s="98">
        <f>$D67/'Seasonal Indexes'!$B247</f>
        <v>83.125225084760686</v>
      </c>
      <c r="O67" s="98">
        <f>$D67/'Seasonal Indexes'!$B247</f>
        <v>83.125225084760686</v>
      </c>
      <c r="P67" s="58">
        <f>$D67/'Seasonal Indexes'!$B247</f>
        <v>83.125225084760686</v>
      </c>
      <c r="Q67" s="6"/>
      <c r="R67" s="18">
        <f t="shared" si="7"/>
        <v>9.7899204758277285E-3</v>
      </c>
      <c r="S67" s="6">
        <f t="shared" si="8"/>
        <v>9.7899204758277285E-3</v>
      </c>
      <c r="T67" s="18">
        <f t="shared" si="9"/>
        <v>9.5642435093266556E-3</v>
      </c>
      <c r="U67" s="6">
        <f t="shared" si="10"/>
        <v>9.5642435093266556E-3</v>
      </c>
      <c r="W67">
        <f t="shared" si="11"/>
        <v>9.7899204758277285E-3</v>
      </c>
    </row>
    <row r="68" spans="1:23" x14ac:dyDescent="0.3">
      <c r="A68" s="13">
        <v>63</v>
      </c>
      <c r="B68" s="122"/>
      <c r="C68" s="6" t="s">
        <v>3</v>
      </c>
      <c r="D68" s="6">
        <f>'Dataset - Death deseason'!D68</f>
        <v>7791</v>
      </c>
      <c r="E68" s="6">
        <f>'Seasonal Indexes'!$H$62+'Seasonal Indexes'!$H$61*A68</f>
        <v>8479.2582341269845</v>
      </c>
      <c r="F68" s="6">
        <f>'Seasonal Indexes'!$K$107+'Seasonal Indexes'!$K$108*A68+'Seasonal Indexes'!$K$109*(POWER(A68,2))</f>
        <v>8724.85610222383</v>
      </c>
      <c r="G68" s="6"/>
      <c r="H68" s="27">
        <f t="shared" si="6"/>
        <v>0.91883037228929887</v>
      </c>
      <c r="I68" s="6"/>
      <c r="J68" s="38">
        <f>$D68/'Seasonal Indexes'!$B248</f>
        <v>84.904576622000434</v>
      </c>
      <c r="K68" s="98">
        <f>$D68/'Seasonal Indexes'!$B248</f>
        <v>84.904576622000434</v>
      </c>
      <c r="L68" s="98">
        <f>$D68/'Seasonal Indexes'!$B248</f>
        <v>84.904576622000434</v>
      </c>
      <c r="M68" s="98">
        <f>$D68/'Seasonal Indexes'!$B248</f>
        <v>84.904576622000434</v>
      </c>
      <c r="N68" s="98">
        <f>$D68/'Seasonal Indexes'!$B248</f>
        <v>84.904576622000434</v>
      </c>
      <c r="O68" s="98">
        <f>$D68/'Seasonal Indexes'!$B248</f>
        <v>84.904576622000434</v>
      </c>
      <c r="P68" s="58">
        <f>$D68/'Seasonal Indexes'!$B248</f>
        <v>84.904576622000434</v>
      </c>
      <c r="Q68" s="6"/>
      <c r="R68" s="18">
        <f t="shared" si="7"/>
        <v>1.0013208028065455E-2</v>
      </c>
      <c r="S68" s="6">
        <f t="shared" si="8"/>
        <v>1.0013208028065455E-2</v>
      </c>
      <c r="T68" s="18">
        <f t="shared" si="9"/>
        <v>9.7313440619793811E-3</v>
      </c>
      <c r="U68" s="6">
        <f t="shared" si="10"/>
        <v>9.7313440619793811E-3</v>
      </c>
      <c r="W68">
        <f t="shared" si="11"/>
        <v>1.0013208028065455E-2</v>
      </c>
    </row>
    <row r="69" spans="1:23" x14ac:dyDescent="0.3">
      <c r="A69" s="13">
        <v>64</v>
      </c>
      <c r="B69" s="122"/>
      <c r="C69" s="6" t="s">
        <v>4</v>
      </c>
      <c r="D69" s="6">
        <f>'Dataset - Death deseason'!D69</f>
        <v>8129</v>
      </c>
      <c r="E69" s="6">
        <f>'Seasonal Indexes'!$H$62+'Seasonal Indexes'!$H$61*A69</f>
        <v>8467.6175595238092</v>
      </c>
      <c r="F69" s="6">
        <f>'Seasonal Indexes'!$K$107+'Seasonal Indexes'!$K$108*A69+'Seasonal Indexes'!$K$109*(POWER(A69,2))</f>
        <v>8760.203150834941</v>
      </c>
      <c r="G69" s="6"/>
      <c r="H69" s="27">
        <f t="shared" si="6"/>
        <v>0.9600102913076235</v>
      </c>
      <c r="I69" s="6"/>
      <c r="J69" s="38">
        <f>$D69/'Seasonal Indexes'!$B249</f>
        <v>86.443491917318497</v>
      </c>
      <c r="K69" s="98">
        <f>$D69/'Seasonal Indexes'!$B249</f>
        <v>86.443491917318497</v>
      </c>
      <c r="L69" s="98">
        <f>$D69/'Seasonal Indexes'!$B249</f>
        <v>86.443491917318497</v>
      </c>
      <c r="M69" s="98">
        <f>$D69/'Seasonal Indexes'!$B249</f>
        <v>86.443491917318497</v>
      </c>
      <c r="N69" s="98">
        <f>$D69/'Seasonal Indexes'!$B249</f>
        <v>86.443491917318497</v>
      </c>
      <c r="O69" s="98">
        <f>$D69/'Seasonal Indexes'!$B249</f>
        <v>86.443491917318497</v>
      </c>
      <c r="P69" s="58">
        <f>$D69/'Seasonal Indexes'!$B249</f>
        <v>86.443491917318497</v>
      </c>
      <c r="Q69" s="6"/>
      <c r="R69" s="18">
        <f t="shared" si="7"/>
        <v>1.0208714707490851E-2</v>
      </c>
      <c r="S69" s="6">
        <f t="shared" si="8"/>
        <v>1.0208714707490851E-2</v>
      </c>
      <c r="T69" s="18">
        <f t="shared" si="9"/>
        <v>9.8677496890102953E-3</v>
      </c>
      <c r="U69" s="6">
        <f t="shared" si="10"/>
        <v>9.8677496890102953E-3</v>
      </c>
      <c r="W69">
        <f t="shared" si="11"/>
        <v>1.0208714707490851E-2</v>
      </c>
    </row>
    <row r="70" spans="1:23" x14ac:dyDescent="0.3">
      <c r="A70" s="13">
        <v>65</v>
      </c>
      <c r="B70" s="122"/>
      <c r="C70" s="6" t="s">
        <v>5</v>
      </c>
      <c r="D70" s="6">
        <f>'Dataset - Death deseason'!D70</f>
        <v>9115</v>
      </c>
      <c r="E70" s="6">
        <f>'Seasonal Indexes'!$H$62+'Seasonal Indexes'!$H$61*A70</f>
        <v>8455.9768849206339</v>
      </c>
      <c r="F70" s="6">
        <f>'Seasonal Indexes'!$K$107+'Seasonal Indexes'!$K$108*A70+'Seasonal Indexes'!$K$109*(POWER(A70,2))</f>
        <v>8797.2904854910248</v>
      </c>
      <c r="G70" s="6"/>
      <c r="H70" s="27">
        <f t="shared" ref="H70:H77" si="12">D70/E70</f>
        <v>1.0779357753749998</v>
      </c>
      <c r="I70" s="6"/>
      <c r="J70" s="38">
        <f>$D70/'Seasonal Indexes'!$B250</f>
        <v>87.762575748254449</v>
      </c>
      <c r="K70" s="98">
        <f>$D70/'Seasonal Indexes'!$B250</f>
        <v>87.762575748254449</v>
      </c>
      <c r="L70" s="98">
        <f>$D70/'Seasonal Indexes'!$B250</f>
        <v>87.762575748254449</v>
      </c>
      <c r="M70" s="98">
        <f>$D70/'Seasonal Indexes'!$B250</f>
        <v>87.762575748254449</v>
      </c>
      <c r="N70" s="98">
        <f>$D70/'Seasonal Indexes'!$B250</f>
        <v>87.762575748254449</v>
      </c>
      <c r="O70" s="98">
        <f>$D70/'Seasonal Indexes'!$B250</f>
        <v>87.762575748254449</v>
      </c>
      <c r="P70" s="58">
        <f>$D70/'Seasonal Indexes'!$B250</f>
        <v>87.762575748254449</v>
      </c>
      <c r="Q70" s="6"/>
      <c r="R70" s="18">
        <f t="shared" ref="R70:R77" si="13">L70/E70</f>
        <v>1.0378762494580562E-2</v>
      </c>
      <c r="S70" s="6">
        <f t="shared" ref="S70:S77" si="14">M70/E70</f>
        <v>1.0378762494580562E-2</v>
      </c>
      <c r="T70" s="18">
        <f t="shared" ref="T70:T77" si="15">N70/F70</f>
        <v>9.9760916037724707E-3</v>
      </c>
      <c r="U70" s="6">
        <f t="shared" ref="U70:U77" si="16">O70/F70</f>
        <v>9.9760916037724707E-3</v>
      </c>
      <c r="W70">
        <f t="shared" ref="W70:W77" si="17">P70/E70</f>
        <v>1.0378762494580562E-2</v>
      </c>
    </row>
    <row r="71" spans="1:23" x14ac:dyDescent="0.3">
      <c r="A71" s="13">
        <v>66</v>
      </c>
      <c r="B71" s="122"/>
      <c r="C71" s="6" t="s">
        <v>6</v>
      </c>
      <c r="D71" s="6">
        <f>'Dataset - Death deseason'!D71</f>
        <v>9434</v>
      </c>
      <c r="E71" s="6">
        <f>'Seasonal Indexes'!$H$62+'Seasonal Indexes'!$H$61*A71</f>
        <v>8444.3362103174604</v>
      </c>
      <c r="F71" s="6">
        <f>'Seasonal Indexes'!$K$107+'Seasonal Indexes'!$K$108*A71+'Seasonal Indexes'!$K$109*(POWER(A71,2))</f>
        <v>8836.1181061920815</v>
      </c>
      <c r="G71" s="6"/>
      <c r="H71" s="27">
        <f t="shared" si="12"/>
        <v>1.1171985298824729</v>
      </c>
      <c r="I71" s="6"/>
      <c r="J71" s="38">
        <f>$D71/'Seasonal Indexes'!$B251</f>
        <v>86.449920588985393</v>
      </c>
      <c r="K71" s="98">
        <f>$D71/'Seasonal Indexes'!$B251</f>
        <v>86.449920588985393</v>
      </c>
      <c r="L71" s="98">
        <f>$D71/'Seasonal Indexes'!$B251</f>
        <v>86.449920588985393</v>
      </c>
      <c r="M71" s="98">
        <f>$D71/'Seasonal Indexes'!$B251</f>
        <v>86.449920588985393</v>
      </c>
      <c r="N71" s="98">
        <f>$D71/'Seasonal Indexes'!$B251</f>
        <v>86.449920588985393</v>
      </c>
      <c r="O71" s="98">
        <f>$D71/'Seasonal Indexes'!$B251</f>
        <v>86.449920588985393</v>
      </c>
      <c r="P71" s="58">
        <f>$D71/'Seasonal Indexes'!$B251</f>
        <v>86.449920588985393</v>
      </c>
      <c r="Q71" s="6"/>
      <c r="R71" s="18">
        <f t="shared" si="13"/>
        <v>1.0237621813702672E-2</v>
      </c>
      <c r="S71" s="6">
        <f t="shared" si="14"/>
        <v>1.0237621813702672E-2</v>
      </c>
      <c r="T71" s="18">
        <f t="shared" si="15"/>
        <v>9.7836990803013297E-3</v>
      </c>
      <c r="U71" s="6">
        <f t="shared" si="16"/>
        <v>9.7836990803013297E-3</v>
      </c>
      <c r="W71">
        <f t="shared" si="17"/>
        <v>1.0237621813702672E-2</v>
      </c>
    </row>
    <row r="72" spans="1:23" x14ac:dyDescent="0.3">
      <c r="A72" s="13">
        <v>67</v>
      </c>
      <c r="B72" s="122"/>
      <c r="C72" s="6" t="s">
        <v>7</v>
      </c>
      <c r="D72" s="6">
        <f>'Dataset - Death deseason'!D72</f>
        <v>10484</v>
      </c>
      <c r="E72" s="6">
        <f>'Seasonal Indexes'!$H$62+'Seasonal Indexes'!$H$61*A72</f>
        <v>8432.6955357142851</v>
      </c>
      <c r="F72" s="6">
        <f>'Seasonal Indexes'!$K$107+'Seasonal Indexes'!$K$108*A72+'Seasonal Indexes'!$K$109*(POWER(A72,2))</f>
        <v>8876.686012938113</v>
      </c>
      <c r="G72" s="6"/>
      <c r="H72" s="27">
        <f t="shared" si="12"/>
        <v>1.243256080525853</v>
      </c>
      <c r="I72" s="6"/>
      <c r="J72" s="38">
        <f>$D72/'Seasonal Indexes'!$B252</f>
        <v>88.105073070744126</v>
      </c>
      <c r="K72" s="98">
        <f>$D72/'Seasonal Indexes'!$B252</f>
        <v>88.105073070744126</v>
      </c>
      <c r="L72" s="98">
        <f>$D72/'Seasonal Indexes'!$B252</f>
        <v>88.105073070744126</v>
      </c>
      <c r="M72" s="98">
        <f>$D72/'Seasonal Indexes'!$B252</f>
        <v>88.105073070744126</v>
      </c>
      <c r="N72" s="98">
        <f>$D72/'Seasonal Indexes'!$B252</f>
        <v>88.105073070744126</v>
      </c>
      <c r="O72" s="98">
        <f>$D72/'Seasonal Indexes'!$B252</f>
        <v>88.105073070744126</v>
      </c>
      <c r="P72" s="58">
        <f>$D72/'Seasonal Indexes'!$B252</f>
        <v>88.105073070744126</v>
      </c>
      <c r="Q72" s="6"/>
      <c r="R72" s="18">
        <f t="shared" si="13"/>
        <v>1.0448032031703284E-2</v>
      </c>
      <c r="S72" s="6">
        <f t="shared" si="14"/>
        <v>1.0448032031703284E-2</v>
      </c>
      <c r="T72" s="18">
        <f t="shared" si="15"/>
        <v>9.9254466072504505E-3</v>
      </c>
      <c r="U72" s="6">
        <f t="shared" si="16"/>
        <v>9.9254466072504505E-3</v>
      </c>
      <c r="W72">
        <f t="shared" si="17"/>
        <v>1.0448032031703284E-2</v>
      </c>
    </row>
    <row r="73" spans="1:23" x14ac:dyDescent="0.3">
      <c r="A73" s="13">
        <v>68</v>
      </c>
      <c r="B73" s="122"/>
      <c r="C73" s="6" t="s">
        <v>8</v>
      </c>
      <c r="D73" s="6">
        <f>'Dataset - Death deseason'!D73</f>
        <v>9827</v>
      </c>
      <c r="E73" s="6">
        <f>'Seasonal Indexes'!$H$62+'Seasonal Indexes'!$H$61*A73</f>
        <v>8421.0548611111117</v>
      </c>
      <c r="F73" s="6">
        <f>'Seasonal Indexes'!$K$107+'Seasonal Indexes'!$K$108*A73+'Seasonal Indexes'!$K$109*(POWER(A73,2))</f>
        <v>8918.9942057291155</v>
      </c>
      <c r="G73" s="6"/>
      <c r="H73" s="27">
        <f t="shared" si="12"/>
        <v>1.1669559410403108</v>
      </c>
      <c r="I73" s="6"/>
      <c r="J73" s="38">
        <f>$D73/'Seasonal Indexes'!$B253</f>
        <v>88.596334259184545</v>
      </c>
      <c r="K73" s="98">
        <f>$D73/'Seasonal Indexes'!$B253</f>
        <v>88.596334259184545</v>
      </c>
      <c r="L73" s="98">
        <f>$D73/'Seasonal Indexes'!$B253</f>
        <v>88.596334259184545</v>
      </c>
      <c r="M73" s="98">
        <f>$D73/'Seasonal Indexes'!$B253</f>
        <v>88.596334259184545</v>
      </c>
      <c r="N73" s="98">
        <f>$D73/'Seasonal Indexes'!$B253</f>
        <v>88.596334259184545</v>
      </c>
      <c r="O73" s="98">
        <f>$D73/'Seasonal Indexes'!$B253</f>
        <v>88.596334259184545</v>
      </c>
      <c r="P73" s="58">
        <f>$D73/'Seasonal Indexes'!$B253</f>
        <v>88.596334259184545</v>
      </c>
      <c r="Q73" s="6"/>
      <c r="R73" s="18">
        <f t="shared" si="13"/>
        <v>1.052081190782015E-2</v>
      </c>
      <c r="S73" s="6">
        <f t="shared" si="14"/>
        <v>1.052081190782015E-2</v>
      </c>
      <c r="T73" s="18">
        <f t="shared" si="15"/>
        <v>9.9334445359628883E-3</v>
      </c>
      <c r="U73" s="6">
        <f t="shared" si="16"/>
        <v>9.9334445359628883E-3</v>
      </c>
      <c r="W73">
        <f t="shared" si="17"/>
        <v>1.052081190782015E-2</v>
      </c>
    </row>
    <row r="74" spans="1:23" x14ac:dyDescent="0.3">
      <c r="A74" s="13">
        <v>69</v>
      </c>
      <c r="B74" s="122"/>
      <c r="C74" s="6" t="s">
        <v>9</v>
      </c>
      <c r="D74" s="6">
        <f>'Dataset - Death deseason'!D74</f>
        <v>9110</v>
      </c>
      <c r="E74" s="6">
        <f>'Seasonal Indexes'!$H$62+'Seasonal Indexes'!$H$61*A74</f>
        <v>8409.4141865079364</v>
      </c>
      <c r="F74" s="6">
        <f>'Seasonal Indexes'!$K$107+'Seasonal Indexes'!$K$108*A74+'Seasonal Indexes'!$K$109*(POWER(A74,2))</f>
        <v>8963.0426845650945</v>
      </c>
      <c r="G74" s="6"/>
      <c r="H74" s="27">
        <f t="shared" si="12"/>
        <v>1.0833097048086993</v>
      </c>
      <c r="I74" s="6"/>
      <c r="J74" s="38">
        <f>$D74/'Seasonal Indexes'!$B254</f>
        <v>92.078502958785819</v>
      </c>
      <c r="K74" s="98">
        <f>$D74/'Seasonal Indexes'!$B254</f>
        <v>92.078502958785819</v>
      </c>
      <c r="L74" s="98">
        <f>$D74/'Seasonal Indexes'!$B254</f>
        <v>92.078502958785819</v>
      </c>
      <c r="M74" s="98">
        <f>$D74/'Seasonal Indexes'!$B254</f>
        <v>92.078502958785819</v>
      </c>
      <c r="N74" s="98">
        <f>$D74/'Seasonal Indexes'!$B254</f>
        <v>92.078502958785819</v>
      </c>
      <c r="O74" s="98">
        <f>$D74/'Seasonal Indexes'!$B254</f>
        <v>92.078502958785819</v>
      </c>
      <c r="P74" s="58">
        <f>$D74/'Seasonal Indexes'!$B254</f>
        <v>92.078502958785819</v>
      </c>
      <c r="Q74" s="6"/>
      <c r="R74" s="18">
        <f t="shared" si="13"/>
        <v>1.0949455088859408E-2</v>
      </c>
      <c r="S74" s="6">
        <f t="shared" si="14"/>
        <v>1.0949455088859408E-2</v>
      </c>
      <c r="T74" s="18">
        <f t="shared" si="15"/>
        <v>1.0273130029532338E-2</v>
      </c>
      <c r="U74" s="6">
        <f t="shared" si="16"/>
        <v>1.0273130029532338E-2</v>
      </c>
      <c r="W74">
        <f t="shared" si="17"/>
        <v>1.0949455088859408E-2</v>
      </c>
    </row>
    <row r="75" spans="1:23" x14ac:dyDescent="0.3">
      <c r="A75" s="13">
        <v>70</v>
      </c>
      <c r="B75" s="122"/>
      <c r="C75" s="6" t="s">
        <v>10</v>
      </c>
      <c r="D75" s="6">
        <f>'Dataset - Death deseason'!D75</f>
        <v>9070</v>
      </c>
      <c r="E75" s="6">
        <f>'Seasonal Indexes'!$H$62+'Seasonal Indexes'!$H$61*A75</f>
        <v>8397.7735119047611</v>
      </c>
      <c r="F75" s="6">
        <f>'Seasonal Indexes'!$K$107+'Seasonal Indexes'!$K$108*A75+'Seasonal Indexes'!$K$109*(POWER(A75,2))</f>
        <v>9008.8314494460465</v>
      </c>
      <c r="G75" s="6"/>
      <c r="H75" s="27">
        <f t="shared" si="12"/>
        <v>1.0800481802875828</v>
      </c>
      <c r="I75" s="6"/>
      <c r="J75" s="38">
        <f>$D75/'Seasonal Indexes'!$B255</f>
        <v>88.737130955812603</v>
      </c>
      <c r="K75" s="98">
        <f>$D75/'Seasonal Indexes'!$B255</f>
        <v>88.737130955812603</v>
      </c>
      <c r="L75" s="98">
        <f>$D75/'Seasonal Indexes'!$B255</f>
        <v>88.737130955812603</v>
      </c>
      <c r="M75" s="98">
        <f>$D75/'Seasonal Indexes'!$B255</f>
        <v>88.737130955812603</v>
      </c>
      <c r="N75" s="98">
        <f>$D75/'Seasonal Indexes'!$B255</f>
        <v>88.737130955812603</v>
      </c>
      <c r="O75" s="98">
        <f>$D75/'Seasonal Indexes'!$B255</f>
        <v>88.737130955812603</v>
      </c>
      <c r="P75" s="58">
        <f>$D75/'Seasonal Indexes'!$B255</f>
        <v>88.737130955812603</v>
      </c>
      <c r="Q75" s="6"/>
      <c r="R75" s="18">
        <f t="shared" si="13"/>
        <v>1.0566744962818779E-2</v>
      </c>
      <c r="S75" s="6">
        <f t="shared" si="14"/>
        <v>1.0566744962818779E-2</v>
      </c>
      <c r="T75" s="18">
        <f t="shared" si="15"/>
        <v>9.8500156711522277E-3</v>
      </c>
      <c r="U75" s="6">
        <f t="shared" si="16"/>
        <v>9.8500156711522277E-3</v>
      </c>
      <c r="W75">
        <f t="shared" si="17"/>
        <v>1.0566744962818779E-2</v>
      </c>
    </row>
    <row r="76" spans="1:23" x14ac:dyDescent="0.3">
      <c r="A76" s="13">
        <v>71</v>
      </c>
      <c r="B76" s="122"/>
      <c r="C76" s="6" t="s">
        <v>11</v>
      </c>
      <c r="D76" s="6">
        <f>'Dataset - Death deseason'!D76</f>
        <v>8633</v>
      </c>
      <c r="E76" s="6">
        <f>'Seasonal Indexes'!$H$62+'Seasonal Indexes'!$H$61*A76</f>
        <v>8386.1328373015876</v>
      </c>
      <c r="F76" s="6">
        <f>'Seasonal Indexes'!$K$107+'Seasonal Indexes'!$K$108*A76+'Seasonal Indexes'!$K$109*(POWER(A76,2))</f>
        <v>9056.3605003719713</v>
      </c>
      <c r="G76" s="6"/>
      <c r="H76" s="27">
        <f t="shared" si="12"/>
        <v>1.0294375449909814</v>
      </c>
      <c r="I76" s="6"/>
      <c r="J76" s="38">
        <f>$D76/'Seasonal Indexes'!$B256</f>
        <v>89.594937077222937</v>
      </c>
      <c r="K76" s="98">
        <f>$D76/'Seasonal Indexes'!$B256</f>
        <v>89.594937077222937</v>
      </c>
      <c r="L76" s="98">
        <f>$D76/'Seasonal Indexes'!$B256</f>
        <v>89.594937077222937</v>
      </c>
      <c r="M76" s="98">
        <f>$D76/'Seasonal Indexes'!$B256</f>
        <v>89.594937077222937</v>
      </c>
      <c r="N76" s="98">
        <f>$D76/'Seasonal Indexes'!$B256</f>
        <v>89.594937077222937</v>
      </c>
      <c r="O76" s="98">
        <f>$D76/'Seasonal Indexes'!$B256</f>
        <v>89.594937077222937</v>
      </c>
      <c r="P76" s="58">
        <f>$D76/'Seasonal Indexes'!$B256</f>
        <v>89.594937077222937</v>
      </c>
      <c r="Q76" s="6"/>
      <c r="R76" s="18">
        <f t="shared" si="13"/>
        <v>1.0683701154685258E-2</v>
      </c>
      <c r="S76" s="6">
        <f t="shared" si="14"/>
        <v>1.0683701154685258E-2</v>
      </c>
      <c r="T76" s="18">
        <f t="shared" si="15"/>
        <v>9.8930400433532885E-3</v>
      </c>
      <c r="U76" s="6">
        <f t="shared" si="16"/>
        <v>9.8930400433532885E-3</v>
      </c>
      <c r="W76">
        <f t="shared" si="17"/>
        <v>1.0683701154685258E-2</v>
      </c>
    </row>
    <row r="77" spans="1:23" ht="15" thickBot="1" x14ac:dyDescent="0.35">
      <c r="A77" s="82">
        <v>72</v>
      </c>
      <c r="B77" s="123"/>
      <c r="C77" s="74" t="s">
        <v>12</v>
      </c>
      <c r="D77" s="74">
        <f>'Dataset - Death deseason'!D77</f>
        <v>9240</v>
      </c>
      <c r="E77" s="74">
        <f>'Seasonal Indexes'!$H$62+'Seasonal Indexes'!$H$61*A77</f>
        <v>8374.4921626984124</v>
      </c>
      <c r="F77" s="74">
        <f>'Seasonal Indexes'!$K$107+'Seasonal Indexes'!$K$108*A77+'Seasonal Indexes'!$K$109*(POWER(A77,2))</f>
        <v>9105.629837342869</v>
      </c>
      <c r="G77" s="74"/>
      <c r="H77" s="86">
        <f t="shared" si="12"/>
        <v>1.1033504862726751</v>
      </c>
      <c r="I77" s="74"/>
      <c r="J77" s="102">
        <f>$D77/'Seasonal Indexes'!$B257</f>
        <v>92.989460065185796</v>
      </c>
      <c r="K77" s="103">
        <f>$D77/'Seasonal Indexes'!$B257</f>
        <v>92.989460065185796</v>
      </c>
      <c r="L77" s="103">
        <f>$D77/'Seasonal Indexes'!$B257</f>
        <v>92.989460065185796</v>
      </c>
      <c r="M77" s="103">
        <f>$D77/'Seasonal Indexes'!$B257</f>
        <v>92.989460065185796</v>
      </c>
      <c r="N77" s="103">
        <f>$D77/'Seasonal Indexes'!$B257</f>
        <v>92.989460065185796</v>
      </c>
      <c r="O77" s="103">
        <f>$D77/'Seasonal Indexes'!$B257</f>
        <v>92.989460065185796</v>
      </c>
      <c r="P77" s="59">
        <f>$D77/'Seasonal Indexes'!$B257</f>
        <v>92.989460065185796</v>
      </c>
      <c r="Q77" s="74"/>
      <c r="R77" s="75">
        <f t="shared" si="13"/>
        <v>1.1103892422203058E-2</v>
      </c>
      <c r="S77" s="74">
        <f t="shared" si="14"/>
        <v>1.1103892422203058E-2</v>
      </c>
      <c r="T77" s="75">
        <f t="shared" si="15"/>
        <v>1.0212304006014946E-2</v>
      </c>
      <c r="U77" s="74">
        <f t="shared" si="16"/>
        <v>1.0212304006014946E-2</v>
      </c>
      <c r="W77">
        <f t="shared" si="17"/>
        <v>1.1103892422203058E-2</v>
      </c>
    </row>
    <row r="78" spans="1:23" ht="15" thickTop="1" x14ac:dyDescent="0.3"/>
    <row r="81" spans="1:15" ht="36.6" x14ac:dyDescent="0.7">
      <c r="A81" s="120" t="s">
        <v>74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</row>
    <row r="108" spans="1:15" ht="15" customHeight="1" x14ac:dyDescent="0.7">
      <c r="A108" s="12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</row>
    <row r="110" spans="1:15" ht="31.2" x14ac:dyDescent="0.6">
      <c r="A110" s="60" t="s">
        <v>80</v>
      </c>
      <c r="B110" s="61"/>
      <c r="C110" s="61"/>
      <c r="D110" s="61"/>
      <c r="E110" s="61"/>
      <c r="F110" s="61"/>
    </row>
    <row r="112" spans="1:15" s="62" customFormat="1" ht="25.8" x14ac:dyDescent="0.5">
      <c r="A112" s="62" t="s">
        <v>81</v>
      </c>
    </row>
    <row r="113" spans="1:13" x14ac:dyDescent="0.3">
      <c r="A113" s="6" t="s">
        <v>78</v>
      </c>
      <c r="B113" s="6"/>
      <c r="H113" t="s">
        <v>79</v>
      </c>
    </row>
    <row r="114" spans="1:13" ht="15" thickBot="1" x14ac:dyDescent="0.35">
      <c r="A114" s="31"/>
      <c r="B114" t="s">
        <v>22</v>
      </c>
      <c r="I114" s="6" t="s">
        <v>22</v>
      </c>
      <c r="J114"/>
      <c r="K114" s="32"/>
    </row>
    <row r="115" spans="1:13" ht="15" thickBot="1" x14ac:dyDescent="0.35">
      <c r="A115" s="26" t="s">
        <v>77</v>
      </c>
      <c r="B115" s="4" t="s">
        <v>76</v>
      </c>
      <c r="C115" s="148" t="s">
        <v>15</v>
      </c>
      <c r="D115" s="149"/>
      <c r="E115" s="148" t="s">
        <v>75</v>
      </c>
      <c r="F115" s="149"/>
      <c r="H115" s="20"/>
      <c r="I115" s="2" t="s">
        <v>76</v>
      </c>
      <c r="J115" s="148" t="s">
        <v>15</v>
      </c>
      <c r="K115" s="149"/>
      <c r="L115" s="148" t="s">
        <v>75</v>
      </c>
      <c r="M115" s="149"/>
    </row>
    <row r="116" spans="1:13" x14ac:dyDescent="0.3">
      <c r="A116" s="56">
        <v>1</v>
      </c>
      <c r="B116" s="57">
        <f>R6</f>
        <v>1.0696462501829231E-2</v>
      </c>
      <c r="C116" s="18"/>
      <c r="D116" s="7"/>
      <c r="E116" s="18"/>
      <c r="F116" s="7"/>
      <c r="H116" s="56">
        <v>1</v>
      </c>
      <c r="I116" s="57">
        <f>T6</f>
        <v>9.9090587547305421E-3</v>
      </c>
      <c r="J116" s="18"/>
      <c r="K116" s="7"/>
      <c r="L116" s="18"/>
      <c r="M116" s="58"/>
    </row>
    <row r="117" spans="1:13" x14ac:dyDescent="0.3">
      <c r="A117" s="56">
        <v>2</v>
      </c>
      <c r="B117" s="57">
        <f t="shared" ref="B117:B180" si="18">R7</f>
        <v>1.0639222060622795E-2</v>
      </c>
      <c r="C117" s="18">
        <f t="shared" ref="C117:C148" si="19">IF(COUNTA(A6:A8)=3,AVERAGE(A6:A8),0)</f>
        <v>2</v>
      </c>
      <c r="D117" s="7">
        <f>IF(COUNTA(B116:B118)=3,AVERAGE(B116:B118),0)</f>
        <v>1.0645654661862994E-2</v>
      </c>
      <c r="E117" s="18"/>
      <c r="F117" s="7"/>
      <c r="H117" s="56">
        <v>2</v>
      </c>
      <c r="I117" s="57">
        <f t="shared" ref="I117:I180" si="20">T7</f>
        <v>9.9159954824302541E-3</v>
      </c>
      <c r="J117" s="18">
        <f>IF(COUNTA(A6:A8)=3,AVERAGE(A6:A8),0)</f>
        <v>2</v>
      </c>
      <c r="K117" s="7">
        <f>IF(COUNTA(I116:I118)=3,AVERAGE(I116:I118),0)</f>
        <v>9.92151813994137E-3</v>
      </c>
      <c r="L117" s="18"/>
      <c r="M117" s="58"/>
    </row>
    <row r="118" spans="1:13" x14ac:dyDescent="0.3">
      <c r="A118" s="56">
        <v>3</v>
      </c>
      <c r="B118" s="57">
        <f t="shared" si="18"/>
        <v>1.0601279423136959E-2</v>
      </c>
      <c r="C118" s="18">
        <f t="shared" si="19"/>
        <v>3</v>
      </c>
      <c r="D118" s="7">
        <f t="shared" ref="D118:D181" si="21">IF(COUNTA(B117:B119)=3,AVERAGE(B117:B119),0)</f>
        <v>1.0613584582800617E-2</v>
      </c>
      <c r="E118" s="18"/>
      <c r="F118" s="7"/>
      <c r="H118" s="56">
        <v>3</v>
      </c>
      <c r="I118" s="57">
        <f t="shared" si="20"/>
        <v>9.9395001826633137E-3</v>
      </c>
      <c r="J118" s="18">
        <f t="shared" ref="J118:J181" si="22">IF(COUNTA(A7:A9)=3,AVERAGE(A7:A9),0)</f>
        <v>3</v>
      </c>
      <c r="K118" s="7">
        <f t="shared" ref="K118:K181" si="23">IF(COUNTA(I117:I119)=3,AVERAGE(I117:I119),0)</f>
        <v>9.9506542822529742E-3</v>
      </c>
      <c r="L118" s="18"/>
      <c r="M118" s="58"/>
    </row>
    <row r="119" spans="1:13" x14ac:dyDescent="0.3">
      <c r="A119" s="56">
        <v>4</v>
      </c>
      <c r="B119" s="57">
        <f t="shared" si="18"/>
        <v>1.0600252264642101E-2</v>
      </c>
      <c r="C119" s="18">
        <f t="shared" si="19"/>
        <v>4</v>
      </c>
      <c r="D119" s="7">
        <f t="shared" si="21"/>
        <v>1.0579046964604049E-2</v>
      </c>
      <c r="E119" s="18">
        <f t="shared" ref="E119:E150" si="24">IF(COUNTA(A6:A12)=7,AVERAGE(A6:A12),0)</f>
        <v>4</v>
      </c>
      <c r="F119" s="7">
        <f>IF(COUNTA(B116:B122)=7,AVERAGE(B116:B122),0)</f>
        <v>1.0619864897998373E-2</v>
      </c>
      <c r="H119" s="56">
        <v>4</v>
      </c>
      <c r="I119" s="57">
        <f t="shared" si="20"/>
        <v>9.9964671816653566E-3</v>
      </c>
      <c r="J119" s="18">
        <f t="shared" si="22"/>
        <v>4</v>
      </c>
      <c r="K119" s="7">
        <f t="shared" si="23"/>
        <v>9.976024194809828E-3</v>
      </c>
      <c r="L119" s="18">
        <f>IF(COUNTA(A6:A12)=7,AVERAGE(A6:A12),0)</f>
        <v>4</v>
      </c>
      <c r="M119" s="58">
        <f>IF(COUNTA(I116:I122)=7,AVERAGE(I116:I122),0)</f>
        <v>1.0012617710697136E-2</v>
      </c>
    </row>
    <row r="120" spans="1:13" x14ac:dyDescent="0.3">
      <c r="A120" s="56">
        <v>5</v>
      </c>
      <c r="B120" s="57">
        <f t="shared" si="18"/>
        <v>1.0535609206033086E-2</v>
      </c>
      <c r="C120" s="18">
        <f t="shared" si="19"/>
        <v>5</v>
      </c>
      <c r="D120" s="7">
        <f t="shared" si="21"/>
        <v>1.0662194494422253E-2</v>
      </c>
      <c r="E120" s="18">
        <f t="shared" si="24"/>
        <v>5</v>
      </c>
      <c r="F120" s="7">
        <f t="shared" ref="F120:F183" si="25">IF(COUNTA(B117:B123)=7,AVERAGE(B117:B123),0)</f>
        <v>1.0609170425149325E-2</v>
      </c>
      <c r="H120" s="56">
        <v>5</v>
      </c>
      <c r="I120" s="57">
        <f t="shared" si="20"/>
        <v>9.9921052201008137E-3</v>
      </c>
      <c r="J120" s="18">
        <f t="shared" si="22"/>
        <v>5</v>
      </c>
      <c r="K120" s="7">
        <f t="shared" si="23"/>
        <v>1.0112255530028527E-2</v>
      </c>
      <c r="L120" s="18">
        <f t="shared" ref="L120:L183" si="26">IF(COUNTA(A7:A13)=7,AVERAGE(A7:A13),0)</f>
        <v>5</v>
      </c>
      <c r="M120" s="58">
        <f t="shared" ref="M120:M183" si="27">IF(COUNTA(I117:I123)=7,AVERAGE(I117:I123),0)</f>
        <v>1.005966791436046E-2</v>
      </c>
    </row>
    <row r="121" spans="1:13" x14ac:dyDescent="0.3">
      <c r="A121" s="56">
        <v>6</v>
      </c>
      <c r="B121" s="57">
        <f t="shared" si="18"/>
        <v>1.0850722012591577E-2</v>
      </c>
      <c r="C121" s="18">
        <f t="shared" si="19"/>
        <v>6</v>
      </c>
      <c r="D121" s="7">
        <f t="shared" si="21"/>
        <v>1.0600612678585837E-2</v>
      </c>
      <c r="E121" s="18">
        <f t="shared" si="24"/>
        <v>6</v>
      </c>
      <c r="F121" s="7">
        <f t="shared" si="25"/>
        <v>1.0629134085118282E-2</v>
      </c>
      <c r="H121" s="56">
        <v>6</v>
      </c>
      <c r="I121" s="57">
        <f t="shared" si="20"/>
        <v>1.034819418831941E-2</v>
      </c>
      <c r="J121" s="18">
        <f t="shared" si="22"/>
        <v>6</v>
      </c>
      <c r="K121" s="7">
        <f t="shared" si="23"/>
        <v>1.0109100791130157E-2</v>
      </c>
      <c r="L121" s="18">
        <f t="shared" si="26"/>
        <v>6</v>
      </c>
      <c r="M121" s="58">
        <f t="shared" si="27"/>
        <v>1.0135022256762934E-2</v>
      </c>
    </row>
    <row r="122" spans="1:13" x14ac:dyDescent="0.3">
      <c r="A122" s="56">
        <v>7</v>
      </c>
      <c r="B122" s="57">
        <f t="shared" si="18"/>
        <v>1.0415506817132851E-2</v>
      </c>
      <c r="C122" s="18">
        <f t="shared" si="19"/>
        <v>7</v>
      </c>
      <c r="D122" s="7">
        <f t="shared" si="21"/>
        <v>1.0629276673870111E-2</v>
      </c>
      <c r="E122" s="18">
        <f t="shared" si="24"/>
        <v>7</v>
      </c>
      <c r="F122" s="7">
        <f t="shared" si="25"/>
        <v>1.0641663285139144E-2</v>
      </c>
      <c r="H122" s="56">
        <v>7</v>
      </c>
      <c r="I122" s="57">
        <f t="shared" si="20"/>
        <v>9.9870029649702496E-3</v>
      </c>
      <c r="J122" s="18">
        <f t="shared" si="22"/>
        <v>7</v>
      </c>
      <c r="K122" s="7">
        <f t="shared" si="23"/>
        <v>1.0191202444554496E-2</v>
      </c>
      <c r="L122" s="18">
        <f t="shared" si="26"/>
        <v>7</v>
      </c>
      <c r="M122" s="58">
        <f t="shared" si="27"/>
        <v>1.0201946311879132E-2</v>
      </c>
    </row>
    <row r="123" spans="1:13" x14ac:dyDescent="0.3">
      <c r="A123" s="56">
        <v>8</v>
      </c>
      <c r="B123" s="57">
        <f t="shared" si="18"/>
        <v>1.0621601191885903E-2</v>
      </c>
      <c r="C123" s="18">
        <f t="shared" si="19"/>
        <v>8</v>
      </c>
      <c r="D123" s="7">
        <f t="shared" si="21"/>
        <v>1.0605358563141418E-2</v>
      </c>
      <c r="E123" s="18">
        <f t="shared" si="24"/>
        <v>8</v>
      </c>
      <c r="F123" s="7">
        <f t="shared" si="25"/>
        <v>1.0622413288385925E-2</v>
      </c>
      <c r="H123" s="56">
        <v>8</v>
      </c>
      <c r="I123" s="57">
        <f t="shared" si="20"/>
        <v>1.0238410180373829E-2</v>
      </c>
      <c r="J123" s="18">
        <f t="shared" si="22"/>
        <v>8</v>
      </c>
      <c r="K123" s="7">
        <f t="shared" si="23"/>
        <v>1.022296300819721E-2</v>
      </c>
      <c r="L123" s="18">
        <f t="shared" si="26"/>
        <v>8</v>
      </c>
      <c r="M123" s="58">
        <f t="shared" si="27"/>
        <v>1.0236690612869966E-2</v>
      </c>
    </row>
    <row r="124" spans="1:13" x14ac:dyDescent="0.3">
      <c r="A124" s="56">
        <v>9</v>
      </c>
      <c r="B124" s="57">
        <f t="shared" si="18"/>
        <v>1.0778967680405498E-2</v>
      </c>
      <c r="C124" s="18">
        <f t="shared" si="19"/>
        <v>9</v>
      </c>
      <c r="D124" s="7">
        <f t="shared" si="21"/>
        <v>1.0696517565191466E-2</v>
      </c>
      <c r="E124" s="18">
        <f t="shared" si="24"/>
        <v>9</v>
      </c>
      <c r="F124" s="7">
        <f t="shared" si="25"/>
        <v>1.0531886877256142E-2</v>
      </c>
      <c r="H124" s="56">
        <v>9</v>
      </c>
      <c r="I124" s="57">
        <f t="shared" si="20"/>
        <v>1.0443475879247552E-2</v>
      </c>
      <c r="J124" s="18">
        <f t="shared" si="22"/>
        <v>9</v>
      </c>
      <c r="K124" s="7">
        <f t="shared" si="23"/>
        <v>1.0363284876032693E-2</v>
      </c>
      <c r="L124" s="18">
        <f t="shared" si="26"/>
        <v>9</v>
      </c>
      <c r="M124" s="58">
        <f t="shared" si="27"/>
        <v>1.0199769739537389E-2</v>
      </c>
    </row>
    <row r="125" spans="1:13" x14ac:dyDescent="0.3">
      <c r="A125" s="56">
        <v>10</v>
      </c>
      <c r="B125" s="57">
        <f t="shared" si="18"/>
        <v>1.0688983823282996E-2</v>
      </c>
      <c r="C125" s="18">
        <f t="shared" si="19"/>
        <v>10</v>
      </c>
      <c r="D125" s="7">
        <f t="shared" si="21"/>
        <v>1.0644484597019355E-2</v>
      </c>
      <c r="E125" s="18">
        <f t="shared" si="24"/>
        <v>10</v>
      </c>
      <c r="F125" s="7">
        <f t="shared" si="25"/>
        <v>1.0316864802860785E-2</v>
      </c>
      <c r="H125" s="56">
        <v>10</v>
      </c>
      <c r="I125" s="57">
        <f t="shared" si="20"/>
        <v>1.0407968568476702E-2</v>
      </c>
      <c r="J125" s="18">
        <f t="shared" si="22"/>
        <v>10</v>
      </c>
      <c r="K125" s="7">
        <f t="shared" si="23"/>
        <v>1.0363707245441823E-2</v>
      </c>
      <c r="L125" s="18">
        <f t="shared" si="26"/>
        <v>10</v>
      </c>
      <c r="M125" s="58">
        <f t="shared" si="27"/>
        <v>1.0039794745855401E-2</v>
      </c>
    </row>
    <row r="126" spans="1:13" x14ac:dyDescent="0.3">
      <c r="A126" s="56">
        <v>11</v>
      </c>
      <c r="B126" s="57">
        <f t="shared" si="18"/>
        <v>1.0465502287369576E-2</v>
      </c>
      <c r="C126" s="18">
        <f t="shared" si="19"/>
        <v>11</v>
      </c>
      <c r="D126" s="7">
        <f t="shared" si="21"/>
        <v>1.0352136812925719E-2</v>
      </c>
      <c r="E126" s="18">
        <f t="shared" si="24"/>
        <v>11</v>
      </c>
      <c r="F126" s="7">
        <f t="shared" si="25"/>
        <v>1.0158089306690462E-2</v>
      </c>
      <c r="H126" s="56">
        <v>11</v>
      </c>
      <c r="I126" s="57">
        <f t="shared" si="20"/>
        <v>1.0239677288601215E-2</v>
      </c>
      <c r="J126" s="18">
        <f t="shared" si="22"/>
        <v>11</v>
      </c>
      <c r="K126" s="7">
        <f t="shared" si="23"/>
        <v>1.0127101654616897E-2</v>
      </c>
      <c r="L126" s="18">
        <f t="shared" si="26"/>
        <v>11</v>
      </c>
      <c r="M126" s="58">
        <f t="shared" si="27"/>
        <v>9.9313019147119173E-3</v>
      </c>
    </row>
    <row r="127" spans="1:13" x14ac:dyDescent="0.3">
      <c r="A127" s="56">
        <v>12</v>
      </c>
      <c r="B127" s="57">
        <f t="shared" si="18"/>
        <v>9.9019243281245912E-3</v>
      </c>
      <c r="C127" s="18">
        <f t="shared" si="19"/>
        <v>12</v>
      </c>
      <c r="D127" s="7">
        <f t="shared" si="21"/>
        <v>9.9043313691060814E-3</v>
      </c>
      <c r="E127" s="18">
        <f t="shared" si="24"/>
        <v>12</v>
      </c>
      <c r="F127" s="7">
        <f t="shared" si="25"/>
        <v>1.0025288006800045E-2</v>
      </c>
      <c r="H127" s="56">
        <v>12</v>
      </c>
      <c r="I127" s="57">
        <f t="shared" si="20"/>
        <v>9.7336591067727733E-3</v>
      </c>
      <c r="J127" s="18">
        <f t="shared" si="22"/>
        <v>12</v>
      </c>
      <c r="K127" s="7">
        <f t="shared" si="23"/>
        <v>9.73390187597316E-3</v>
      </c>
      <c r="L127" s="18">
        <f t="shared" si="26"/>
        <v>12</v>
      </c>
      <c r="M127" s="58">
        <f t="shared" si="27"/>
        <v>9.8476330445240682E-3</v>
      </c>
    </row>
    <row r="128" spans="1:13" x14ac:dyDescent="0.3">
      <c r="A128" s="56">
        <v>13</v>
      </c>
      <c r="B128" s="57">
        <f t="shared" si="18"/>
        <v>9.3455674918240788E-3</v>
      </c>
      <c r="C128" s="18">
        <f t="shared" si="19"/>
        <v>13</v>
      </c>
      <c r="D128" s="7">
        <f t="shared" si="21"/>
        <v>9.5171900546297539E-3</v>
      </c>
      <c r="E128" s="18">
        <f t="shared" si="24"/>
        <v>13</v>
      </c>
      <c r="F128" s="7">
        <f t="shared" si="25"/>
        <v>9.9028577339546221E-3</v>
      </c>
      <c r="H128" s="56">
        <v>13</v>
      </c>
      <c r="I128" s="57">
        <f t="shared" si="20"/>
        <v>9.2283692325454934E-3</v>
      </c>
      <c r="J128" s="18">
        <f t="shared" si="22"/>
        <v>13</v>
      </c>
      <c r="K128" s="7">
        <f t="shared" si="23"/>
        <v>9.3965271620947092E-3</v>
      </c>
      <c r="L128" s="18">
        <f t="shared" si="26"/>
        <v>13</v>
      </c>
      <c r="M128" s="58">
        <f t="shared" si="27"/>
        <v>9.7730960127533108E-3</v>
      </c>
    </row>
    <row r="129" spans="1:13" x14ac:dyDescent="0.3">
      <c r="A129" s="56">
        <v>14</v>
      </c>
      <c r="B129" s="57">
        <f t="shared" si="18"/>
        <v>9.3040783439405934E-3</v>
      </c>
      <c r="C129" s="18">
        <f t="shared" si="19"/>
        <v>14</v>
      </c>
      <c r="D129" s="7">
        <f t="shared" si="21"/>
        <v>9.4472126428058883E-3</v>
      </c>
      <c r="E129" s="18">
        <f t="shared" si="24"/>
        <v>14</v>
      </c>
      <c r="F129" s="7">
        <f t="shared" si="25"/>
        <v>9.7054554792765247E-3</v>
      </c>
      <c r="H129" s="56">
        <v>14</v>
      </c>
      <c r="I129" s="57">
        <f t="shared" si="20"/>
        <v>9.2275531469658591E-3</v>
      </c>
      <c r="J129" s="18">
        <f t="shared" si="22"/>
        <v>14</v>
      </c>
      <c r="K129" s="7">
        <f t="shared" si="23"/>
        <v>9.369550156190079E-3</v>
      </c>
      <c r="L129" s="18">
        <f t="shared" si="26"/>
        <v>14</v>
      </c>
      <c r="M129" s="58">
        <f t="shared" si="27"/>
        <v>9.6209599047834826E-3</v>
      </c>
    </row>
    <row r="130" spans="1:13" x14ac:dyDescent="0.3">
      <c r="A130" s="56">
        <v>15</v>
      </c>
      <c r="B130" s="57">
        <f t="shared" si="18"/>
        <v>9.6919920926529912E-3</v>
      </c>
      <c r="C130" s="18">
        <f t="shared" si="19"/>
        <v>15</v>
      </c>
      <c r="D130" s="7">
        <f t="shared" si="21"/>
        <v>9.6393420690270397E-3</v>
      </c>
      <c r="E130" s="18">
        <f t="shared" si="24"/>
        <v>15</v>
      </c>
      <c r="F130" s="7">
        <f t="shared" si="25"/>
        <v>9.5934755181708298E-3</v>
      </c>
      <c r="H130" s="56">
        <v>15</v>
      </c>
      <c r="I130" s="57">
        <f t="shared" si="20"/>
        <v>9.6527280890588828E-3</v>
      </c>
      <c r="J130" s="18">
        <f t="shared" si="22"/>
        <v>15</v>
      </c>
      <c r="K130" s="7">
        <f t="shared" si="23"/>
        <v>9.6006659642923313E-3</v>
      </c>
      <c r="L130" s="18">
        <f t="shared" si="26"/>
        <v>15</v>
      </c>
      <c r="M130" s="58">
        <f t="shared" si="27"/>
        <v>9.5517125785133748E-3</v>
      </c>
    </row>
    <row r="131" spans="1:13" x14ac:dyDescent="0.3">
      <c r="A131" s="56">
        <v>16</v>
      </c>
      <c r="B131" s="57">
        <f t="shared" si="18"/>
        <v>9.9219557704875345E-3</v>
      </c>
      <c r="C131" s="18">
        <f t="shared" si="19"/>
        <v>16</v>
      </c>
      <c r="D131" s="7">
        <f t="shared" si="21"/>
        <v>9.6403719678922768E-3</v>
      </c>
      <c r="E131" s="18">
        <f t="shared" si="24"/>
        <v>16</v>
      </c>
      <c r="F131" s="7">
        <f t="shared" si="25"/>
        <v>9.5301370098864052E-3</v>
      </c>
      <c r="H131" s="56">
        <v>16</v>
      </c>
      <c r="I131" s="57">
        <f t="shared" si="20"/>
        <v>9.9217166568522537E-3</v>
      </c>
      <c r="J131" s="18">
        <f t="shared" si="22"/>
        <v>16</v>
      </c>
      <c r="K131" s="7">
        <f t="shared" si="23"/>
        <v>9.6391535195330114E-3</v>
      </c>
      <c r="L131" s="18">
        <f t="shared" si="26"/>
        <v>16</v>
      </c>
      <c r="M131" s="58">
        <f t="shared" si="27"/>
        <v>9.5274519100590396E-3</v>
      </c>
    </row>
    <row r="132" spans="1:13" x14ac:dyDescent="0.3">
      <c r="A132" s="56">
        <v>17</v>
      </c>
      <c r="B132" s="57">
        <f t="shared" si="18"/>
        <v>9.307168040536308E-3</v>
      </c>
      <c r="C132" s="18">
        <f t="shared" si="19"/>
        <v>17</v>
      </c>
      <c r="D132" s="7">
        <f t="shared" si="21"/>
        <v>9.6369221235511841E-3</v>
      </c>
      <c r="E132" s="18">
        <f t="shared" si="24"/>
        <v>17</v>
      </c>
      <c r="F132" s="7">
        <f t="shared" si="25"/>
        <v>9.6039355586971745E-3</v>
      </c>
      <c r="H132" s="56">
        <v>17</v>
      </c>
      <c r="I132" s="57">
        <f t="shared" si="20"/>
        <v>9.3430158126878993E-3</v>
      </c>
      <c r="J132" s="18">
        <f t="shared" si="22"/>
        <v>17</v>
      </c>
      <c r="K132" s="7">
        <f t="shared" si="23"/>
        <v>9.6732261580835376E-3</v>
      </c>
      <c r="L132" s="18">
        <f t="shared" si="26"/>
        <v>17</v>
      </c>
      <c r="M132" s="58">
        <f t="shared" si="27"/>
        <v>9.6384569352698599E-3</v>
      </c>
    </row>
    <row r="133" spans="1:13" x14ac:dyDescent="0.3">
      <c r="A133" s="56">
        <v>18</v>
      </c>
      <c r="B133" s="57">
        <f t="shared" si="18"/>
        <v>9.6816425596297113E-3</v>
      </c>
      <c r="C133" s="18">
        <f t="shared" si="19"/>
        <v>18</v>
      </c>
      <c r="D133" s="7">
        <f t="shared" si="21"/>
        <v>9.4824551234332106E-3</v>
      </c>
      <c r="E133" s="18">
        <f t="shared" si="24"/>
        <v>18</v>
      </c>
      <c r="F133" s="7">
        <f t="shared" si="25"/>
        <v>9.6824443469414011E-3</v>
      </c>
      <c r="H133" s="56">
        <v>18</v>
      </c>
      <c r="I133" s="57">
        <f t="shared" si="20"/>
        <v>9.7549460047104564E-3</v>
      </c>
      <c r="J133" s="18">
        <f t="shared" si="22"/>
        <v>18</v>
      </c>
      <c r="K133" s="7">
        <f t="shared" si="23"/>
        <v>9.5539320816636006E-3</v>
      </c>
      <c r="L133" s="18">
        <f t="shared" si="26"/>
        <v>18</v>
      </c>
      <c r="M133" s="58">
        <f t="shared" si="27"/>
        <v>9.752883829587165E-3</v>
      </c>
    </row>
    <row r="134" spans="1:13" x14ac:dyDescent="0.3">
      <c r="A134" s="56">
        <v>19</v>
      </c>
      <c r="B134" s="57">
        <f t="shared" si="18"/>
        <v>9.4585547701336141E-3</v>
      </c>
      <c r="C134" s="18">
        <f t="shared" si="19"/>
        <v>19</v>
      </c>
      <c r="D134" s="7">
        <f t="shared" si="21"/>
        <v>9.6674515544209298E-3</v>
      </c>
      <c r="E134" s="18">
        <f t="shared" si="24"/>
        <v>19</v>
      </c>
      <c r="F134" s="7">
        <f t="shared" si="25"/>
        <v>9.7224436640747751E-3</v>
      </c>
      <c r="H134" s="56">
        <v>19</v>
      </c>
      <c r="I134" s="57">
        <f t="shared" si="20"/>
        <v>9.563834427592446E-3</v>
      </c>
      <c r="J134" s="18">
        <f t="shared" si="22"/>
        <v>19</v>
      </c>
      <c r="K134" s="7">
        <f t="shared" si="23"/>
        <v>9.7747282804413731E-3</v>
      </c>
      <c r="L134" s="18">
        <f t="shared" si="26"/>
        <v>19</v>
      </c>
      <c r="M134" s="58">
        <f t="shared" si="27"/>
        <v>9.8281254521244109E-3</v>
      </c>
    </row>
    <row r="135" spans="1:13" x14ac:dyDescent="0.3">
      <c r="A135" s="56">
        <v>20</v>
      </c>
      <c r="B135" s="57">
        <f t="shared" si="18"/>
        <v>9.862157333499464E-3</v>
      </c>
      <c r="C135" s="18">
        <f t="shared" si="19"/>
        <v>20</v>
      </c>
      <c r="D135" s="7">
        <f t="shared" si="21"/>
        <v>9.7247839884277536E-3</v>
      </c>
      <c r="E135" s="18">
        <f t="shared" si="24"/>
        <v>20</v>
      </c>
      <c r="F135" s="7">
        <f t="shared" si="25"/>
        <v>9.7486885493271759E-3</v>
      </c>
      <c r="H135" s="56">
        <v>20</v>
      </c>
      <c r="I135" s="57">
        <f t="shared" si="20"/>
        <v>1.0005404409021217E-2</v>
      </c>
      <c r="J135" s="18">
        <f t="shared" si="22"/>
        <v>20</v>
      </c>
      <c r="K135" s="7">
        <f t="shared" si="23"/>
        <v>9.8659267479335542E-3</v>
      </c>
      <c r="L135" s="18">
        <f t="shared" si="26"/>
        <v>20</v>
      </c>
      <c r="M135" s="58">
        <f t="shared" si="27"/>
        <v>9.8885840011643678E-3</v>
      </c>
    </row>
    <row r="136" spans="1:13" x14ac:dyDescent="0.3">
      <c r="A136" s="56">
        <v>21</v>
      </c>
      <c r="B136" s="57">
        <f t="shared" si="18"/>
        <v>9.8536398616501826E-3</v>
      </c>
      <c r="C136" s="18">
        <f t="shared" si="19"/>
        <v>21</v>
      </c>
      <c r="D136" s="7">
        <f t="shared" si="21"/>
        <v>9.8959281692454163E-3</v>
      </c>
      <c r="E136" s="18">
        <f t="shared" si="24"/>
        <v>21</v>
      </c>
      <c r="F136" s="7">
        <f t="shared" si="25"/>
        <v>9.8160217414471809E-3</v>
      </c>
      <c r="H136" s="56">
        <v>21</v>
      </c>
      <c r="I136" s="57">
        <f t="shared" si="20"/>
        <v>1.0028541407187E-2</v>
      </c>
      <c r="J136" s="18">
        <f t="shared" si="22"/>
        <v>21</v>
      </c>
      <c r="K136" s="7">
        <f t="shared" si="23"/>
        <v>1.0071121754342606E-2</v>
      </c>
      <c r="L136" s="18">
        <f t="shared" si="26"/>
        <v>21</v>
      </c>
      <c r="M136" s="58">
        <f t="shared" si="27"/>
        <v>9.9876302796523021E-3</v>
      </c>
    </row>
    <row r="137" spans="1:13" x14ac:dyDescent="0.3">
      <c r="A137" s="56">
        <v>22</v>
      </c>
      <c r="B137" s="57">
        <f t="shared" si="18"/>
        <v>9.9719873125866058E-3</v>
      </c>
      <c r="C137" s="18">
        <f t="shared" si="19"/>
        <v>22</v>
      </c>
      <c r="D137" s="7">
        <f t="shared" si="21"/>
        <v>9.9770990471637153E-3</v>
      </c>
      <c r="E137" s="18">
        <f t="shared" si="24"/>
        <v>22</v>
      </c>
      <c r="F137" s="7">
        <f t="shared" si="25"/>
        <v>9.8610006648439802E-3</v>
      </c>
      <c r="H137" s="56">
        <v>22</v>
      </c>
      <c r="I137" s="57">
        <f t="shared" si="20"/>
        <v>1.0179419446819601E-2</v>
      </c>
      <c r="J137" s="18">
        <f t="shared" si="22"/>
        <v>22</v>
      </c>
      <c r="K137" s="7">
        <f t="shared" si="23"/>
        <v>1.018429578471285E-2</v>
      </c>
      <c r="L137" s="18">
        <f t="shared" si="26"/>
        <v>22</v>
      </c>
      <c r="M137" s="58">
        <f t="shared" si="27"/>
        <v>1.0063373181843947E-2</v>
      </c>
    </row>
    <row r="138" spans="1:13" x14ac:dyDescent="0.3">
      <c r="A138" s="56">
        <v>23</v>
      </c>
      <c r="B138" s="57">
        <f t="shared" si="18"/>
        <v>1.0105669967254358E-2</v>
      </c>
      <c r="C138" s="18">
        <f t="shared" si="19"/>
        <v>23</v>
      </c>
      <c r="D138" s="7">
        <f t="shared" si="21"/>
        <v>9.9520525550724302E-3</v>
      </c>
      <c r="E138" s="18">
        <f t="shared" si="24"/>
        <v>23</v>
      </c>
      <c r="F138" s="7">
        <f t="shared" si="25"/>
        <v>9.9226195349315892E-3</v>
      </c>
      <c r="H138" s="56">
        <v>23</v>
      </c>
      <c r="I138" s="57">
        <f t="shared" si="20"/>
        <v>1.0344926500131951E-2</v>
      </c>
      <c r="J138" s="18">
        <f t="shared" si="22"/>
        <v>23</v>
      </c>
      <c r="K138" s="7">
        <f t="shared" si="23"/>
        <v>1.0186895236351664E-2</v>
      </c>
      <c r="L138" s="18">
        <f t="shared" si="26"/>
        <v>23</v>
      </c>
      <c r="M138" s="58">
        <f t="shared" si="27"/>
        <v>1.0154023776492535E-2</v>
      </c>
    </row>
    <row r="139" spans="1:13" x14ac:dyDescent="0.3">
      <c r="A139" s="56">
        <v>24</v>
      </c>
      <c r="B139" s="57">
        <f t="shared" si="18"/>
        <v>9.7785003853763323E-3</v>
      </c>
      <c r="C139" s="18">
        <f t="shared" si="19"/>
        <v>24</v>
      </c>
      <c r="D139" s="7">
        <f t="shared" si="21"/>
        <v>9.9602217920126638E-3</v>
      </c>
      <c r="E139" s="18">
        <f t="shared" si="24"/>
        <v>24</v>
      </c>
      <c r="F139" s="7">
        <f t="shared" si="25"/>
        <v>9.9350918616144621E-3</v>
      </c>
      <c r="H139" s="56">
        <v>24</v>
      </c>
      <c r="I139" s="57">
        <f t="shared" si="20"/>
        <v>1.0036339762103443E-2</v>
      </c>
      <c r="J139" s="18">
        <f t="shared" si="22"/>
        <v>24</v>
      </c>
      <c r="K139" s="7">
        <f t="shared" si="23"/>
        <v>1.0222137527429119E-2</v>
      </c>
      <c r="L139" s="18">
        <f t="shared" si="26"/>
        <v>24</v>
      </c>
      <c r="M139" s="58">
        <f t="shared" si="27"/>
        <v>1.0193391360488488E-2</v>
      </c>
    </row>
    <row r="140" spans="1:13" x14ac:dyDescent="0.3">
      <c r="A140" s="56">
        <v>25</v>
      </c>
      <c r="B140" s="57">
        <f t="shared" si="18"/>
        <v>9.9964950234073015E-3</v>
      </c>
      <c r="C140" s="18">
        <f t="shared" si="19"/>
        <v>25</v>
      </c>
      <c r="D140" s="7">
        <f t="shared" si="21"/>
        <v>9.8882940898435048E-3</v>
      </c>
      <c r="E140" s="18">
        <f t="shared" si="24"/>
        <v>25</v>
      </c>
      <c r="F140" s="7">
        <f t="shared" si="25"/>
        <v>9.8727695934897643E-3</v>
      </c>
      <c r="H140" s="56">
        <v>25</v>
      </c>
      <c r="I140" s="57">
        <f t="shared" si="20"/>
        <v>1.0285146320051961E-2</v>
      </c>
      <c r="J140" s="18">
        <f t="shared" si="22"/>
        <v>25</v>
      </c>
      <c r="K140" s="7">
        <f t="shared" si="23"/>
        <v>1.0173291557429328E-2</v>
      </c>
      <c r="L140" s="18">
        <f t="shared" si="26"/>
        <v>25</v>
      </c>
      <c r="M140" s="58">
        <f t="shared" si="27"/>
        <v>1.015350689465014E-2</v>
      </c>
    </row>
    <row r="141" spans="1:13" x14ac:dyDescent="0.3">
      <c r="A141" s="56">
        <v>26</v>
      </c>
      <c r="B141" s="57">
        <f t="shared" si="18"/>
        <v>9.8898868607468788E-3</v>
      </c>
      <c r="C141" s="18">
        <f t="shared" si="19"/>
        <v>26</v>
      </c>
      <c r="D141" s="7">
        <f t="shared" si="21"/>
        <v>9.9452818348112482E-3</v>
      </c>
      <c r="E141" s="18">
        <f t="shared" si="24"/>
        <v>26</v>
      </c>
      <c r="F141" s="7">
        <f t="shared" si="25"/>
        <v>9.9030260959423033E-3</v>
      </c>
      <c r="H141" s="56">
        <v>26</v>
      </c>
      <c r="I141" s="57">
        <f t="shared" si="20"/>
        <v>1.0198388590132577E-2</v>
      </c>
      <c r="J141" s="18">
        <f t="shared" si="22"/>
        <v>26</v>
      </c>
      <c r="K141" s="7">
        <f t="shared" si="23"/>
        <v>1.025483746905914E-2</v>
      </c>
      <c r="L141" s="18">
        <f t="shared" si="26"/>
        <v>26</v>
      </c>
      <c r="M141" s="58">
        <f t="shared" si="27"/>
        <v>1.0207933140180451E-2</v>
      </c>
    </row>
    <row r="142" spans="1:13" x14ac:dyDescent="0.3">
      <c r="A142" s="56">
        <v>27</v>
      </c>
      <c r="B142" s="57">
        <f t="shared" si="18"/>
        <v>9.9494636202795642E-3</v>
      </c>
      <c r="C142" s="18">
        <f t="shared" si="19"/>
        <v>27</v>
      </c>
      <c r="D142" s="7">
        <f t="shared" si="21"/>
        <v>9.75224482193459E-3</v>
      </c>
      <c r="E142" s="18">
        <f t="shared" si="24"/>
        <v>27</v>
      </c>
      <c r="F142" s="7">
        <f t="shared" si="25"/>
        <v>9.8707470672845347E-3</v>
      </c>
      <c r="H142" s="56">
        <v>27</v>
      </c>
      <c r="I142" s="57">
        <f t="shared" si="20"/>
        <v>1.0280977496992881E-2</v>
      </c>
      <c r="J142" s="18">
        <f t="shared" si="22"/>
        <v>27</v>
      </c>
      <c r="K142" s="7">
        <f t="shared" si="23"/>
        <v>1.0076238744481342E-2</v>
      </c>
      <c r="L142" s="18">
        <f t="shared" si="26"/>
        <v>27</v>
      </c>
      <c r="M142" s="58">
        <f t="shared" si="27"/>
        <v>1.0195831309900471E-2</v>
      </c>
    </row>
    <row r="143" spans="1:13" x14ac:dyDescent="0.3">
      <c r="A143" s="56">
        <v>28</v>
      </c>
      <c r="B143" s="57">
        <f t="shared" si="18"/>
        <v>9.4173839847773288E-3</v>
      </c>
      <c r="C143" s="18">
        <f t="shared" si="19"/>
        <v>28</v>
      </c>
      <c r="D143" s="7">
        <f t="shared" si="21"/>
        <v>9.850210144937083E-3</v>
      </c>
      <c r="E143" s="18">
        <f t="shared" si="24"/>
        <v>28</v>
      </c>
      <c r="F143" s="7">
        <f t="shared" si="25"/>
        <v>9.8427020241898446E-3</v>
      </c>
      <c r="H143" s="56">
        <v>28</v>
      </c>
      <c r="I143" s="57">
        <f t="shared" si="20"/>
        <v>9.7493501463185687E-3</v>
      </c>
      <c r="J143" s="18">
        <f t="shared" si="22"/>
        <v>28</v>
      </c>
      <c r="K143" s="7">
        <f t="shared" si="23"/>
        <v>1.0196910269614409E-2</v>
      </c>
      <c r="L143" s="18">
        <f t="shared" si="26"/>
        <v>28</v>
      </c>
      <c r="M143" s="58">
        <f t="shared" si="27"/>
        <v>1.0185487652275739E-2</v>
      </c>
    </row>
    <row r="144" spans="1:13" x14ac:dyDescent="0.3">
      <c r="A144" s="56">
        <v>29</v>
      </c>
      <c r="B144" s="57">
        <f t="shared" si="18"/>
        <v>1.0183782829754354E-2</v>
      </c>
      <c r="C144" s="18">
        <f t="shared" si="19"/>
        <v>29</v>
      </c>
      <c r="D144" s="7">
        <f t="shared" si="21"/>
        <v>9.8269611937272187E-3</v>
      </c>
      <c r="E144" s="18">
        <f t="shared" si="24"/>
        <v>29</v>
      </c>
      <c r="F144" s="7">
        <f t="shared" si="25"/>
        <v>9.816197812982555E-3</v>
      </c>
      <c r="H144" s="56">
        <v>29</v>
      </c>
      <c r="I144" s="57">
        <f t="shared" si="20"/>
        <v>1.0560403165531777E-2</v>
      </c>
      <c r="J144" s="18">
        <f t="shared" si="22"/>
        <v>29</v>
      </c>
      <c r="K144" s="7">
        <f t="shared" si="23"/>
        <v>1.0189989000007471E-2</v>
      </c>
      <c r="L144" s="18">
        <f t="shared" si="26"/>
        <v>29</v>
      </c>
      <c r="M144" s="58">
        <f t="shared" si="27"/>
        <v>1.017515502997691E-2</v>
      </c>
    </row>
    <row r="145" spans="1:13" x14ac:dyDescent="0.3">
      <c r="A145" s="56">
        <v>30</v>
      </c>
      <c r="B145" s="57">
        <f t="shared" si="18"/>
        <v>9.8797167666499763E-3</v>
      </c>
      <c r="C145" s="18">
        <f t="shared" si="19"/>
        <v>30</v>
      </c>
      <c r="D145" s="7">
        <f t="shared" si="21"/>
        <v>9.8818948933726159E-3</v>
      </c>
      <c r="E145" s="18">
        <f t="shared" si="24"/>
        <v>30</v>
      </c>
      <c r="F145" s="7">
        <f t="shared" si="25"/>
        <v>9.758385499741869E-3</v>
      </c>
      <c r="H145" s="56">
        <v>30</v>
      </c>
      <c r="I145" s="57">
        <f t="shared" si="20"/>
        <v>1.0260213688172074E-2</v>
      </c>
      <c r="J145" s="18">
        <f t="shared" si="22"/>
        <v>30</v>
      </c>
      <c r="K145" s="7">
        <f t="shared" si="23"/>
        <v>1.0261517004144729E-2</v>
      </c>
      <c r="L145" s="18">
        <f t="shared" si="26"/>
        <v>30</v>
      </c>
      <c r="M145" s="58">
        <f t="shared" si="27"/>
        <v>1.0130007360121986E-2</v>
      </c>
    </row>
    <row r="146" spans="1:13" x14ac:dyDescent="0.3">
      <c r="A146" s="56">
        <v>31</v>
      </c>
      <c r="B146" s="57">
        <f t="shared" si="18"/>
        <v>9.582185083713517E-3</v>
      </c>
      <c r="C146" s="18">
        <f t="shared" si="19"/>
        <v>31</v>
      </c>
      <c r="D146" s="7">
        <f t="shared" si="21"/>
        <v>9.7576224651065874E-3</v>
      </c>
      <c r="E146" s="18">
        <f t="shared" si="24"/>
        <v>31</v>
      </c>
      <c r="F146" s="7">
        <f t="shared" si="25"/>
        <v>9.6738423825810365E-3</v>
      </c>
      <c r="H146" s="56">
        <v>31</v>
      </c>
      <c r="I146" s="57">
        <f t="shared" si="20"/>
        <v>9.9639341587303351E-3</v>
      </c>
      <c r="J146" s="18">
        <f t="shared" si="22"/>
        <v>31</v>
      </c>
      <c r="K146" s="7">
        <f t="shared" si="23"/>
        <v>1.0145655270287523E-2</v>
      </c>
      <c r="L146" s="18">
        <f t="shared" si="26"/>
        <v>31</v>
      </c>
      <c r="M146" s="58">
        <f t="shared" si="27"/>
        <v>1.0055015442762926E-2</v>
      </c>
    </row>
    <row r="147" spans="1:13" x14ac:dyDescent="0.3">
      <c r="A147" s="56">
        <v>32</v>
      </c>
      <c r="B147" s="57">
        <f t="shared" si="18"/>
        <v>9.8109655449562707E-3</v>
      </c>
      <c r="C147" s="18">
        <f t="shared" si="19"/>
        <v>32</v>
      </c>
      <c r="D147" s="7">
        <f t="shared" si="21"/>
        <v>9.6261170989106176E-3</v>
      </c>
      <c r="E147" s="18">
        <f t="shared" si="24"/>
        <v>32</v>
      </c>
      <c r="F147" s="7">
        <f t="shared" si="25"/>
        <v>9.7024639465421048E-3</v>
      </c>
      <c r="H147" s="56">
        <v>32</v>
      </c>
      <c r="I147" s="57">
        <f t="shared" si="20"/>
        <v>1.0212817963960161E-2</v>
      </c>
      <c r="J147" s="18">
        <f t="shared" si="22"/>
        <v>32</v>
      </c>
      <c r="K147" s="7">
        <f t="shared" si="23"/>
        <v>1.0019702341279536E-2</v>
      </c>
      <c r="L147" s="18">
        <f t="shared" si="26"/>
        <v>32</v>
      </c>
      <c r="M147" s="58">
        <f t="shared" si="27"/>
        <v>1.0095376545335114E-2</v>
      </c>
    </row>
    <row r="148" spans="1:13" x14ac:dyDescent="0.3">
      <c r="A148" s="56">
        <v>33</v>
      </c>
      <c r="B148" s="57">
        <f t="shared" si="18"/>
        <v>9.4852006680620667E-3</v>
      </c>
      <c r="C148" s="18">
        <f t="shared" si="19"/>
        <v>33</v>
      </c>
      <c r="D148" s="7">
        <f t="shared" si="21"/>
        <v>9.5512760043906918E-3</v>
      </c>
      <c r="E148" s="18">
        <f t="shared" si="24"/>
        <v>33</v>
      </c>
      <c r="F148" s="7">
        <f t="shared" si="25"/>
        <v>9.5611405780512328E-3</v>
      </c>
      <c r="H148" s="56">
        <v>33</v>
      </c>
      <c r="I148" s="57">
        <f t="shared" si="20"/>
        <v>9.8823549011481087E-3</v>
      </c>
      <c r="J148" s="18">
        <f t="shared" si="22"/>
        <v>33</v>
      </c>
      <c r="K148" s="7">
        <f t="shared" si="23"/>
        <v>9.9504023135292431E-3</v>
      </c>
      <c r="L148" s="18">
        <f t="shared" si="26"/>
        <v>33</v>
      </c>
      <c r="M148" s="58">
        <f t="shared" si="27"/>
        <v>9.9571711549949898E-3</v>
      </c>
    </row>
    <row r="149" spans="1:13" x14ac:dyDescent="0.3">
      <c r="A149" s="56">
        <v>34</v>
      </c>
      <c r="B149" s="57">
        <f t="shared" si="18"/>
        <v>9.3576618001537399E-3</v>
      </c>
      <c r="C149" s="18">
        <f t="shared" ref="C149:C180" si="28">IF(COUNTA(A38:A40)=3,AVERAGE(A38:A40),0)</f>
        <v>34</v>
      </c>
      <c r="D149" s="7">
        <f t="shared" si="21"/>
        <v>9.486865800240208E-3</v>
      </c>
      <c r="E149" s="18">
        <f t="shared" si="24"/>
        <v>34</v>
      </c>
      <c r="F149" s="7">
        <f t="shared" si="25"/>
        <v>9.5214403206550537E-3</v>
      </c>
      <c r="H149" s="56">
        <v>34</v>
      </c>
      <c r="I149" s="57">
        <f t="shared" si="20"/>
        <v>9.7560340754794597E-3</v>
      </c>
      <c r="J149" s="18">
        <f t="shared" si="22"/>
        <v>34</v>
      </c>
      <c r="K149" s="7">
        <f t="shared" si="23"/>
        <v>9.8900889469838143E-3</v>
      </c>
      <c r="L149" s="18">
        <f t="shared" si="26"/>
        <v>34</v>
      </c>
      <c r="M149" s="58">
        <f t="shared" si="27"/>
        <v>9.922638751584641E-3</v>
      </c>
    </row>
    <row r="150" spans="1:13" x14ac:dyDescent="0.3">
      <c r="A150" s="56">
        <v>35</v>
      </c>
      <c r="B150" s="57">
        <f t="shared" si="18"/>
        <v>9.6177349325048157E-3</v>
      </c>
      <c r="C150" s="18">
        <f t="shared" si="28"/>
        <v>35</v>
      </c>
      <c r="D150" s="7">
        <f t="shared" si="21"/>
        <v>9.3899719943256032E-3</v>
      </c>
      <c r="E150" s="18">
        <f t="shared" si="24"/>
        <v>35</v>
      </c>
      <c r="F150" s="7">
        <f t="shared" si="25"/>
        <v>9.6183521198801841E-3</v>
      </c>
      <c r="H150" s="56">
        <v>35</v>
      </c>
      <c r="I150" s="57">
        <f t="shared" si="20"/>
        <v>1.0031877864323874E-2</v>
      </c>
      <c r="J150" s="18">
        <f t="shared" si="22"/>
        <v>35</v>
      </c>
      <c r="K150" s="7">
        <f t="shared" si="23"/>
        <v>9.7936257909847502E-3</v>
      </c>
      <c r="L150" s="18">
        <f t="shared" si="26"/>
        <v>35</v>
      </c>
      <c r="M150" s="58">
        <f t="shared" si="27"/>
        <v>1.0028394808416783E-2</v>
      </c>
    </row>
    <row r="151" spans="1:13" x14ac:dyDescent="0.3">
      <c r="A151" s="56">
        <v>36</v>
      </c>
      <c r="B151" s="57">
        <f t="shared" si="18"/>
        <v>9.1945192503182522E-3</v>
      </c>
      <c r="C151" s="18">
        <f t="shared" si="28"/>
        <v>36</v>
      </c>
      <c r="D151" s="7">
        <f t="shared" si="21"/>
        <v>9.4713563825665984E-3</v>
      </c>
      <c r="E151" s="18">
        <f t="shared" ref="E151:E182" si="29">IF(COUNTA(A38:A44)=7,AVERAGE(A38:A44),0)</f>
        <v>36</v>
      </c>
      <c r="F151" s="7">
        <f t="shared" si="25"/>
        <v>9.5989500316369138E-3</v>
      </c>
      <c r="H151" s="56">
        <v>36</v>
      </c>
      <c r="I151" s="57">
        <f t="shared" si="20"/>
        <v>9.5929654331509146E-3</v>
      </c>
      <c r="J151" s="18">
        <f t="shared" si="22"/>
        <v>36</v>
      </c>
      <c r="K151" s="7">
        <f t="shared" si="23"/>
        <v>9.8811100539248093E-3</v>
      </c>
      <c r="L151" s="18">
        <f t="shared" si="26"/>
        <v>36</v>
      </c>
      <c r="M151" s="58">
        <f t="shared" si="27"/>
        <v>1.0010834201138784E-2</v>
      </c>
    </row>
    <row r="152" spans="1:13" x14ac:dyDescent="0.3">
      <c r="A152" s="56">
        <v>37</v>
      </c>
      <c r="B152" s="57">
        <f t="shared" si="18"/>
        <v>9.6018149648767238E-3</v>
      </c>
      <c r="C152" s="18">
        <f t="shared" si="28"/>
        <v>37</v>
      </c>
      <c r="D152" s="7">
        <f t="shared" si="21"/>
        <v>9.6856339644948025E-3</v>
      </c>
      <c r="E152" s="18">
        <f t="shared" si="29"/>
        <v>37</v>
      </c>
      <c r="F152" s="7">
        <f t="shared" si="25"/>
        <v>9.6202989556827666E-3</v>
      </c>
      <c r="H152" s="56">
        <v>37</v>
      </c>
      <c r="I152" s="57">
        <f t="shared" si="20"/>
        <v>1.0018486864299635E-2</v>
      </c>
      <c r="J152" s="18">
        <f t="shared" si="22"/>
        <v>37</v>
      </c>
      <c r="K152" s="7">
        <f t="shared" si="23"/>
        <v>1.0105226284668622E-2</v>
      </c>
      <c r="L152" s="18">
        <f t="shared" si="26"/>
        <v>37</v>
      </c>
      <c r="M152" s="58">
        <f t="shared" si="27"/>
        <v>1.0033636590208034E-2</v>
      </c>
    </row>
    <row r="153" spans="1:13" x14ac:dyDescent="0.3">
      <c r="A153" s="56">
        <v>38</v>
      </c>
      <c r="B153" s="57">
        <f t="shared" si="18"/>
        <v>1.0260567678289428E-2</v>
      </c>
      <c r="C153" s="18">
        <f t="shared" si="28"/>
        <v>38</v>
      </c>
      <c r="D153" s="7">
        <f t="shared" si="21"/>
        <v>9.8458445234731757E-3</v>
      </c>
      <c r="E153" s="18">
        <f t="shared" si="29"/>
        <v>38</v>
      </c>
      <c r="F153" s="7">
        <f t="shared" si="25"/>
        <v>9.6430120923945272E-3</v>
      </c>
      <c r="H153" s="56">
        <v>38</v>
      </c>
      <c r="I153" s="57">
        <f t="shared" si="20"/>
        <v>1.0704226556555311E-2</v>
      </c>
      <c r="J153" s="18">
        <f t="shared" si="22"/>
        <v>38</v>
      </c>
      <c r="K153" s="7">
        <f t="shared" si="23"/>
        <v>1.0270869044623042E-2</v>
      </c>
      <c r="L153" s="18">
        <f t="shared" si="26"/>
        <v>38</v>
      </c>
      <c r="M153" s="58">
        <f t="shared" si="27"/>
        <v>1.0055820316394541E-2</v>
      </c>
    </row>
    <row r="154" spans="1:13" x14ac:dyDescent="0.3">
      <c r="A154" s="56">
        <v>39</v>
      </c>
      <c r="B154" s="57">
        <f t="shared" si="18"/>
        <v>9.6751509272533769E-3</v>
      </c>
      <c r="C154" s="18">
        <f t="shared" si="28"/>
        <v>39</v>
      </c>
      <c r="D154" s="7">
        <f t="shared" si="21"/>
        <v>9.8567872473086099E-3</v>
      </c>
      <c r="E154" s="18">
        <f t="shared" si="29"/>
        <v>39</v>
      </c>
      <c r="F154" s="7">
        <f t="shared" si="25"/>
        <v>9.6113502742516382E-3</v>
      </c>
      <c r="H154" s="56">
        <v>39</v>
      </c>
      <c r="I154" s="57">
        <f t="shared" si="20"/>
        <v>1.0089893713014182E-2</v>
      </c>
      <c r="J154" s="18">
        <f t="shared" si="22"/>
        <v>39</v>
      </c>
      <c r="K154" s="7">
        <f t="shared" si="23"/>
        <v>1.0278697298067449E-2</v>
      </c>
      <c r="L154" s="18">
        <f t="shared" si="26"/>
        <v>39</v>
      </c>
      <c r="M154" s="58">
        <f t="shared" si="27"/>
        <v>1.00192884233256E-2</v>
      </c>
    </row>
    <row r="155" spans="1:13" x14ac:dyDescent="0.3">
      <c r="A155" s="56">
        <v>40</v>
      </c>
      <c r="B155" s="57">
        <f t="shared" si="18"/>
        <v>9.634643136383023E-3</v>
      </c>
      <c r="C155" s="18">
        <f t="shared" si="28"/>
        <v>40</v>
      </c>
      <c r="D155" s="7">
        <f t="shared" si="21"/>
        <v>9.6088159402574879E-3</v>
      </c>
      <c r="E155" s="18">
        <f t="shared" si="29"/>
        <v>40</v>
      </c>
      <c r="F155" s="7">
        <f t="shared" si="25"/>
        <v>9.6866125637832274E-3</v>
      </c>
      <c r="H155" s="56">
        <v>40</v>
      </c>
      <c r="I155" s="57">
        <f t="shared" si="20"/>
        <v>1.0041971624632856E-2</v>
      </c>
      <c r="J155" s="18">
        <f t="shared" si="22"/>
        <v>40</v>
      </c>
      <c r="K155" s="7">
        <f t="shared" si="23"/>
        <v>1.0014395165477351E-2</v>
      </c>
      <c r="L155" s="18">
        <f t="shared" si="26"/>
        <v>40</v>
      </c>
      <c r="M155" s="58">
        <f t="shared" si="27"/>
        <v>1.0092080720091517E-2</v>
      </c>
    </row>
    <row r="156" spans="1:13" x14ac:dyDescent="0.3">
      <c r="A156" s="56">
        <v>41</v>
      </c>
      <c r="B156" s="57">
        <f t="shared" si="18"/>
        <v>9.5166537571360621E-3</v>
      </c>
      <c r="C156" s="18">
        <f t="shared" si="28"/>
        <v>41</v>
      </c>
      <c r="D156" s="7">
        <f t="shared" si="21"/>
        <v>9.515799699674558E-3</v>
      </c>
      <c r="E156" s="18">
        <f t="shared" si="29"/>
        <v>41</v>
      </c>
      <c r="F156" s="7">
        <f t="shared" si="25"/>
        <v>9.6737116300230162E-3</v>
      </c>
      <c r="H156" s="56">
        <v>41</v>
      </c>
      <c r="I156" s="57">
        <f t="shared" si="20"/>
        <v>9.9113201587850194E-3</v>
      </c>
      <c r="J156" s="18">
        <f t="shared" si="22"/>
        <v>41</v>
      </c>
      <c r="K156" s="7">
        <f t="shared" si="23"/>
        <v>9.9098154654197208E-3</v>
      </c>
      <c r="L156" s="18">
        <f t="shared" si="26"/>
        <v>41</v>
      </c>
      <c r="M156" s="58">
        <f t="shared" si="27"/>
        <v>1.007095294840661E-2</v>
      </c>
    </row>
    <row r="157" spans="1:13" x14ac:dyDescent="0.3">
      <c r="A157" s="56">
        <v>42</v>
      </c>
      <c r="B157" s="57">
        <f t="shared" si="18"/>
        <v>9.3961022055045907E-3</v>
      </c>
      <c r="C157" s="18">
        <f t="shared" si="28"/>
        <v>42</v>
      </c>
      <c r="D157" s="7">
        <f t="shared" si="21"/>
        <v>9.5447037465600168E-3</v>
      </c>
      <c r="E157" s="18">
        <f t="shared" si="29"/>
        <v>42</v>
      </c>
      <c r="F157" s="7">
        <f t="shared" si="25"/>
        <v>9.5435164658934507E-3</v>
      </c>
      <c r="H157" s="56">
        <v>42</v>
      </c>
      <c r="I157" s="57">
        <f t="shared" si="20"/>
        <v>9.7761546128412868E-3</v>
      </c>
      <c r="J157" s="18">
        <f t="shared" si="22"/>
        <v>42</v>
      </c>
      <c r="K157" s="7">
        <f t="shared" si="23"/>
        <v>9.9299954273795454E-3</v>
      </c>
      <c r="L157" s="18">
        <f t="shared" si="26"/>
        <v>42</v>
      </c>
      <c r="M157" s="58">
        <f t="shared" si="27"/>
        <v>9.9255693001087109E-3</v>
      </c>
    </row>
    <row r="158" spans="1:13" x14ac:dyDescent="0.3">
      <c r="A158" s="56">
        <v>43</v>
      </c>
      <c r="B158" s="57">
        <f t="shared" si="18"/>
        <v>9.7213552770393976E-3</v>
      </c>
      <c r="C158" s="18">
        <f t="shared" si="28"/>
        <v>43</v>
      </c>
      <c r="D158" s="7">
        <f t="shared" si="21"/>
        <v>9.5429886370330744E-3</v>
      </c>
      <c r="E158" s="18">
        <f t="shared" si="29"/>
        <v>43</v>
      </c>
      <c r="F158" s="7">
        <f t="shared" si="25"/>
        <v>9.5285403587420433E-3</v>
      </c>
      <c r="H158" s="56">
        <v>43</v>
      </c>
      <c r="I158" s="57">
        <f t="shared" si="20"/>
        <v>1.010251151051233E-2</v>
      </c>
      <c r="J158" s="18">
        <f t="shared" si="22"/>
        <v>43</v>
      </c>
      <c r="K158" s="7">
        <f t="shared" si="23"/>
        <v>9.9164195286196299E-3</v>
      </c>
      <c r="L158" s="18">
        <f t="shared" si="26"/>
        <v>43</v>
      </c>
      <c r="M158" s="58">
        <f t="shared" si="27"/>
        <v>9.8980994788019656E-3</v>
      </c>
    </row>
    <row r="159" spans="1:13" x14ac:dyDescent="0.3">
      <c r="A159" s="56">
        <v>44</v>
      </c>
      <c r="B159" s="57">
        <f t="shared" si="18"/>
        <v>9.5115084285552348E-3</v>
      </c>
      <c r="C159" s="18">
        <f t="shared" si="28"/>
        <v>44</v>
      </c>
      <c r="D159" s="7">
        <f t="shared" si="21"/>
        <v>9.5273550783257013E-3</v>
      </c>
      <c r="E159" s="18">
        <f t="shared" si="29"/>
        <v>44</v>
      </c>
      <c r="F159" s="7">
        <f t="shared" si="25"/>
        <v>9.4993408834755516E-3</v>
      </c>
      <c r="H159" s="56">
        <v>44</v>
      </c>
      <c r="I159" s="57">
        <f t="shared" si="20"/>
        <v>9.8705924625052746E-3</v>
      </c>
      <c r="J159" s="18">
        <f t="shared" si="22"/>
        <v>44</v>
      </c>
      <c r="K159" s="7">
        <f t="shared" si="23"/>
        <v>9.8865483304958774E-3</v>
      </c>
      <c r="L159" s="18">
        <f t="shared" si="26"/>
        <v>44</v>
      </c>
      <c r="M159" s="58">
        <f t="shared" si="27"/>
        <v>9.8539571676684468E-3</v>
      </c>
    </row>
    <row r="160" spans="1:13" x14ac:dyDescent="0.3">
      <c r="A160" s="56">
        <v>45</v>
      </c>
      <c r="B160" s="57">
        <f t="shared" si="18"/>
        <v>9.3492015293824716E-3</v>
      </c>
      <c r="C160" s="18">
        <f t="shared" si="28"/>
        <v>45</v>
      </c>
      <c r="D160" s="7">
        <f t="shared" si="21"/>
        <v>9.4770093783770777E-3</v>
      </c>
      <c r="E160" s="18">
        <f t="shared" si="29"/>
        <v>45</v>
      </c>
      <c r="F160" s="7">
        <f t="shared" si="25"/>
        <v>9.5763627758959878E-3</v>
      </c>
      <c r="H160" s="56">
        <v>45</v>
      </c>
      <c r="I160" s="57">
        <f t="shared" si="20"/>
        <v>9.686541018470031E-3</v>
      </c>
      <c r="J160" s="18">
        <f t="shared" si="22"/>
        <v>45</v>
      </c>
      <c r="K160" s="7">
        <f t="shared" si="23"/>
        <v>9.8182461482807567E-3</v>
      </c>
      <c r="L160" s="18">
        <f t="shared" si="26"/>
        <v>45</v>
      </c>
      <c r="M160" s="58">
        <f t="shared" si="27"/>
        <v>9.9174002823204602E-3</v>
      </c>
    </row>
    <row r="161" spans="1:13" x14ac:dyDescent="0.3">
      <c r="A161" s="56">
        <v>46</v>
      </c>
      <c r="B161" s="57">
        <f t="shared" si="18"/>
        <v>9.5703181771935285E-3</v>
      </c>
      <c r="C161" s="18">
        <f t="shared" si="28"/>
        <v>46</v>
      </c>
      <c r="D161" s="7">
        <f t="shared" si="21"/>
        <v>9.4499221720311943E-3</v>
      </c>
      <c r="E161" s="18">
        <f t="shared" si="29"/>
        <v>46</v>
      </c>
      <c r="F161" s="7">
        <f t="shared" si="25"/>
        <v>9.6414681428923007E-3</v>
      </c>
      <c r="H161" s="56">
        <v>46</v>
      </c>
      <c r="I161" s="57">
        <f t="shared" si="20"/>
        <v>9.897604963866961E-3</v>
      </c>
      <c r="J161" s="18">
        <f t="shared" si="22"/>
        <v>46</v>
      </c>
      <c r="K161" s="7">
        <f t="shared" si="23"/>
        <v>9.7723738096784068E-3</v>
      </c>
      <c r="L161" s="18">
        <f t="shared" si="26"/>
        <v>46</v>
      </c>
      <c r="M161" s="58">
        <f t="shared" si="27"/>
        <v>9.9666066454428652E-3</v>
      </c>
    </row>
    <row r="162" spans="1:13" x14ac:dyDescent="0.3">
      <c r="A162" s="56">
        <v>47</v>
      </c>
      <c r="B162" s="57">
        <f t="shared" si="18"/>
        <v>9.4302468095175812E-3</v>
      </c>
      <c r="C162" s="18">
        <f t="shared" si="28"/>
        <v>47</v>
      </c>
      <c r="D162" s="7">
        <f t="shared" si="21"/>
        <v>9.6854573302634084E-3</v>
      </c>
      <c r="E162" s="18">
        <f t="shared" si="29"/>
        <v>47</v>
      </c>
      <c r="F162" s="7">
        <f t="shared" si="25"/>
        <v>9.6416037939563194E-3</v>
      </c>
      <c r="H162" s="56">
        <v>47</v>
      </c>
      <c r="I162" s="57">
        <f t="shared" si="20"/>
        <v>9.7329754466982249E-3</v>
      </c>
      <c r="J162" s="18">
        <f t="shared" si="22"/>
        <v>47</v>
      </c>
      <c r="K162" s="7">
        <f t="shared" si="23"/>
        <v>9.9953341239714319E-3</v>
      </c>
      <c r="L162" s="18">
        <f t="shared" si="26"/>
        <v>47</v>
      </c>
      <c r="M162" s="58">
        <f t="shared" si="27"/>
        <v>9.9464011868145383E-3</v>
      </c>
    </row>
    <row r="163" spans="1:13" x14ac:dyDescent="0.3">
      <c r="A163" s="56">
        <v>48</v>
      </c>
      <c r="B163" s="57">
        <f t="shared" si="18"/>
        <v>1.0055807004079115E-2</v>
      </c>
      <c r="C163" s="18">
        <f t="shared" si="28"/>
        <v>48</v>
      </c>
      <c r="D163" s="7">
        <f t="shared" si="21"/>
        <v>9.779297862691827E-3</v>
      </c>
      <c r="E163" s="18">
        <f t="shared" si="29"/>
        <v>48</v>
      </c>
      <c r="F163" s="7">
        <f t="shared" si="25"/>
        <v>9.6783507533127981E-3</v>
      </c>
      <c r="H163" s="56">
        <v>48</v>
      </c>
      <c r="I163" s="57">
        <f t="shared" si="20"/>
        <v>1.035542196134911E-2</v>
      </c>
      <c r="J163" s="18">
        <f t="shared" si="22"/>
        <v>48</v>
      </c>
      <c r="K163" s="7">
        <f t="shared" si="23"/>
        <v>1.006966552091515E-2</v>
      </c>
      <c r="L163" s="18">
        <f t="shared" si="26"/>
        <v>48</v>
      </c>
      <c r="M163" s="58">
        <f t="shared" si="27"/>
        <v>9.9620411901629336E-3</v>
      </c>
    </row>
    <row r="164" spans="1:13" x14ac:dyDescent="0.3">
      <c r="A164" s="56">
        <v>49</v>
      </c>
      <c r="B164" s="57">
        <f t="shared" si="18"/>
        <v>9.851839774478786E-3</v>
      </c>
      <c r="C164" s="18">
        <f t="shared" si="28"/>
        <v>49</v>
      </c>
      <c r="D164" s="7">
        <f t="shared" si="21"/>
        <v>9.8766505376818043E-3</v>
      </c>
      <c r="E164" s="18">
        <f t="shared" si="29"/>
        <v>49</v>
      </c>
      <c r="F164" s="7">
        <f t="shared" si="25"/>
        <v>9.7734107903118504E-3</v>
      </c>
      <c r="H164" s="56">
        <v>49</v>
      </c>
      <c r="I164" s="57">
        <f t="shared" si="20"/>
        <v>1.0120599154698118E-2</v>
      </c>
      <c r="J164" s="18">
        <f t="shared" si="22"/>
        <v>49</v>
      </c>
      <c r="K164" s="7">
        <f t="shared" si="23"/>
        <v>1.0145698138720422E-2</v>
      </c>
      <c r="L164" s="18">
        <f t="shared" si="26"/>
        <v>49</v>
      </c>
      <c r="M164" s="58">
        <f t="shared" si="27"/>
        <v>1.0035388362016727E-2</v>
      </c>
    </row>
    <row r="165" spans="1:13" x14ac:dyDescent="0.3">
      <c r="A165" s="56">
        <v>50</v>
      </c>
      <c r="B165" s="57">
        <f t="shared" si="18"/>
        <v>9.7223048344875166E-3</v>
      </c>
      <c r="C165" s="18">
        <f t="shared" si="28"/>
        <v>50</v>
      </c>
      <c r="D165" s="7">
        <f t="shared" si="21"/>
        <v>9.7809605843389644E-3</v>
      </c>
      <c r="E165" s="18">
        <f t="shared" si="29"/>
        <v>50</v>
      </c>
      <c r="F165" s="7">
        <f t="shared" si="25"/>
        <v>9.8288032321666857E-3</v>
      </c>
      <c r="H165" s="56">
        <v>50</v>
      </c>
      <c r="I165" s="57">
        <f t="shared" si="20"/>
        <v>9.9610733001140386E-3</v>
      </c>
      <c r="J165" s="18">
        <f t="shared" si="22"/>
        <v>50</v>
      </c>
      <c r="K165" s="7">
        <f t="shared" si="23"/>
        <v>1.0020581646918736E-2</v>
      </c>
      <c r="L165" s="18">
        <f t="shared" si="26"/>
        <v>50</v>
      </c>
      <c r="M165" s="58">
        <f t="shared" si="27"/>
        <v>1.0065625874442487E-2</v>
      </c>
    </row>
    <row r="166" spans="1:13" x14ac:dyDescent="0.3">
      <c r="A166" s="56">
        <v>51</v>
      </c>
      <c r="B166" s="57">
        <f t="shared" si="18"/>
        <v>9.7687371440505887E-3</v>
      </c>
      <c r="C166" s="18">
        <f t="shared" si="28"/>
        <v>51</v>
      </c>
      <c r="D166" s="7">
        <f t="shared" si="21"/>
        <v>9.8352212556379794E-3</v>
      </c>
      <c r="E166" s="18">
        <f t="shared" si="29"/>
        <v>51</v>
      </c>
      <c r="F166" s="7">
        <f t="shared" si="25"/>
        <v>9.8997549576658912E-3</v>
      </c>
      <c r="H166" s="56">
        <v>51</v>
      </c>
      <c r="I166" s="57">
        <f t="shared" si="20"/>
        <v>9.9800724859440554E-3</v>
      </c>
      <c r="J166" s="18">
        <f t="shared" si="22"/>
        <v>51</v>
      </c>
      <c r="K166" s="7">
        <f t="shared" si="23"/>
        <v>1.0047039002501557E-2</v>
      </c>
      <c r="L166" s="18">
        <f t="shared" si="26"/>
        <v>51</v>
      </c>
      <c r="M166" s="58">
        <f t="shared" si="27"/>
        <v>1.0109873255472485E-2</v>
      </c>
    </row>
    <row r="167" spans="1:13" x14ac:dyDescent="0.3">
      <c r="A167" s="56">
        <v>52</v>
      </c>
      <c r="B167" s="57">
        <f t="shared" si="18"/>
        <v>1.0014621788375831E-2</v>
      </c>
      <c r="C167" s="18">
        <f t="shared" si="28"/>
        <v>52</v>
      </c>
      <c r="D167" s="7">
        <f t="shared" si="21"/>
        <v>9.9138080675346008E-3</v>
      </c>
      <c r="E167" s="18">
        <f t="shared" si="29"/>
        <v>52</v>
      </c>
      <c r="F167" s="7">
        <f t="shared" si="25"/>
        <v>9.9512120339470302E-3</v>
      </c>
      <c r="H167" s="56">
        <v>52</v>
      </c>
      <c r="I167" s="57">
        <f t="shared" si="20"/>
        <v>1.0199971221446577E-2</v>
      </c>
      <c r="J167" s="18">
        <f t="shared" si="22"/>
        <v>52</v>
      </c>
      <c r="K167" s="7">
        <f t="shared" si="23"/>
        <v>1.0096437086079308E-2</v>
      </c>
      <c r="L167" s="18">
        <f t="shared" si="26"/>
        <v>52</v>
      </c>
      <c r="M167" s="58">
        <f t="shared" si="27"/>
        <v>1.0130364978721929E-2</v>
      </c>
    </row>
    <row r="168" spans="1:13" x14ac:dyDescent="0.3">
      <c r="A168" s="56">
        <v>53</v>
      </c>
      <c r="B168" s="57">
        <f t="shared" si="18"/>
        <v>9.9580652701773808E-3</v>
      </c>
      <c r="C168" s="18">
        <f t="shared" si="28"/>
        <v>53</v>
      </c>
      <c r="D168" s="7">
        <f t="shared" si="21"/>
        <v>9.9665319821884129E-3</v>
      </c>
      <c r="E168" s="18">
        <f t="shared" si="29"/>
        <v>53</v>
      </c>
      <c r="F168" s="7">
        <f t="shared" si="25"/>
        <v>9.9432700419651576E-3</v>
      </c>
      <c r="H168" s="56">
        <v>53</v>
      </c>
      <c r="I168" s="57">
        <f t="shared" si="20"/>
        <v>1.0109267550847293E-2</v>
      </c>
      <c r="J168" s="18">
        <f t="shared" si="22"/>
        <v>53</v>
      </c>
      <c r="K168" s="7">
        <f t="shared" si="23"/>
        <v>1.0117315295400692E-2</v>
      </c>
      <c r="L168" s="18">
        <f t="shared" si="26"/>
        <v>53</v>
      </c>
      <c r="M168" s="58">
        <f t="shared" si="27"/>
        <v>1.0089706015761469E-2</v>
      </c>
    </row>
    <row r="169" spans="1:13" x14ac:dyDescent="0.3">
      <c r="A169" s="56">
        <v>54</v>
      </c>
      <c r="B169" s="57">
        <f t="shared" si="18"/>
        <v>9.9269088880120232E-3</v>
      </c>
      <c r="C169" s="18">
        <f t="shared" si="28"/>
        <v>54</v>
      </c>
      <c r="D169" s="7">
        <f t="shared" si="21"/>
        <v>1.01003268987455E-2</v>
      </c>
      <c r="E169" s="18">
        <f t="shared" si="29"/>
        <v>54</v>
      </c>
      <c r="F169" s="7">
        <f t="shared" si="25"/>
        <v>9.9585770182557855E-3</v>
      </c>
      <c r="H169" s="56">
        <v>54</v>
      </c>
      <c r="I169" s="57">
        <f t="shared" si="20"/>
        <v>1.0042707113908205E-2</v>
      </c>
      <c r="J169" s="18">
        <f t="shared" si="22"/>
        <v>54</v>
      </c>
      <c r="K169" s="7">
        <f t="shared" si="23"/>
        <v>1.0216946229616906E-2</v>
      </c>
      <c r="L169" s="18">
        <f t="shared" si="26"/>
        <v>54</v>
      </c>
      <c r="M169" s="58">
        <f t="shared" si="27"/>
        <v>1.0070867481461339E-2</v>
      </c>
    </row>
    <row r="170" spans="1:13" x14ac:dyDescent="0.3">
      <c r="A170" s="56">
        <v>55</v>
      </c>
      <c r="B170" s="57">
        <f t="shared" si="18"/>
        <v>1.0416006538047091E-2</v>
      </c>
      <c r="C170" s="18">
        <f t="shared" si="28"/>
        <v>55</v>
      </c>
      <c r="D170" s="7">
        <f t="shared" si="21"/>
        <v>1.0046387085554928E-2</v>
      </c>
      <c r="E170" s="18">
        <f t="shared" si="29"/>
        <v>55</v>
      </c>
      <c r="F170" s="7">
        <f t="shared" si="25"/>
        <v>1.0011863575795964E-2</v>
      </c>
      <c r="H170" s="56">
        <v>55</v>
      </c>
      <c r="I170" s="57">
        <f t="shared" si="20"/>
        <v>1.0498864024095221E-2</v>
      </c>
      <c r="J170" s="18">
        <f t="shared" si="22"/>
        <v>55</v>
      </c>
      <c r="K170" s="7">
        <f t="shared" si="23"/>
        <v>1.0125852517326108E-2</v>
      </c>
      <c r="L170" s="18">
        <f t="shared" si="26"/>
        <v>55</v>
      </c>
      <c r="M170" s="58">
        <f t="shared" si="27"/>
        <v>1.0087751195947637E-2</v>
      </c>
    </row>
    <row r="171" spans="1:13" x14ac:dyDescent="0.3">
      <c r="A171" s="56">
        <v>56</v>
      </c>
      <c r="B171" s="57">
        <f t="shared" si="18"/>
        <v>9.7962458306056696E-3</v>
      </c>
      <c r="C171" s="18">
        <f t="shared" si="28"/>
        <v>56</v>
      </c>
      <c r="D171" s="7">
        <f t="shared" si="21"/>
        <v>1.001390201239156E-2</v>
      </c>
      <c r="E171" s="18">
        <f t="shared" si="29"/>
        <v>56</v>
      </c>
      <c r="F171" s="7">
        <f t="shared" si="25"/>
        <v>1.0018446772774425E-2</v>
      </c>
      <c r="H171" s="56">
        <v>56</v>
      </c>
      <c r="I171" s="57">
        <f t="shared" si="20"/>
        <v>9.8359864139748957E-3</v>
      </c>
      <c r="J171" s="18">
        <f t="shared" si="22"/>
        <v>56</v>
      </c>
      <c r="K171" s="7">
        <f t="shared" si="23"/>
        <v>1.0054684666027748E-2</v>
      </c>
      <c r="L171" s="18">
        <f t="shared" si="26"/>
        <v>56</v>
      </c>
      <c r="M171" s="58">
        <f t="shared" si="27"/>
        <v>1.005531474382342E-2</v>
      </c>
    </row>
    <row r="172" spans="1:13" x14ac:dyDescent="0.3">
      <c r="A172" s="56">
        <v>57</v>
      </c>
      <c r="B172" s="57">
        <f t="shared" si="18"/>
        <v>9.8294536685219203E-3</v>
      </c>
      <c r="C172" s="18">
        <f t="shared" si="28"/>
        <v>57</v>
      </c>
      <c r="D172" s="7">
        <f t="shared" si="21"/>
        <v>9.92248084865314E-3</v>
      </c>
      <c r="E172" s="18">
        <f t="shared" si="29"/>
        <v>57</v>
      </c>
      <c r="F172" s="7">
        <f t="shared" si="25"/>
        <v>1.0081138365203159E-2</v>
      </c>
      <c r="H172" s="56">
        <v>57</v>
      </c>
      <c r="I172" s="57">
        <f t="shared" si="20"/>
        <v>9.829203560013126E-3</v>
      </c>
      <c r="J172" s="18">
        <f t="shared" si="22"/>
        <v>57</v>
      </c>
      <c r="K172" s="7">
        <f t="shared" si="23"/>
        <v>9.9211494871120545E-3</v>
      </c>
      <c r="L172" s="18">
        <f t="shared" si="26"/>
        <v>57</v>
      </c>
      <c r="M172" s="58">
        <f t="shared" si="27"/>
        <v>1.0076598995438387E-2</v>
      </c>
    </row>
    <row r="173" spans="1:13" x14ac:dyDescent="0.3">
      <c r="A173" s="56">
        <v>58</v>
      </c>
      <c r="B173" s="57">
        <f t="shared" si="18"/>
        <v>1.0141743046831833E-2</v>
      </c>
      <c r="C173" s="18">
        <f t="shared" si="28"/>
        <v>58</v>
      </c>
      <c r="D173" s="7">
        <f t="shared" si="21"/>
        <v>1.0010633627526267E-2</v>
      </c>
      <c r="E173" s="18">
        <f t="shared" si="29"/>
        <v>58</v>
      </c>
      <c r="F173" s="7">
        <f t="shared" si="25"/>
        <v>1.0101614382743568E-2</v>
      </c>
      <c r="H173" s="56">
        <v>58</v>
      </c>
      <c r="I173" s="57">
        <f t="shared" si="20"/>
        <v>1.0098258487348143E-2</v>
      </c>
      <c r="J173" s="18">
        <f t="shared" si="22"/>
        <v>58</v>
      </c>
      <c r="K173" s="7">
        <f t="shared" si="23"/>
        <v>9.9667927013127756E-3</v>
      </c>
      <c r="L173" s="18">
        <f t="shared" si="26"/>
        <v>58</v>
      </c>
      <c r="M173" s="58">
        <f t="shared" si="27"/>
        <v>1.0054475626159057E-2</v>
      </c>
    </row>
    <row r="174" spans="1:13" x14ac:dyDescent="0.3">
      <c r="A174" s="56">
        <v>59</v>
      </c>
      <c r="B174" s="57">
        <f t="shared" si="18"/>
        <v>1.0060704167225048E-2</v>
      </c>
      <c r="C174" s="18">
        <f t="shared" si="28"/>
        <v>59</v>
      </c>
      <c r="D174" s="7">
        <f t="shared" si="21"/>
        <v>1.0199784543745136E-2</v>
      </c>
      <c r="E174" s="18">
        <f t="shared" si="29"/>
        <v>59</v>
      </c>
      <c r="F174" s="7">
        <f t="shared" si="25"/>
        <v>1.0012173516712231E-2</v>
      </c>
      <c r="H174" s="56">
        <v>59</v>
      </c>
      <c r="I174" s="57">
        <f t="shared" si="20"/>
        <v>9.9729160565770591E-3</v>
      </c>
      <c r="J174" s="18">
        <f t="shared" si="22"/>
        <v>59</v>
      </c>
      <c r="K174" s="7">
        <f t="shared" si="23"/>
        <v>1.0109810618692415E-2</v>
      </c>
      <c r="L174" s="18">
        <f t="shared" si="26"/>
        <v>59</v>
      </c>
      <c r="M174" s="58">
        <f t="shared" si="27"/>
        <v>9.9209584097635483E-3</v>
      </c>
    </row>
    <row r="175" spans="1:13" x14ac:dyDescent="0.3">
      <c r="A175" s="56">
        <v>60</v>
      </c>
      <c r="B175" s="57">
        <f t="shared" si="18"/>
        <v>1.0396906417178525E-2</v>
      </c>
      <c r="C175" s="18">
        <f t="shared" si="28"/>
        <v>60</v>
      </c>
      <c r="D175" s="7">
        <f t="shared" si="21"/>
        <v>1.0175950531732822E-2</v>
      </c>
      <c r="E175" s="18">
        <f t="shared" si="29"/>
        <v>60</v>
      </c>
      <c r="F175" s="7">
        <f t="shared" si="25"/>
        <v>1.0043168116349342E-2</v>
      </c>
      <c r="H175" s="56">
        <v>60</v>
      </c>
      <c r="I175" s="57">
        <f t="shared" si="20"/>
        <v>1.0258257312152045E-2</v>
      </c>
      <c r="J175" s="18">
        <f t="shared" si="22"/>
        <v>60</v>
      </c>
      <c r="K175" s="7">
        <f t="shared" si="23"/>
        <v>1.0039672299227337E-2</v>
      </c>
      <c r="L175" s="18">
        <f t="shared" si="26"/>
        <v>60</v>
      </c>
      <c r="M175" s="58">
        <f t="shared" si="27"/>
        <v>9.9060095023356162E-3</v>
      </c>
    </row>
    <row r="176" spans="1:13" x14ac:dyDescent="0.3">
      <c r="A176" s="56">
        <v>61</v>
      </c>
      <c r="B176" s="57">
        <f t="shared" si="18"/>
        <v>1.0070241010794892E-2</v>
      </c>
      <c r="C176" s="18">
        <f t="shared" si="28"/>
        <v>61</v>
      </c>
      <c r="D176" s="7">
        <f t="shared" si="21"/>
        <v>1.008568930126705E-2</v>
      </c>
      <c r="E176" s="18">
        <f t="shared" si="29"/>
        <v>61</v>
      </c>
      <c r="F176" s="7">
        <f t="shared" si="25"/>
        <v>1.0097348264773475E-2</v>
      </c>
      <c r="H176" s="56">
        <v>61</v>
      </c>
      <c r="I176" s="57">
        <f t="shared" si="20"/>
        <v>9.8878435289529078E-3</v>
      </c>
      <c r="J176" s="18">
        <f t="shared" si="22"/>
        <v>61</v>
      </c>
      <c r="K176" s="7">
        <f t="shared" si="23"/>
        <v>9.9034481168105357E-3</v>
      </c>
      <c r="L176" s="18">
        <f t="shared" si="26"/>
        <v>61</v>
      </c>
      <c r="M176" s="58">
        <f t="shared" si="27"/>
        <v>9.9115160921923566E-3</v>
      </c>
    </row>
    <row r="177" spans="1:13" x14ac:dyDescent="0.3">
      <c r="A177" s="56">
        <v>62</v>
      </c>
      <c r="B177" s="57">
        <f t="shared" si="18"/>
        <v>9.7899204758277285E-3</v>
      </c>
      <c r="C177" s="18">
        <f t="shared" si="28"/>
        <v>62</v>
      </c>
      <c r="D177" s="7">
        <f t="shared" si="21"/>
        <v>9.9577898382293573E-3</v>
      </c>
      <c r="E177" s="18">
        <f t="shared" si="29"/>
        <v>62</v>
      </c>
      <c r="F177" s="7">
        <f t="shared" si="25"/>
        <v>1.0131208185880439E-2</v>
      </c>
      <c r="H177" s="56">
        <v>62</v>
      </c>
      <c r="I177" s="57">
        <f t="shared" si="20"/>
        <v>9.5642435093266556E-3</v>
      </c>
      <c r="J177" s="18">
        <f t="shared" si="22"/>
        <v>62</v>
      </c>
      <c r="K177" s="7">
        <f t="shared" si="23"/>
        <v>9.7278103667529803E-3</v>
      </c>
      <c r="L177" s="18">
        <f t="shared" si="26"/>
        <v>62</v>
      </c>
      <c r="M177" s="58">
        <f t="shared" si="27"/>
        <v>9.8940636802529736E-3</v>
      </c>
    </row>
    <row r="178" spans="1:13" x14ac:dyDescent="0.3">
      <c r="A178" s="56">
        <v>63</v>
      </c>
      <c r="B178" s="57">
        <f t="shared" si="18"/>
        <v>1.0013208028065455E-2</v>
      </c>
      <c r="C178" s="18">
        <f t="shared" si="28"/>
        <v>63</v>
      </c>
      <c r="D178" s="7">
        <f t="shared" si="21"/>
        <v>1.0003947737128012E-2</v>
      </c>
      <c r="E178" s="18">
        <f t="shared" si="29"/>
        <v>63</v>
      </c>
      <c r="F178" s="7">
        <f t="shared" si="25"/>
        <v>1.0156482135377242E-2</v>
      </c>
      <c r="H178" s="56">
        <v>63</v>
      </c>
      <c r="I178" s="57">
        <f t="shared" si="20"/>
        <v>9.7313440619793811E-3</v>
      </c>
      <c r="J178" s="18">
        <f t="shared" si="22"/>
        <v>63</v>
      </c>
      <c r="K178" s="7">
        <f t="shared" si="23"/>
        <v>9.721112420105444E-3</v>
      </c>
      <c r="L178" s="18">
        <f t="shared" si="26"/>
        <v>63</v>
      </c>
      <c r="M178" s="58">
        <f t="shared" si="27"/>
        <v>9.8670326836421546E-3</v>
      </c>
    </row>
    <row r="179" spans="1:13" x14ac:dyDescent="0.3">
      <c r="A179" s="56">
        <v>64</v>
      </c>
      <c r="B179" s="57">
        <f t="shared" si="18"/>
        <v>1.0208714707490851E-2</v>
      </c>
      <c r="C179" s="18">
        <f t="shared" si="28"/>
        <v>64</v>
      </c>
      <c r="D179" s="7">
        <f t="shared" si="21"/>
        <v>1.0200228410045623E-2</v>
      </c>
      <c r="E179" s="18">
        <f t="shared" si="29"/>
        <v>64</v>
      </c>
      <c r="F179" s="7">
        <f t="shared" si="25"/>
        <v>1.0163785794595063E-2</v>
      </c>
      <c r="H179" s="56">
        <v>64</v>
      </c>
      <c r="I179" s="57">
        <f t="shared" si="20"/>
        <v>9.8677496890102953E-3</v>
      </c>
      <c r="J179" s="18">
        <f t="shared" si="22"/>
        <v>64</v>
      </c>
      <c r="K179" s="7">
        <f t="shared" si="23"/>
        <v>9.8583951182540496E-3</v>
      </c>
      <c r="L179" s="18">
        <f t="shared" si="26"/>
        <v>64</v>
      </c>
      <c r="M179" s="58">
        <f t="shared" si="27"/>
        <v>9.8194882972276413E-3</v>
      </c>
    </row>
    <row r="180" spans="1:13" x14ac:dyDescent="0.3">
      <c r="A180" s="56">
        <v>65</v>
      </c>
      <c r="B180" s="57">
        <f t="shared" si="18"/>
        <v>1.0378762494580562E-2</v>
      </c>
      <c r="C180" s="18">
        <f t="shared" si="28"/>
        <v>65</v>
      </c>
      <c r="D180" s="7">
        <f t="shared" si="21"/>
        <v>1.0275033005258028E-2</v>
      </c>
      <c r="E180" s="18">
        <f t="shared" si="29"/>
        <v>65</v>
      </c>
      <c r="F180" s="7">
        <f t="shared" si="25"/>
        <v>1.0228153065598671E-2</v>
      </c>
      <c r="H180" s="56">
        <v>65</v>
      </c>
      <c r="I180" s="57">
        <f t="shared" si="20"/>
        <v>9.9760916037724707E-3</v>
      </c>
      <c r="J180" s="18">
        <f t="shared" si="22"/>
        <v>65</v>
      </c>
      <c r="K180" s="7">
        <f t="shared" si="23"/>
        <v>9.8758467910280302E-3</v>
      </c>
      <c r="L180" s="18">
        <f t="shared" si="26"/>
        <v>65</v>
      </c>
      <c r="M180" s="58">
        <f t="shared" si="27"/>
        <v>9.8260027268004951E-3</v>
      </c>
    </row>
    <row r="181" spans="1:13" x14ac:dyDescent="0.3">
      <c r="A181" s="56">
        <v>66</v>
      </c>
      <c r="B181" s="57">
        <f t="shared" ref="B181:B187" si="30">R71</f>
        <v>1.0237621813702672E-2</v>
      </c>
      <c r="C181" s="18">
        <f t="shared" ref="C181:C186" si="31">IF(COUNTA(A70:A72)=3,AVERAGE(A70:A72),0)</f>
        <v>66</v>
      </c>
      <c r="D181" s="7">
        <f t="shared" si="21"/>
        <v>1.0354805446662172E-2</v>
      </c>
      <c r="E181" s="18">
        <f t="shared" si="29"/>
        <v>66</v>
      </c>
      <c r="F181" s="7">
        <f t="shared" si="25"/>
        <v>1.039380086746034E-2</v>
      </c>
      <c r="H181" s="56">
        <v>66</v>
      </c>
      <c r="I181" s="57">
        <f t="shared" ref="I181:I187" si="32">T71</f>
        <v>9.7836990803013297E-3</v>
      </c>
      <c r="J181" s="18">
        <f t="shared" si="22"/>
        <v>66</v>
      </c>
      <c r="K181" s="7">
        <f t="shared" si="23"/>
        <v>9.8950790971080848E-3</v>
      </c>
      <c r="L181" s="18">
        <f t="shared" si="26"/>
        <v>66</v>
      </c>
      <c r="M181" s="58">
        <f t="shared" si="27"/>
        <v>9.927272229687022E-3</v>
      </c>
    </row>
    <row r="182" spans="1:13" x14ac:dyDescent="0.3">
      <c r="A182" s="56">
        <v>67</v>
      </c>
      <c r="B182" s="57">
        <f t="shared" si="30"/>
        <v>1.0448032031703284E-2</v>
      </c>
      <c r="C182" s="18">
        <f t="shared" si="31"/>
        <v>67</v>
      </c>
      <c r="D182" s="7">
        <f t="shared" ref="D182:D186" si="33">IF(COUNTA(B181:B183)=3,AVERAGE(B181:B183),0)</f>
        <v>1.0402155251075369E-2</v>
      </c>
      <c r="E182" s="18">
        <f t="shared" si="29"/>
        <v>67</v>
      </c>
      <c r="F182" s="7">
        <f t="shared" si="25"/>
        <v>1.0472877572425099E-2</v>
      </c>
      <c r="H182" s="56">
        <v>67</v>
      </c>
      <c r="I182" s="57">
        <f t="shared" si="32"/>
        <v>9.9254466072504505E-3</v>
      </c>
      <c r="J182" s="18">
        <f>IF(COUNTA(A71:A73)=3,AVERAGE(A71:A73),0)</f>
        <v>67</v>
      </c>
      <c r="K182" s="7">
        <f t="shared" ref="K182:K186" si="34">IF(COUNTA(I181:I183)=3,AVERAGE(I181:I183),0)</f>
        <v>9.8808634078382234E-3</v>
      </c>
      <c r="L182" s="18">
        <f t="shared" si="26"/>
        <v>67</v>
      </c>
      <c r="M182" s="58">
        <f t="shared" si="27"/>
        <v>9.9442253167117134E-3</v>
      </c>
    </row>
    <row r="183" spans="1:13" x14ac:dyDescent="0.3">
      <c r="A183" s="56">
        <v>68</v>
      </c>
      <c r="B183" s="57">
        <f t="shared" si="30"/>
        <v>1.052081190782015E-2</v>
      </c>
      <c r="C183" s="18">
        <f t="shared" si="31"/>
        <v>68</v>
      </c>
      <c r="D183" s="7">
        <f t="shared" si="33"/>
        <v>1.0639433009460948E-2</v>
      </c>
      <c r="E183" s="18">
        <f t="shared" ref="E183:E184" si="35">IF(COUNTA(A70:A76)=7,AVERAGE(A70:A76),0)</f>
        <v>68</v>
      </c>
      <c r="F183" s="7">
        <f t="shared" si="25"/>
        <v>1.0540732779167158E-2</v>
      </c>
      <c r="H183" s="56">
        <v>68</v>
      </c>
      <c r="I183" s="57">
        <f t="shared" si="32"/>
        <v>9.9334445359628883E-3</v>
      </c>
      <c r="J183" s="18">
        <f>IF(COUNTA(A72:A74)=3,AVERAGE(A72:A74),0)</f>
        <v>68</v>
      </c>
      <c r="K183" s="7">
        <f t="shared" si="34"/>
        <v>1.0044007057581893E-2</v>
      </c>
      <c r="L183" s="18">
        <f t="shared" si="26"/>
        <v>68</v>
      </c>
      <c r="M183" s="58">
        <f t="shared" si="27"/>
        <v>9.9478382244749999E-3</v>
      </c>
    </row>
    <row r="184" spans="1:13" x14ac:dyDescent="0.3">
      <c r="A184" s="56">
        <v>69</v>
      </c>
      <c r="B184" s="57">
        <f t="shared" si="30"/>
        <v>1.0949455088859408E-2</v>
      </c>
      <c r="C184" s="18">
        <f t="shared" si="31"/>
        <v>69</v>
      </c>
      <c r="D184" s="7">
        <f t="shared" si="33"/>
        <v>1.0679003986499446E-2</v>
      </c>
      <c r="E184" s="18">
        <f t="shared" si="35"/>
        <v>69</v>
      </c>
      <c r="F184" s="7">
        <f t="shared" ref="F184" si="36">IF(COUNTA(B181:B187)=7,AVERAGE(B181:B187),0)</f>
        <v>1.0644322768827515E-2</v>
      </c>
      <c r="H184" s="56">
        <v>69</v>
      </c>
      <c r="I184" s="57">
        <f t="shared" si="32"/>
        <v>1.0273130029532338E-2</v>
      </c>
      <c r="J184" s="18">
        <f>IF(COUNTA(A73:A75)=3,AVERAGE(A73:A75),0)</f>
        <v>69</v>
      </c>
      <c r="K184" s="7">
        <f t="shared" si="34"/>
        <v>1.0018863412215818E-2</v>
      </c>
      <c r="L184" s="18">
        <f>IF(COUNTA(A71:A77)=7,AVERAGE(A71:A77),0)</f>
        <v>69</v>
      </c>
      <c r="M184" s="58">
        <f t="shared" ref="M184" si="37">IF(COUNTA(I181:I187)=7,AVERAGE(I181:I187),0)</f>
        <v>9.981582853366781E-3</v>
      </c>
    </row>
    <row r="185" spans="1:13" x14ac:dyDescent="0.3">
      <c r="A185" s="56">
        <v>70</v>
      </c>
      <c r="B185" s="57">
        <f t="shared" si="30"/>
        <v>1.0566744962818779E-2</v>
      </c>
      <c r="C185" s="18">
        <f t="shared" si="31"/>
        <v>70</v>
      </c>
      <c r="D185" s="7">
        <f t="shared" si="33"/>
        <v>1.0733300402121148E-2</v>
      </c>
      <c r="E185" s="18"/>
      <c r="F185" s="7"/>
      <c r="H185" s="56">
        <v>70</v>
      </c>
      <c r="I185" s="57">
        <f t="shared" si="32"/>
        <v>9.8500156711522277E-3</v>
      </c>
      <c r="J185" s="18">
        <f>IF(COUNTA(A74:A76)=3,AVERAGE(A74:A76),0)</f>
        <v>70</v>
      </c>
      <c r="K185" s="7">
        <f t="shared" si="34"/>
        <v>1.0005395248012619E-2</v>
      </c>
      <c r="L185" s="18"/>
      <c r="M185" s="58"/>
    </row>
    <row r="186" spans="1:13" x14ac:dyDescent="0.3">
      <c r="A186" s="56">
        <v>71</v>
      </c>
      <c r="B186" s="57">
        <f t="shared" si="30"/>
        <v>1.0683701154685258E-2</v>
      </c>
      <c r="C186" s="18">
        <f t="shared" si="31"/>
        <v>71</v>
      </c>
      <c r="D186" s="7">
        <f t="shared" si="33"/>
        <v>1.0784779513235698E-2</v>
      </c>
      <c r="E186" s="18"/>
      <c r="F186" s="7"/>
      <c r="H186" s="56">
        <v>71</v>
      </c>
      <c r="I186" s="57">
        <f t="shared" si="32"/>
        <v>9.8930400433532885E-3</v>
      </c>
      <c r="J186" s="18">
        <f>IF(COUNTA(A75:A77)=3,AVERAGE(A75:A77),0)</f>
        <v>71</v>
      </c>
      <c r="K186" s="7">
        <f t="shared" si="34"/>
        <v>9.9851199068401539E-3</v>
      </c>
      <c r="L186" s="18"/>
      <c r="M186" s="58"/>
    </row>
    <row r="187" spans="1:13" ht="15" thickBot="1" x14ac:dyDescent="0.35">
      <c r="A187" s="19">
        <v>72</v>
      </c>
      <c r="B187" s="57">
        <f t="shared" si="30"/>
        <v>1.1103892422203058E-2</v>
      </c>
      <c r="C187" s="28"/>
      <c r="D187" s="21"/>
      <c r="E187" s="10"/>
      <c r="F187" s="10"/>
      <c r="H187" s="19">
        <v>72</v>
      </c>
      <c r="I187" s="57">
        <f t="shared" si="32"/>
        <v>1.0212304006014946E-2</v>
      </c>
      <c r="J187" s="21"/>
      <c r="K187" s="10"/>
      <c r="L187" s="21"/>
      <c r="M187" s="59"/>
    </row>
  </sheetData>
  <mergeCells count="18">
    <mergeCell ref="B54:B65"/>
    <mergeCell ref="B66:B77"/>
    <mergeCell ref="J3:P3"/>
    <mergeCell ref="L4:M4"/>
    <mergeCell ref="N4:O4"/>
    <mergeCell ref="R3:Y3"/>
    <mergeCell ref="L115:M115"/>
    <mergeCell ref="R4:U4"/>
    <mergeCell ref="A81:O81"/>
    <mergeCell ref="V4:Y4"/>
    <mergeCell ref="C115:D115"/>
    <mergeCell ref="E115:F115"/>
    <mergeCell ref="J115:K115"/>
    <mergeCell ref="A108:O108"/>
    <mergeCell ref="B6:B17"/>
    <mergeCell ref="B18:B29"/>
    <mergeCell ref="B30:B41"/>
    <mergeCell ref="B42:B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A144"/>
  <sheetViews>
    <sheetView tabSelected="1" topLeftCell="D68" zoomScale="90" zoomScaleNormal="90" workbookViewId="0">
      <selection activeCell="T75" sqref="T75"/>
    </sheetView>
  </sheetViews>
  <sheetFormatPr defaultRowHeight="14.4" x14ac:dyDescent="0.3"/>
  <cols>
    <col min="4" max="4" width="12.21875" customWidth="1"/>
    <col min="10" max="10" width="10.109375" customWidth="1"/>
    <col min="11" max="11" width="9.6640625" customWidth="1"/>
    <col min="12" max="12" width="10.21875" customWidth="1"/>
    <col min="14" max="14" width="12.21875" bestFit="1" customWidth="1"/>
    <col min="15" max="15" width="11.77734375" customWidth="1"/>
    <col min="16" max="16" width="11" customWidth="1"/>
    <col min="17" max="17" width="12.5546875" customWidth="1"/>
    <col min="22" max="22" width="15.109375" customWidth="1"/>
  </cols>
  <sheetData>
    <row r="2" spans="1:22" ht="92.4" thickBot="1" x14ac:dyDescent="1.7">
      <c r="I2" s="154" t="s">
        <v>87</v>
      </c>
      <c r="J2" s="154"/>
      <c r="K2" s="154"/>
      <c r="L2" s="154"/>
      <c r="M2" s="154"/>
      <c r="N2" s="154"/>
      <c r="O2" s="154"/>
      <c r="P2" s="154"/>
      <c r="Q2" s="154"/>
      <c r="V2" s="22" t="s">
        <v>89</v>
      </c>
    </row>
    <row r="3" spans="1:22" ht="21.6" thickBot="1" x14ac:dyDescent="0.45">
      <c r="I3" s="134" t="s">
        <v>78</v>
      </c>
      <c r="J3" s="135"/>
      <c r="K3" s="135"/>
      <c r="L3" s="136"/>
      <c r="M3" s="67"/>
      <c r="N3" s="134" t="s">
        <v>79</v>
      </c>
      <c r="O3" s="135"/>
      <c r="P3" s="135"/>
      <c r="Q3" s="136"/>
      <c r="R3" s="6"/>
      <c r="S3" s="6"/>
    </row>
    <row r="4" spans="1:22" s="1" customFormat="1" ht="29.4" thickBot="1" x14ac:dyDescent="0.35">
      <c r="A4" s="13"/>
      <c r="B4" s="1" t="s">
        <v>0</v>
      </c>
      <c r="C4" s="1" t="s">
        <v>24</v>
      </c>
      <c r="D4" s="33" t="str">
        <f>'Dataset - Death Detrend'!D5</f>
        <v>Deaths</v>
      </c>
      <c r="E4" s="33" t="str">
        <f>'Dataset - Death Detrend'!E5</f>
        <v>Linear Trend</v>
      </c>
      <c r="F4" s="33" t="str">
        <f>'Dataset - Death Detrend'!F5</f>
        <v>Poly Trend</v>
      </c>
      <c r="I4" s="68" t="s">
        <v>22</v>
      </c>
      <c r="J4" s="69" t="s">
        <v>23</v>
      </c>
      <c r="K4" s="69" t="s">
        <v>83</v>
      </c>
      <c r="L4" s="70" t="s">
        <v>84</v>
      </c>
      <c r="M4" s="33"/>
      <c r="N4" s="68" t="s">
        <v>22</v>
      </c>
      <c r="O4" s="69" t="s">
        <v>23</v>
      </c>
      <c r="P4" s="69" t="s">
        <v>83</v>
      </c>
      <c r="Q4" s="70" t="s">
        <v>82</v>
      </c>
      <c r="R4" s="13"/>
      <c r="S4" s="13"/>
      <c r="V4" s="1" t="s">
        <v>94</v>
      </c>
    </row>
    <row r="5" spans="1:22" x14ac:dyDescent="0.3">
      <c r="A5" s="13">
        <v>1</v>
      </c>
      <c r="B5" s="122">
        <v>1973</v>
      </c>
      <c r="C5" s="6" t="s">
        <v>1</v>
      </c>
      <c r="D5" s="6">
        <f>'Dataset - Death Detrend'!D6</f>
        <v>9007</v>
      </c>
      <c r="E5" s="6">
        <f>'Dataset - Death Detrend'!E6</f>
        <v>9200.9800595238084</v>
      </c>
      <c r="F5" s="6">
        <f>'Dataset - Death Detrend'!F6</f>
        <v>9932.1177341683033</v>
      </c>
      <c r="G5" s="6"/>
      <c r="H5" s="6"/>
      <c r="I5" s="18">
        <f>B99*$E5</f>
        <v>8420.5409016856647</v>
      </c>
      <c r="J5" s="6">
        <f>C99*$E5</f>
        <v>8424.7743064540537</v>
      </c>
      <c r="K5" s="6">
        <f>D99*$E5</f>
        <v>8357.2097460838777</v>
      </c>
      <c r="L5" s="7">
        <f>E99*$E5</f>
        <v>8393.9300990015672</v>
      </c>
      <c r="M5" s="6"/>
      <c r="N5" s="18">
        <f t="shared" ref="N5:N16" si="0">B99*$F5</f>
        <v>9089.6625228910852</v>
      </c>
      <c r="O5" s="6">
        <f t="shared" ref="O5:O16" si="1">C99*$F5</f>
        <v>9094.2323267928441</v>
      </c>
      <c r="P5" s="6">
        <f t="shared" ref="P5:P16" si="2">F99*$F5</f>
        <v>9014.1425387677737</v>
      </c>
      <c r="Q5" s="7">
        <f t="shared" ref="Q5:Q16" si="3">G99*$F5</f>
        <v>9075.9571829544639</v>
      </c>
      <c r="R5" s="6"/>
      <c r="S5" s="6"/>
      <c r="V5">
        <f>Q5*L99</f>
        <v>9009.7663432720819</v>
      </c>
    </row>
    <row r="6" spans="1:22" x14ac:dyDescent="0.3">
      <c r="A6" s="13">
        <v>2</v>
      </c>
      <c r="B6" s="122"/>
      <c r="C6" s="6" t="s">
        <v>2</v>
      </c>
      <c r="D6" s="6">
        <f>'Dataset - Death Detrend'!D7</f>
        <v>8106</v>
      </c>
      <c r="E6" s="6">
        <f>'Dataset - Death Detrend'!E7</f>
        <v>9189.339384920635</v>
      </c>
      <c r="F6" s="6">
        <f>'Dataset - Death Detrend'!F7</f>
        <v>9859.5670479910568</v>
      </c>
      <c r="G6" s="6"/>
      <c r="H6" s="6"/>
      <c r="I6" s="18">
        <f t="shared" ref="I6:I16" si="4">B100*$E6</f>
        <v>7618.9781111923648</v>
      </c>
      <c r="J6" s="6">
        <f t="shared" ref="J6:J16" si="5">C100*$E6</f>
        <v>7624.4078707339659</v>
      </c>
      <c r="K6" s="6">
        <f t="shared" ref="K6:K16" si="6">D100*$E6</f>
        <v>7567.2055770759198</v>
      </c>
      <c r="L6" s="7">
        <f t="shared" ref="L6:L16" si="7">E100*$E6</f>
        <v>7530.4139450021494</v>
      </c>
      <c r="M6" s="6"/>
      <c r="N6" s="18">
        <f t="shared" si="0"/>
        <v>8174.6709287662434</v>
      </c>
      <c r="O6" s="6">
        <f t="shared" si="1"/>
        <v>8180.496709707877</v>
      </c>
      <c r="P6" s="6">
        <f t="shared" si="2"/>
        <v>8123.386199201067</v>
      </c>
      <c r="Q6" s="7">
        <f t="shared" si="3"/>
        <v>8141.6698385245581</v>
      </c>
      <c r="R6" s="6"/>
      <c r="S6" s="6"/>
      <c r="V6">
        <f t="shared" ref="V6:V16" si="8">Q6*L100</f>
        <v>8088.2035271498262</v>
      </c>
    </row>
    <row r="7" spans="1:22" x14ac:dyDescent="0.3">
      <c r="A7" s="13">
        <v>3</v>
      </c>
      <c r="B7" s="122"/>
      <c r="C7" s="6" t="s">
        <v>3</v>
      </c>
      <c r="D7" s="6">
        <f>'Dataset - Death Detrend'!D8</f>
        <v>8928</v>
      </c>
      <c r="E7" s="6">
        <f>'Dataset - Death Detrend'!E8</f>
        <v>9177.6987103174597</v>
      </c>
      <c r="F7" s="6">
        <f>'Dataset - Death Detrend'!F8</f>
        <v>9788.7566478587814</v>
      </c>
      <c r="G7" s="6"/>
      <c r="H7" s="6"/>
      <c r="I7" s="18">
        <f t="shared" si="4"/>
        <v>8421.6250168021434</v>
      </c>
      <c r="J7" s="6">
        <f t="shared" si="5"/>
        <v>8425.5004728575459</v>
      </c>
      <c r="K7" s="6">
        <f t="shared" si="6"/>
        <v>8377.5682675439584</v>
      </c>
      <c r="L7" s="7">
        <f t="shared" si="7"/>
        <v>8339.9695653824674</v>
      </c>
      <c r="M7" s="6"/>
      <c r="N7" s="18">
        <f t="shared" si="0"/>
        <v>8982.3430111429607</v>
      </c>
      <c r="O7" s="6">
        <f t="shared" si="1"/>
        <v>8986.4764979159736</v>
      </c>
      <c r="P7" s="6">
        <f t="shared" si="2"/>
        <v>8941.4297448131128</v>
      </c>
      <c r="Q7" s="7">
        <f t="shared" si="3"/>
        <v>8965.2110975281103</v>
      </c>
      <c r="R7" s="6"/>
      <c r="S7" s="6"/>
      <c r="V7">
        <f t="shared" si="8"/>
        <v>8920.3598252085412</v>
      </c>
    </row>
    <row r="8" spans="1:22" x14ac:dyDescent="0.3">
      <c r="A8" s="13">
        <v>4</v>
      </c>
      <c r="B8" s="122"/>
      <c r="C8" s="6" t="s">
        <v>4</v>
      </c>
      <c r="D8" s="6">
        <f>'Dataset - Death Detrend'!D9</f>
        <v>9137</v>
      </c>
      <c r="E8" s="6">
        <f>'Dataset - Death Detrend'!E9</f>
        <v>9166.0580357142862</v>
      </c>
      <c r="F8" s="6">
        <f>'Dataset - Death Detrend'!F9</f>
        <v>9719.6865337714789</v>
      </c>
      <c r="G8" s="6"/>
      <c r="H8" s="6"/>
      <c r="I8" s="18">
        <f t="shared" si="4"/>
        <v>8619.6061866160653</v>
      </c>
      <c r="J8" s="6">
        <f t="shared" si="5"/>
        <v>8619.1653208833213</v>
      </c>
      <c r="K8" s="6">
        <f t="shared" si="6"/>
        <v>8588.5518947090513</v>
      </c>
      <c r="L8" s="7">
        <f t="shared" si="7"/>
        <v>8630.5666826120614</v>
      </c>
      <c r="M8" s="6"/>
      <c r="N8" s="18">
        <f t="shared" si="0"/>
        <v>9140.2290768865678</v>
      </c>
      <c r="O8" s="6">
        <f t="shared" si="1"/>
        <v>9139.7615829312545</v>
      </c>
      <c r="P8" s="6">
        <f t="shared" si="2"/>
        <v>9114.2569708740521</v>
      </c>
      <c r="Q8" s="7">
        <f t="shared" si="3"/>
        <v>9122.1599705923491</v>
      </c>
      <c r="R8" s="6"/>
      <c r="S8" s="6"/>
      <c r="V8">
        <f t="shared" si="8"/>
        <v>9091.3835743988566</v>
      </c>
    </row>
    <row r="9" spans="1:22" x14ac:dyDescent="0.3">
      <c r="A9" s="13">
        <v>5</v>
      </c>
      <c r="B9" s="122"/>
      <c r="C9" s="6" t="s">
        <v>5</v>
      </c>
      <c r="D9" s="6">
        <f>'Dataset - Death Detrend'!D10</f>
        <v>10017</v>
      </c>
      <c r="E9" s="6">
        <f>'Dataset - Death Detrend'!E10</f>
        <v>9154.4173611111109</v>
      </c>
      <c r="F9" s="6">
        <f>'Dataset - Death Detrend'!F10</f>
        <v>9652.3567057291493</v>
      </c>
      <c r="G9" s="6"/>
      <c r="H9" s="6"/>
      <c r="I9" s="18">
        <f t="shared" si="4"/>
        <v>9507.755844117577</v>
      </c>
      <c r="J9" s="6">
        <f t="shared" si="5"/>
        <v>9511.1869723598447</v>
      </c>
      <c r="K9" s="6">
        <f t="shared" si="6"/>
        <v>9486.567170231323</v>
      </c>
      <c r="L9" s="7">
        <f t="shared" si="7"/>
        <v>9617.8637120048334</v>
      </c>
      <c r="M9" s="6"/>
      <c r="N9" s="18">
        <f t="shared" si="0"/>
        <v>10024.914449308548</v>
      </c>
      <c r="O9" s="6">
        <f t="shared" si="1"/>
        <v>10028.532208079103</v>
      </c>
      <c r="P9" s="6">
        <f t="shared" si="2"/>
        <v>10015.655872881827</v>
      </c>
      <c r="Q9" s="7">
        <f t="shared" si="3"/>
        <v>10030.218435442046</v>
      </c>
      <c r="R9" s="6"/>
      <c r="S9" s="6"/>
      <c r="V9">
        <f t="shared" si="8"/>
        <v>10010.164952558005</v>
      </c>
    </row>
    <row r="10" spans="1:22" x14ac:dyDescent="0.3">
      <c r="A10" s="13">
        <v>6</v>
      </c>
      <c r="B10" s="122"/>
      <c r="C10" s="6" t="s">
        <v>6</v>
      </c>
      <c r="D10" s="6">
        <f>'Dataset - Death Detrend'!D11</f>
        <v>10826</v>
      </c>
      <c r="E10" s="6">
        <f>'Dataset - Death Detrend'!E11</f>
        <v>9142.7766865079357</v>
      </c>
      <c r="F10" s="6">
        <f>'Dataset - Death Detrend'!F11</f>
        <v>9586.7671637317962</v>
      </c>
      <c r="G10" s="6"/>
      <c r="H10" s="6"/>
      <c r="I10" s="18">
        <f t="shared" si="4"/>
        <v>9977.2162510818271</v>
      </c>
      <c r="J10" s="6">
        <f t="shared" si="5"/>
        <v>9979.9589061462648</v>
      </c>
      <c r="K10" s="6">
        <f t="shared" si="6"/>
        <v>9970.3880638434985</v>
      </c>
      <c r="L10" s="7">
        <f t="shared" si="7"/>
        <v>9924.7862136117856</v>
      </c>
      <c r="M10" s="6"/>
      <c r="N10" s="18">
        <f t="shared" si="0"/>
        <v>10461.728687136463</v>
      </c>
      <c r="O10" s="6">
        <f t="shared" si="1"/>
        <v>10464.604530702891</v>
      </c>
      <c r="P10" s="6">
        <f t="shared" si="2"/>
        <v>10464.930367885214</v>
      </c>
      <c r="Q10" s="7">
        <f t="shared" si="3"/>
        <v>10392.93759656498</v>
      </c>
      <c r="R10" s="6"/>
      <c r="S10" s="6"/>
      <c r="V10">
        <f t="shared" si="8"/>
        <v>10388.211277604043</v>
      </c>
    </row>
    <row r="11" spans="1:22" x14ac:dyDescent="0.3">
      <c r="A11" s="13">
        <v>7</v>
      </c>
      <c r="B11" s="122"/>
      <c r="C11" s="6" t="s">
        <v>7</v>
      </c>
      <c r="D11" s="6">
        <f>'Dataset - Death Detrend'!D12</f>
        <v>11317</v>
      </c>
      <c r="E11" s="6">
        <f>'Dataset - Death Detrend'!E12</f>
        <v>9131.1360119047622</v>
      </c>
      <c r="F11" s="6">
        <f>'Dataset - Death Detrend'!F12</f>
        <v>9522.9179077794161</v>
      </c>
      <c r="G11" s="6"/>
      <c r="H11" s="6"/>
      <c r="I11" s="18">
        <f t="shared" si="4"/>
        <v>10865.529828451794</v>
      </c>
      <c r="J11" s="6">
        <f t="shared" si="5"/>
        <v>10864.291918470904</v>
      </c>
      <c r="K11" s="6">
        <f t="shared" si="6"/>
        <v>10870.572839265875</v>
      </c>
      <c r="L11" s="7">
        <f t="shared" si="7"/>
        <v>10988.641017125386</v>
      </c>
      <c r="M11" s="6"/>
      <c r="N11" s="18">
        <f t="shared" si="0"/>
        <v>11331.727886428751</v>
      </c>
      <c r="O11" s="6">
        <f t="shared" si="1"/>
        <v>11330.436862495926</v>
      </c>
      <c r="P11" s="6">
        <f t="shared" si="2"/>
        <v>11349.50121857776</v>
      </c>
      <c r="Q11" s="7">
        <f t="shared" si="3"/>
        <v>11327.923413416976</v>
      </c>
      <c r="R11" s="6"/>
      <c r="S11" s="6"/>
      <c r="V11">
        <f t="shared" si="8"/>
        <v>11335.785090020156</v>
      </c>
    </row>
    <row r="12" spans="1:22" x14ac:dyDescent="0.3">
      <c r="A12" s="13">
        <v>8</v>
      </c>
      <c r="B12" s="122"/>
      <c r="C12" s="6" t="s">
        <v>8</v>
      </c>
      <c r="D12" s="6">
        <f>'Dataset - Death Detrend'!D13</f>
        <v>10744</v>
      </c>
      <c r="E12" s="6">
        <f>'Dataset - Death Detrend'!E13</f>
        <v>9119.4953373015869</v>
      </c>
      <c r="F12" s="6">
        <f>'Dataset - Death Detrend'!F13</f>
        <v>9460.8089378720069</v>
      </c>
      <c r="G12" s="6"/>
      <c r="H12" s="6"/>
      <c r="I12" s="18">
        <f t="shared" si="4"/>
        <v>10115.23574073521</v>
      </c>
      <c r="J12" s="6">
        <f t="shared" si="5"/>
        <v>10115.266941524782</v>
      </c>
      <c r="K12" s="6">
        <f t="shared" si="6"/>
        <v>10133.692458648127</v>
      </c>
      <c r="L12" s="7">
        <f t="shared" si="7"/>
        <v>9994.2588833937134</v>
      </c>
      <c r="M12" s="6"/>
      <c r="N12" s="18">
        <f t="shared" si="0"/>
        <v>10493.816726150846</v>
      </c>
      <c r="O12" s="6">
        <f t="shared" si="1"/>
        <v>10493.849094686377</v>
      </c>
      <c r="P12" s="6">
        <f t="shared" si="2"/>
        <v>10519.914476470854</v>
      </c>
      <c r="Q12" s="7">
        <f t="shared" si="3"/>
        <v>10483.937550974457</v>
      </c>
      <c r="R12" s="6"/>
      <c r="S12" s="6"/>
      <c r="V12">
        <f t="shared" si="8"/>
        <v>10505.480336786724</v>
      </c>
    </row>
    <row r="13" spans="1:22" x14ac:dyDescent="0.3">
      <c r="A13" s="13">
        <v>9</v>
      </c>
      <c r="B13" s="122"/>
      <c r="C13" s="6" t="s">
        <v>9</v>
      </c>
      <c r="D13" s="6">
        <f>'Dataset - Death Detrend'!D14</f>
        <v>9713</v>
      </c>
      <c r="E13" s="6">
        <f>'Dataset - Death Detrend'!E14</f>
        <v>9107.8546626984116</v>
      </c>
      <c r="F13" s="6">
        <f>'Dataset - Death Detrend'!F14</f>
        <v>9400.4402540095725</v>
      </c>
      <c r="G13" s="6"/>
      <c r="H13" s="6"/>
      <c r="I13" s="18">
        <f t="shared" si="4"/>
        <v>9011.0670038066219</v>
      </c>
      <c r="J13" s="6">
        <f t="shared" si="5"/>
        <v>9006.9366347822561</v>
      </c>
      <c r="K13" s="6">
        <f t="shared" si="6"/>
        <v>9045.921632367581</v>
      </c>
      <c r="L13" s="7">
        <f t="shared" si="7"/>
        <v>8907.8081878817047</v>
      </c>
      <c r="M13" s="6"/>
      <c r="N13" s="18">
        <f t="shared" si="0"/>
        <v>9300.5433366307698</v>
      </c>
      <c r="O13" s="6">
        <f t="shared" si="1"/>
        <v>9296.2802814241932</v>
      </c>
      <c r="P13" s="6">
        <f t="shared" si="2"/>
        <v>9330.9017753720436</v>
      </c>
      <c r="Q13" s="7">
        <f t="shared" si="3"/>
        <v>9278.7612159634318</v>
      </c>
      <c r="R13" s="6"/>
      <c r="S13" s="6"/>
      <c r="V13">
        <f t="shared" si="8"/>
        <v>9316.7915328159761</v>
      </c>
    </row>
    <row r="14" spans="1:22" x14ac:dyDescent="0.3">
      <c r="A14" s="13">
        <v>10</v>
      </c>
      <c r="B14" s="122"/>
      <c r="C14" s="6" t="s">
        <v>10</v>
      </c>
      <c r="D14" s="6">
        <f>'Dataset - Death Detrend'!D15</f>
        <v>9938</v>
      </c>
      <c r="E14" s="6">
        <f>'Dataset - Death Detrend'!E15</f>
        <v>9096.2139880952382</v>
      </c>
      <c r="F14" s="6">
        <f>'Dataset - Death Detrend'!F15</f>
        <v>9341.8118561921146</v>
      </c>
      <c r="G14" s="6"/>
      <c r="H14" s="6"/>
      <c r="I14" s="18">
        <f t="shared" si="4"/>
        <v>9297.4226215524923</v>
      </c>
      <c r="J14" s="6">
        <f t="shared" si="5"/>
        <v>9294.3946936217963</v>
      </c>
      <c r="K14" s="6">
        <f t="shared" si="6"/>
        <v>9341.3665178938718</v>
      </c>
      <c r="L14" s="7">
        <f t="shared" si="7"/>
        <v>9391.9652708677149</v>
      </c>
      <c r="M14" s="6"/>
      <c r="N14" s="18">
        <f t="shared" si="0"/>
        <v>9548.4531247527721</v>
      </c>
      <c r="O14" s="6">
        <f t="shared" si="1"/>
        <v>9545.343442737847</v>
      </c>
      <c r="P14" s="6">
        <f t="shared" si="2"/>
        <v>9586.9563311195852</v>
      </c>
      <c r="Q14" s="7">
        <f t="shared" si="3"/>
        <v>9566.7417361593725</v>
      </c>
      <c r="R14" s="6"/>
      <c r="S14" s="6"/>
      <c r="V14">
        <f t="shared" si="8"/>
        <v>9614.1671240044197</v>
      </c>
    </row>
    <row r="15" spans="1:22" x14ac:dyDescent="0.3">
      <c r="A15" s="13">
        <v>11</v>
      </c>
      <c r="B15" s="122"/>
      <c r="C15" s="6" t="s">
        <v>11</v>
      </c>
      <c r="D15" s="6">
        <f>'Dataset - Death Detrend'!D16</f>
        <v>9161</v>
      </c>
      <c r="E15" s="6">
        <f>'Dataset - Death Detrend'!E16</f>
        <v>9084.5733134920629</v>
      </c>
      <c r="F15" s="6">
        <f>'Dataset - Death Detrend'!F16</f>
        <v>9284.923744419626</v>
      </c>
      <c r="G15" s="6"/>
      <c r="H15" s="6"/>
      <c r="I15" s="18">
        <f t="shared" si="4"/>
        <v>8753.5215687220934</v>
      </c>
      <c r="J15" s="6">
        <f t="shared" si="5"/>
        <v>8750.7075251371825</v>
      </c>
      <c r="K15" s="6">
        <f t="shared" si="6"/>
        <v>8804.5389318266571</v>
      </c>
      <c r="L15" s="7">
        <f t="shared" si="7"/>
        <v>8865.6770649990085</v>
      </c>
      <c r="M15" s="6"/>
      <c r="N15" s="18">
        <f t="shared" si="0"/>
        <v>8946.5710117622584</v>
      </c>
      <c r="O15" s="6">
        <f t="shared" si="1"/>
        <v>8943.694907492114</v>
      </c>
      <c r="P15" s="6">
        <f t="shared" si="2"/>
        <v>8986.5441382663466</v>
      </c>
      <c r="Q15" s="7">
        <f t="shared" si="3"/>
        <v>8967.7101430123294</v>
      </c>
      <c r="R15" s="6"/>
      <c r="S15" s="6"/>
      <c r="V15">
        <f t="shared" si="8"/>
        <v>9022.0483861557786</v>
      </c>
    </row>
    <row r="16" spans="1:22" ht="15" thickBot="1" x14ac:dyDescent="0.35">
      <c r="A16" s="82">
        <v>12</v>
      </c>
      <c r="B16" s="123"/>
      <c r="C16" s="74" t="s">
        <v>12</v>
      </c>
      <c r="D16" s="74">
        <f>'Dataset - Death Detrend'!D17</f>
        <v>8927</v>
      </c>
      <c r="E16" s="74">
        <f>'Dataset - Death Detrend'!E17</f>
        <v>9072.9326388888876</v>
      </c>
      <c r="F16" s="74">
        <f>'Dataset - Death Detrend'!F17</f>
        <v>9229.7759186921121</v>
      </c>
      <c r="G16" s="74"/>
      <c r="H16" s="74"/>
      <c r="I16" s="75">
        <f t="shared" si="4"/>
        <v>9015.4193308107824</v>
      </c>
      <c r="J16" s="74">
        <f t="shared" si="5"/>
        <v>9007.5108687911779</v>
      </c>
      <c r="K16" s="74">
        <f t="shared" si="6"/>
        <v>9078.1767883828361</v>
      </c>
      <c r="L16" s="77">
        <f t="shared" si="7"/>
        <v>9036.4611388480116</v>
      </c>
      <c r="M16" s="74"/>
      <c r="N16" s="75">
        <f t="shared" si="0"/>
        <v>9171.2683812693904</v>
      </c>
      <c r="O16" s="74">
        <f t="shared" si="1"/>
        <v>9163.2232061085433</v>
      </c>
      <c r="P16" s="74">
        <f t="shared" si="2"/>
        <v>9208.1965254802053</v>
      </c>
      <c r="Q16" s="77">
        <f t="shared" si="3"/>
        <v>9304.9964035669691</v>
      </c>
      <c r="R16" s="6"/>
      <c r="S16" s="6"/>
      <c r="V16">
        <f t="shared" si="8"/>
        <v>9371.9225603119576</v>
      </c>
    </row>
    <row r="17" spans="1:22" ht="15" thickTop="1" x14ac:dyDescent="0.3">
      <c r="A17" s="88">
        <v>13</v>
      </c>
      <c r="B17" s="124">
        <v>1974</v>
      </c>
      <c r="C17" s="79" t="s">
        <v>1</v>
      </c>
      <c r="D17" s="79">
        <f>'Dataset - Death Detrend'!D18</f>
        <v>7750</v>
      </c>
      <c r="E17" s="79">
        <f>'Dataset - Death Detrend'!E18</f>
        <v>9061.2919642857141</v>
      </c>
      <c r="F17" s="79">
        <f>'Dataset - Death Detrend'!F18</f>
        <v>9176.3683790095747</v>
      </c>
      <c r="G17" s="79"/>
      <c r="H17" s="79"/>
      <c r="I17" s="80">
        <f>B99*$E17</f>
        <v>8292.70133331127</v>
      </c>
      <c r="J17" s="79">
        <f>C99*$E17</f>
        <v>8296.8704670732404</v>
      </c>
      <c r="K17" s="79">
        <f>D99*$E17</f>
        <v>8230.3316631640773</v>
      </c>
      <c r="L17" s="81">
        <f>E99*$E17</f>
        <v>8266.4945324091186</v>
      </c>
      <c r="M17" s="79"/>
      <c r="N17" s="80">
        <f t="shared" ref="N17:N28" si="9">B99*$F17</f>
        <v>8398.0168160894991</v>
      </c>
      <c r="O17" s="79">
        <f t="shared" ref="O17:O28" si="10">C99*$F17</f>
        <v>8402.2388969331569</v>
      </c>
      <c r="P17" s="79">
        <f t="shared" ref="P17:P28" si="11">F99*$F17</f>
        <v>8328.2432579380074</v>
      </c>
      <c r="Q17" s="81">
        <f t="shared" ref="Q17:Q28" si="12">G99*$F17</f>
        <v>8385.3543355003567</v>
      </c>
      <c r="R17" s="6"/>
      <c r="S17" s="6"/>
      <c r="V17">
        <f>Q17*L99</f>
        <v>8324.2000535538227</v>
      </c>
    </row>
    <row r="18" spans="1:22" x14ac:dyDescent="0.3">
      <c r="A18" s="30">
        <v>14</v>
      </c>
      <c r="B18" s="122"/>
      <c r="C18" s="6" t="s">
        <v>2</v>
      </c>
      <c r="D18" s="6">
        <f>'Dataset - Death Detrend'!D19</f>
        <v>6981</v>
      </c>
      <c r="E18" s="6">
        <f>'Dataset - Death Detrend'!E19</f>
        <v>9049.6512896825388</v>
      </c>
      <c r="F18" s="6">
        <f>'Dataset - Death Detrend'!F19</f>
        <v>9124.7011253720066</v>
      </c>
      <c r="G18" s="6"/>
      <c r="H18" s="6"/>
      <c r="I18" s="18">
        <f t="shared" ref="I18:I28" si="13">B100*$E18</f>
        <v>7503.1612395509001</v>
      </c>
      <c r="J18" s="6">
        <f t="shared" ref="J18:J28" si="14">C100*$E18</f>
        <v>7508.5084607580029</v>
      </c>
      <c r="K18" s="6">
        <f t="shared" ref="K18:K28" si="15">D100*$E18</f>
        <v>7452.1757050623328</v>
      </c>
      <c r="L18" s="7">
        <f t="shared" ref="L18:L28" si="16">E100*$E18</f>
        <v>7415.9433463802407</v>
      </c>
      <c r="M18" s="6"/>
      <c r="N18" s="18">
        <f t="shared" si="9"/>
        <v>7565.385849113688</v>
      </c>
      <c r="O18" s="6">
        <f t="shared" si="10"/>
        <v>7570.7774154629569</v>
      </c>
      <c r="P18" s="6">
        <f t="shared" si="11"/>
        <v>7517.923538922988</v>
      </c>
      <c r="Q18" s="7">
        <f t="shared" si="12"/>
        <v>7534.8444385425055</v>
      </c>
      <c r="R18" s="6"/>
      <c r="S18" s="6"/>
      <c r="V18">
        <f t="shared" ref="V18:V28" si="17">Q18*L100</f>
        <v>7485.3631470014216</v>
      </c>
    </row>
    <row r="19" spans="1:22" x14ac:dyDescent="0.3">
      <c r="A19" s="30">
        <v>15</v>
      </c>
      <c r="B19" s="122"/>
      <c r="C19" s="6" t="s">
        <v>3</v>
      </c>
      <c r="D19" s="6">
        <f>'Dataset - Death Detrend'!D20</f>
        <v>8038</v>
      </c>
      <c r="E19" s="6">
        <f>'Dataset - Death Detrend'!E20</f>
        <v>9038.0106150793654</v>
      </c>
      <c r="F19" s="6">
        <f>'Dataset - Death Detrend'!F20</f>
        <v>9074.7741577794131</v>
      </c>
      <c r="G19" s="6"/>
      <c r="H19" s="6"/>
      <c r="I19" s="18">
        <f t="shared" si="13"/>
        <v>8293.4446532340862</v>
      </c>
      <c r="J19" s="6">
        <f t="shared" si="14"/>
        <v>8297.2611233615735</v>
      </c>
      <c r="K19" s="6">
        <f t="shared" si="15"/>
        <v>8250.0584646012285</v>
      </c>
      <c r="L19" s="7">
        <f t="shared" si="16"/>
        <v>8213.0320291107346</v>
      </c>
      <c r="M19" s="6"/>
      <c r="N19" s="18">
        <f t="shared" si="9"/>
        <v>8327.1795557059813</v>
      </c>
      <c r="O19" s="6">
        <f t="shared" si="10"/>
        <v>8331.0115499314652</v>
      </c>
      <c r="P19" s="6">
        <f t="shared" si="11"/>
        <v>8289.2504636510002</v>
      </c>
      <c r="Q19" s="7">
        <f t="shared" si="12"/>
        <v>8311.2972273839914</v>
      </c>
      <c r="R19" s="6"/>
      <c r="S19" s="6"/>
      <c r="V19">
        <f t="shared" si="17"/>
        <v>8269.7173637065971</v>
      </c>
    </row>
    <row r="20" spans="1:22" x14ac:dyDescent="0.3">
      <c r="A20" s="30">
        <v>16</v>
      </c>
      <c r="B20" s="122"/>
      <c r="C20" s="6" t="s">
        <v>4</v>
      </c>
      <c r="D20" s="6">
        <f>'Dataset - Death Detrend'!D21</f>
        <v>8422</v>
      </c>
      <c r="E20" s="6">
        <f>'Dataset - Death Detrend'!E21</f>
        <v>9026.3699404761901</v>
      </c>
      <c r="F20" s="6">
        <f>'Dataset - Death Detrend'!F21</f>
        <v>9026.5874762317962</v>
      </c>
      <c r="G20" s="6"/>
      <c r="H20" s="6"/>
      <c r="I20" s="18">
        <f t="shared" si="13"/>
        <v>8488.245860811945</v>
      </c>
      <c r="J20" s="6">
        <f t="shared" si="14"/>
        <v>8487.8117137465069</v>
      </c>
      <c r="K20" s="6">
        <f t="shared" si="15"/>
        <v>8457.6648274058643</v>
      </c>
      <c r="L20" s="7">
        <f t="shared" si="16"/>
        <v>8499.0393219929101</v>
      </c>
      <c r="M20" s="6"/>
      <c r="N20" s="18">
        <f t="shared" si="9"/>
        <v>8488.4504277629203</v>
      </c>
      <c r="O20" s="6">
        <f t="shared" si="10"/>
        <v>8488.0162702345278</v>
      </c>
      <c r="P20" s="6">
        <f t="shared" si="11"/>
        <v>8464.330361128119</v>
      </c>
      <c r="Q20" s="7">
        <f t="shared" si="12"/>
        <v>8471.6698075221957</v>
      </c>
      <c r="R20" s="6"/>
      <c r="S20" s="6"/>
      <c r="V20">
        <f t="shared" si="17"/>
        <v>8443.0880388120131</v>
      </c>
    </row>
    <row r="21" spans="1:22" x14ac:dyDescent="0.3">
      <c r="A21" s="30">
        <v>17</v>
      </c>
      <c r="B21" s="122"/>
      <c r="C21" s="6" t="s">
        <v>5</v>
      </c>
      <c r="D21" s="6">
        <f>'Dataset - Death Detrend'!D22</f>
        <v>8714</v>
      </c>
      <c r="E21" s="6">
        <f>'Dataset - Death Detrend'!E22</f>
        <v>9014.7292658730148</v>
      </c>
      <c r="F21" s="6">
        <f>'Dataset - Death Detrend'!F22</f>
        <v>8980.1410807291504</v>
      </c>
      <c r="G21" s="6"/>
      <c r="H21" s="6"/>
      <c r="I21" s="18">
        <f t="shared" si="13"/>
        <v>9362.6761245173257</v>
      </c>
      <c r="J21" s="6">
        <f t="shared" si="14"/>
        <v>9366.0548968586372</v>
      </c>
      <c r="K21" s="6">
        <f t="shared" si="15"/>
        <v>9341.8107705518323</v>
      </c>
      <c r="L21" s="7">
        <f t="shared" si="16"/>
        <v>9471.1038463363875</v>
      </c>
      <c r="M21" s="6"/>
      <c r="N21" s="18">
        <f t="shared" si="9"/>
        <v>9326.7529186521442</v>
      </c>
      <c r="O21" s="6">
        <f t="shared" si="10"/>
        <v>9330.1187271428662</v>
      </c>
      <c r="P21" s="6">
        <f t="shared" si="11"/>
        <v>9318.1391339513248</v>
      </c>
      <c r="Q21" s="7">
        <f t="shared" si="12"/>
        <v>9331.6875211768074</v>
      </c>
      <c r="R21" s="6"/>
      <c r="S21" s="6"/>
      <c r="V21">
        <f t="shared" si="17"/>
        <v>9313.0306158272779</v>
      </c>
    </row>
    <row r="22" spans="1:22" x14ac:dyDescent="0.3">
      <c r="A22" s="30">
        <v>18</v>
      </c>
      <c r="B22" s="122"/>
      <c r="C22" s="6" t="s">
        <v>6</v>
      </c>
      <c r="D22" s="6">
        <f>'Dataset - Death Detrend'!D23</f>
        <v>9512</v>
      </c>
      <c r="E22" s="6">
        <f>'Dataset - Death Detrend'!E23</f>
        <v>9003.0885912698413</v>
      </c>
      <c r="F22" s="6">
        <f>'Dataset - Death Detrend'!F23</f>
        <v>8935.4349712714775</v>
      </c>
      <c r="G22" s="6"/>
      <c r="H22" s="6"/>
      <c r="I22" s="18">
        <f t="shared" si="13"/>
        <v>9824.7791543791518</v>
      </c>
      <c r="J22" s="6">
        <f t="shared" si="14"/>
        <v>9827.4799057337004</v>
      </c>
      <c r="K22" s="6">
        <f t="shared" si="15"/>
        <v>9818.0552917351943</v>
      </c>
      <c r="L22" s="7">
        <f t="shared" si="16"/>
        <v>9773.1501702781879</v>
      </c>
      <c r="M22" s="6"/>
      <c r="N22" s="18">
        <f t="shared" si="9"/>
        <v>9750.9509487872674</v>
      </c>
      <c r="O22" s="6">
        <f t="shared" si="10"/>
        <v>9753.6314053725273</v>
      </c>
      <c r="P22" s="6">
        <f t="shared" si="11"/>
        <v>9753.9351049309025</v>
      </c>
      <c r="Q22" s="7">
        <f t="shared" si="12"/>
        <v>9686.8335767987464</v>
      </c>
      <c r="R22" s="6"/>
      <c r="S22" s="6"/>
      <c r="V22">
        <f t="shared" si="17"/>
        <v>9682.4283675131064</v>
      </c>
    </row>
    <row r="23" spans="1:22" x14ac:dyDescent="0.3">
      <c r="A23" s="30">
        <v>19</v>
      </c>
      <c r="B23" s="122"/>
      <c r="C23" s="6" t="s">
        <v>7</v>
      </c>
      <c r="D23" s="6">
        <f>'Dataset - Death Detrend'!D24</f>
        <v>10120</v>
      </c>
      <c r="E23" s="6">
        <f>'Dataset - Death Detrend'!E24</f>
        <v>8991.4479166666661</v>
      </c>
      <c r="F23" s="6">
        <f>'Dataset - Death Detrend'!F24</f>
        <v>8892.4691478587774</v>
      </c>
      <c r="G23" s="6"/>
      <c r="H23" s="6"/>
      <c r="I23" s="18">
        <f t="shared" si="13"/>
        <v>10699.308981066504</v>
      </c>
      <c r="J23" s="6">
        <f t="shared" si="14"/>
        <v>10698.090008629319</v>
      </c>
      <c r="K23" s="6">
        <f t="shared" si="15"/>
        <v>10704.274843914114</v>
      </c>
      <c r="L23" s="7">
        <f t="shared" si="16"/>
        <v>10820.536815092231</v>
      </c>
      <c r="M23" s="6"/>
      <c r="N23" s="18">
        <f t="shared" si="9"/>
        <v>10581.529904786903</v>
      </c>
      <c r="O23" s="6">
        <f t="shared" si="10"/>
        <v>10580.324350921694</v>
      </c>
      <c r="P23" s="6">
        <f t="shared" si="11"/>
        <v>10598.126583380614</v>
      </c>
      <c r="Q23" s="7">
        <f t="shared" si="12"/>
        <v>10577.977300510704</v>
      </c>
      <c r="R23" s="6"/>
      <c r="S23" s="6"/>
      <c r="V23">
        <f t="shared" si="17"/>
        <v>10585.318508039869</v>
      </c>
    </row>
    <row r="24" spans="1:22" x14ac:dyDescent="0.3">
      <c r="A24" s="30">
        <v>20</v>
      </c>
      <c r="B24" s="122"/>
      <c r="C24" s="6" t="s">
        <v>8</v>
      </c>
      <c r="D24" s="6">
        <f>'Dataset - Death Detrend'!D25</f>
        <v>9823</v>
      </c>
      <c r="E24" s="6">
        <f>'Dataset - Death Detrend'!E25</f>
        <v>8979.8072420634926</v>
      </c>
      <c r="F24" s="6">
        <f>'Dataset - Death Detrend'!F25</f>
        <v>8851.2436104910539</v>
      </c>
      <c r="G24" s="6"/>
      <c r="H24" s="6"/>
      <c r="I24" s="18">
        <f t="shared" si="13"/>
        <v>9960.2953672555432</v>
      </c>
      <c r="J24" s="6">
        <f t="shared" si="14"/>
        <v>9960.3260901262493</v>
      </c>
      <c r="K24" s="6">
        <f t="shared" si="15"/>
        <v>9978.469373935628</v>
      </c>
      <c r="L24" s="7">
        <f t="shared" si="16"/>
        <v>9841.1715759165909</v>
      </c>
      <c r="M24" s="6"/>
      <c r="N24" s="18">
        <f t="shared" si="9"/>
        <v>9817.6941165349035</v>
      </c>
      <c r="O24" s="6">
        <f t="shared" si="10"/>
        <v>9817.724399547189</v>
      </c>
      <c r="P24" s="6">
        <f t="shared" si="11"/>
        <v>9842.1103738851034</v>
      </c>
      <c r="Q24" s="7">
        <f t="shared" si="12"/>
        <v>9808.451462261768</v>
      </c>
      <c r="R24" s="6"/>
      <c r="S24" s="6"/>
      <c r="V24">
        <f t="shared" si="17"/>
        <v>9828.6062340709432</v>
      </c>
    </row>
    <row r="25" spans="1:22" x14ac:dyDescent="0.3">
      <c r="A25" s="30">
        <v>21</v>
      </c>
      <c r="B25" s="122"/>
      <c r="C25" s="6" t="s">
        <v>9</v>
      </c>
      <c r="D25" s="6">
        <f>'Dataset - Death Detrend'!D26</f>
        <v>8743</v>
      </c>
      <c r="E25" s="6">
        <f>'Dataset - Death Detrend'!E26</f>
        <v>8968.1665674603173</v>
      </c>
      <c r="F25" s="6">
        <f>'Dataset - Death Detrend'!F26</f>
        <v>8811.7583591683015</v>
      </c>
      <c r="G25" s="6"/>
      <c r="H25" s="6"/>
      <c r="I25" s="18">
        <f t="shared" si="13"/>
        <v>8872.8633507575887</v>
      </c>
      <c r="J25" s="6">
        <f t="shared" si="14"/>
        <v>8868.7963296239195</v>
      </c>
      <c r="K25" s="6">
        <f t="shared" si="15"/>
        <v>8907.1834103279107</v>
      </c>
      <c r="L25" s="7">
        <f t="shared" si="16"/>
        <v>8771.1882258166934</v>
      </c>
      <c r="M25" s="6"/>
      <c r="N25" s="18">
        <f t="shared" si="9"/>
        <v>8718.1172665192262</v>
      </c>
      <c r="O25" s="6">
        <f t="shared" si="10"/>
        <v>8714.1211757684632</v>
      </c>
      <c r="P25" s="6">
        <f t="shared" si="11"/>
        <v>8746.5745748070603</v>
      </c>
      <c r="Q25" s="7">
        <f t="shared" si="12"/>
        <v>8697.6992032493745</v>
      </c>
      <c r="R25" s="6"/>
      <c r="S25" s="6"/>
      <c r="V25">
        <f t="shared" si="17"/>
        <v>8733.3479551558921</v>
      </c>
    </row>
    <row r="26" spans="1:22" x14ac:dyDescent="0.3">
      <c r="A26" s="30">
        <v>22</v>
      </c>
      <c r="B26" s="122"/>
      <c r="C26" s="6" t="s">
        <v>10</v>
      </c>
      <c r="D26" s="6">
        <f>'Dataset - Death Detrend'!D27</f>
        <v>9129</v>
      </c>
      <c r="E26" s="6">
        <f>'Dataset - Death Detrend'!E27</f>
        <v>8956.525892857142</v>
      </c>
      <c r="F26" s="6">
        <f>'Dataset - Death Detrend'!F27</f>
        <v>8774.0133938905237</v>
      </c>
      <c r="G26" s="6"/>
      <c r="H26" s="6"/>
      <c r="I26" s="18">
        <f t="shared" si="13"/>
        <v>9154.64461981155</v>
      </c>
      <c r="J26" s="6">
        <f t="shared" si="14"/>
        <v>9151.6631909502139</v>
      </c>
      <c r="K26" s="6">
        <f t="shared" si="15"/>
        <v>9197.9136816354803</v>
      </c>
      <c r="L26" s="7">
        <f t="shared" si="16"/>
        <v>9247.7354032605017</v>
      </c>
      <c r="M26" s="6"/>
      <c r="N26" s="18">
        <f t="shared" si="9"/>
        <v>8968.0949367424018</v>
      </c>
      <c r="O26" s="6">
        <f t="shared" si="10"/>
        <v>8965.1742622448091</v>
      </c>
      <c r="P26" s="6">
        <f t="shared" si="11"/>
        <v>9004.2579052939727</v>
      </c>
      <c r="Q26" s="7">
        <f t="shared" si="12"/>
        <v>8985.2719602050202</v>
      </c>
      <c r="R26" s="6"/>
      <c r="S26" s="6"/>
      <c r="V26">
        <f t="shared" si="17"/>
        <v>9029.814817047838</v>
      </c>
    </row>
    <row r="27" spans="1:22" x14ac:dyDescent="0.3">
      <c r="A27" s="30">
        <v>23</v>
      </c>
      <c r="B27" s="122"/>
      <c r="C27" s="6" t="s">
        <v>11</v>
      </c>
      <c r="D27" s="6">
        <f>'Dataset - Death Detrend'!D28</f>
        <v>8710</v>
      </c>
      <c r="E27" s="6">
        <f>'Dataset - Death Detrend'!E28</f>
        <v>8944.8852182539686</v>
      </c>
      <c r="F27" s="6">
        <f>'Dataset - Death Detrend'!F28</f>
        <v>8738.0087146577189</v>
      </c>
      <c r="G27" s="6"/>
      <c r="H27" s="6"/>
      <c r="I27" s="18">
        <f t="shared" si="13"/>
        <v>8618.9238597967487</v>
      </c>
      <c r="J27" s="6">
        <f t="shared" si="14"/>
        <v>8616.1530860908642</v>
      </c>
      <c r="K27" s="6">
        <f t="shared" si="15"/>
        <v>8669.1567591703006</v>
      </c>
      <c r="L27" s="7">
        <f t="shared" si="16"/>
        <v>8729.354807533542</v>
      </c>
      <c r="M27" s="6"/>
      <c r="N27" s="18">
        <f t="shared" si="9"/>
        <v>8419.5861612829267</v>
      </c>
      <c r="O27" s="6">
        <f t="shared" si="10"/>
        <v>8416.8794697829671</v>
      </c>
      <c r="P27" s="6">
        <f t="shared" si="11"/>
        <v>8457.2047284741493</v>
      </c>
      <c r="Q27" s="7">
        <f t="shared" si="12"/>
        <v>8439.480122522451</v>
      </c>
      <c r="R27" s="6"/>
      <c r="S27" s="6"/>
      <c r="V27">
        <f t="shared" si="17"/>
        <v>8490.6176498943933</v>
      </c>
    </row>
    <row r="28" spans="1:22" ht="15" thickBot="1" x14ac:dyDescent="0.35">
      <c r="A28" s="82">
        <v>24</v>
      </c>
      <c r="B28" s="123"/>
      <c r="C28" s="74" t="s">
        <v>12</v>
      </c>
      <c r="D28" s="74">
        <f>'Dataset - Death Detrend'!D29</f>
        <v>8680</v>
      </c>
      <c r="E28" s="74">
        <f>'Dataset - Death Detrend'!E29</f>
        <v>8933.2445436507933</v>
      </c>
      <c r="F28" s="74">
        <f>'Dataset - Death Detrend'!F29</f>
        <v>8703.7443214698887</v>
      </c>
      <c r="G28" s="74"/>
      <c r="H28" s="74"/>
      <c r="I28" s="75">
        <f t="shared" si="13"/>
        <v>8876.6167182248828</v>
      </c>
      <c r="J28" s="74">
        <f t="shared" si="14"/>
        <v>8868.8300159537248</v>
      </c>
      <c r="K28" s="74">
        <f t="shared" si="15"/>
        <v>8938.4079535114724</v>
      </c>
      <c r="L28" s="77">
        <f t="shared" si="16"/>
        <v>8897.3345637461243</v>
      </c>
      <c r="M28" s="74"/>
      <c r="N28" s="75">
        <f t="shared" si="9"/>
        <v>8648.5712976508712</v>
      </c>
      <c r="O28" s="74">
        <f t="shared" si="10"/>
        <v>8640.9846402673847</v>
      </c>
      <c r="P28" s="74">
        <f t="shared" si="11"/>
        <v>8683.3948002265261</v>
      </c>
      <c r="Q28" s="77">
        <f t="shared" si="12"/>
        <v>8774.6777735769811</v>
      </c>
      <c r="R28" s="6"/>
      <c r="S28" s="6"/>
      <c r="V28">
        <f t="shared" si="17"/>
        <v>8837.7896152791509</v>
      </c>
    </row>
    <row r="29" spans="1:22" ht="15" thickTop="1" x14ac:dyDescent="0.3">
      <c r="A29" s="78">
        <v>25</v>
      </c>
      <c r="B29" s="124">
        <v>1975</v>
      </c>
      <c r="C29" s="79" t="s">
        <v>1</v>
      </c>
      <c r="D29" s="79">
        <f>'Dataset - Death Detrend'!D30</f>
        <v>8162</v>
      </c>
      <c r="E29" s="79">
        <f>'Dataset - Death Detrend'!E30</f>
        <v>8921.603869047618</v>
      </c>
      <c r="F29" s="79">
        <f>'Dataset - Death Detrend'!F30</f>
        <v>8671.2202143270315</v>
      </c>
      <c r="G29" s="79"/>
      <c r="H29" s="79"/>
      <c r="I29" s="80">
        <f t="shared" ref="I29:I40" si="18">B99*$E29</f>
        <v>8164.8617649368734</v>
      </c>
      <c r="J29" s="79">
        <f>C99*$E29</f>
        <v>8168.9666276924245</v>
      </c>
      <c r="K29" s="79">
        <f>D99*$E29</f>
        <v>8103.4535802442742</v>
      </c>
      <c r="L29" s="81">
        <f>E99*$E29</f>
        <v>8139.0589658166682</v>
      </c>
      <c r="M29" s="79"/>
      <c r="N29" s="80">
        <f t="shared" ref="N29:N40" si="19">B99*$F29</f>
        <v>7935.7159791565964</v>
      </c>
      <c r="O29" s="79">
        <f t="shared" ref="O29:O40" si="20">C99*$F29</f>
        <v>7939.7056394716501</v>
      </c>
      <c r="P29" s="79">
        <f t="shared" ref="P29:P40" si="21">F99*$F29</f>
        <v>7869.7833723910826</v>
      </c>
      <c r="Q29" s="81">
        <f t="shared" ref="Q29:Q40" si="22">G99*$F29</f>
        <v>7923.7505530628441</v>
      </c>
      <c r="R29" s="6"/>
      <c r="S29" s="6"/>
      <c r="V29">
        <f>Q29*L99</f>
        <v>7865.9627415991681</v>
      </c>
    </row>
    <row r="30" spans="1:22" x14ac:dyDescent="0.3">
      <c r="A30" s="30">
        <v>26</v>
      </c>
      <c r="B30" s="122"/>
      <c r="C30" s="6" t="s">
        <v>2</v>
      </c>
      <c r="D30" s="6">
        <f>'Dataset - Death Detrend'!D31</f>
        <v>7306</v>
      </c>
      <c r="E30" s="6">
        <f>'Dataset - Death Detrend'!E31</f>
        <v>8909.9631944444445</v>
      </c>
      <c r="F30" s="6">
        <f>'Dataset - Death Detrend'!F31</f>
        <v>8640.4363932291453</v>
      </c>
      <c r="G30" s="6"/>
      <c r="H30" s="6"/>
      <c r="I30" s="18">
        <f t="shared" si="18"/>
        <v>7387.3443679094371</v>
      </c>
      <c r="J30" s="6">
        <f t="shared" ref="J30:J40" si="23">C100*$E30</f>
        <v>7392.6090507820418</v>
      </c>
      <c r="K30" s="6">
        <f t="shared" ref="K30:K40" si="24">D100*$E30</f>
        <v>7337.1458330487476</v>
      </c>
      <c r="L30" s="7">
        <f t="shared" ref="L30:L40" si="25">E100*$E30</f>
        <v>7301.4727477583338</v>
      </c>
      <c r="M30" s="6"/>
      <c r="N30" s="18">
        <f t="shared" si="19"/>
        <v>7163.8768570447492</v>
      </c>
      <c r="O30" s="6">
        <f t="shared" si="20"/>
        <v>7168.9822830154899</v>
      </c>
      <c r="P30" s="6">
        <f t="shared" si="21"/>
        <v>7118.9334592672421</v>
      </c>
      <c r="Q30" s="7">
        <f t="shared" si="22"/>
        <v>7134.9563355094151</v>
      </c>
      <c r="R30" s="6"/>
      <c r="S30" s="6"/>
      <c r="V30">
        <f t="shared" ref="V30:V39" si="26">Q30*L100</f>
        <v>7088.1011074486569</v>
      </c>
    </row>
    <row r="31" spans="1:22" x14ac:dyDescent="0.3">
      <c r="A31" s="30">
        <v>27</v>
      </c>
      <c r="B31" s="122"/>
      <c r="C31" s="6" t="s">
        <v>3</v>
      </c>
      <c r="D31" s="6">
        <f>'Dataset - Death Detrend'!D32</f>
        <v>8124</v>
      </c>
      <c r="E31" s="6">
        <f>'Dataset - Death Detrend'!E32</f>
        <v>8898.3225198412692</v>
      </c>
      <c r="F31" s="6">
        <f>'Dataset - Death Detrend'!F32</f>
        <v>8611.3928581762357</v>
      </c>
      <c r="G31" s="6"/>
      <c r="H31" s="6"/>
      <c r="I31" s="18">
        <f t="shared" si="18"/>
        <v>8165.2642896660282</v>
      </c>
      <c r="J31" s="6">
        <f t="shared" si="23"/>
        <v>8169.0217738655992</v>
      </c>
      <c r="K31" s="6">
        <f t="shared" si="24"/>
        <v>8122.5486616584976</v>
      </c>
      <c r="L31" s="7">
        <f t="shared" si="25"/>
        <v>8086.0944928390008</v>
      </c>
      <c r="M31" s="6"/>
      <c r="N31" s="18">
        <f t="shared" si="19"/>
        <v>7901.9723585390757</v>
      </c>
      <c r="O31" s="6">
        <f t="shared" si="20"/>
        <v>7905.6086812874082</v>
      </c>
      <c r="P31" s="6">
        <f t="shared" si="21"/>
        <v>7865.9800234395434</v>
      </c>
      <c r="Q31" s="7">
        <f t="shared" si="22"/>
        <v>7886.9010227344334</v>
      </c>
      <c r="R31" s="6"/>
      <c r="S31" s="6"/>
      <c r="V31">
        <f t="shared" si="26"/>
        <v>7847.4443337976072</v>
      </c>
    </row>
    <row r="32" spans="1:22" x14ac:dyDescent="0.3">
      <c r="A32" s="30">
        <v>28</v>
      </c>
      <c r="B32" s="122"/>
      <c r="C32" s="6" t="s">
        <v>4</v>
      </c>
      <c r="D32" s="6">
        <f>'Dataset - Death Detrend'!D33</f>
        <v>7870</v>
      </c>
      <c r="E32" s="6">
        <f>'Dataset - Death Detrend'!E33</f>
        <v>8886.681845238094</v>
      </c>
      <c r="F32" s="6">
        <f>'Dataset - Death Detrend'!F33</f>
        <v>8584.0896091682989</v>
      </c>
      <c r="G32" s="6"/>
      <c r="H32" s="6"/>
      <c r="I32" s="18">
        <f t="shared" si="18"/>
        <v>8356.8855350078229</v>
      </c>
      <c r="J32" s="6">
        <f t="shared" si="23"/>
        <v>8356.4581066096944</v>
      </c>
      <c r="K32" s="6">
        <f t="shared" si="24"/>
        <v>8326.7777601026773</v>
      </c>
      <c r="L32" s="7">
        <f t="shared" si="25"/>
        <v>8367.5119613737606</v>
      </c>
      <c r="M32" s="6"/>
      <c r="N32" s="18">
        <f t="shared" si="19"/>
        <v>8072.332906180186</v>
      </c>
      <c r="O32" s="6">
        <f t="shared" si="20"/>
        <v>8071.920031753607</v>
      </c>
      <c r="P32" s="6">
        <f t="shared" si="21"/>
        <v>8049.3952440883459</v>
      </c>
      <c r="Q32" s="7">
        <f t="shared" si="22"/>
        <v>8056.3748989905262</v>
      </c>
      <c r="R32" s="6"/>
      <c r="S32" s="6"/>
      <c r="V32">
        <f t="shared" si="26"/>
        <v>8029.1942546503742</v>
      </c>
    </row>
    <row r="33" spans="1:22" x14ac:dyDescent="0.3">
      <c r="A33" s="30">
        <v>29</v>
      </c>
      <c r="B33" s="122"/>
      <c r="C33" s="6" t="s">
        <v>5</v>
      </c>
      <c r="D33" s="6">
        <f>'Dataset - Death Detrend'!D34</f>
        <v>9387</v>
      </c>
      <c r="E33" s="6">
        <f>'Dataset - Death Detrend'!E34</f>
        <v>8875.0411706349205</v>
      </c>
      <c r="F33" s="6">
        <f>'Dataset - Death Detrend'!F34</f>
        <v>8558.5266462053351</v>
      </c>
      <c r="G33" s="6"/>
      <c r="H33" s="6"/>
      <c r="I33" s="18">
        <f t="shared" si="18"/>
        <v>9217.596404917078</v>
      </c>
      <c r="J33" s="6">
        <f t="shared" si="23"/>
        <v>9220.9228213574315</v>
      </c>
      <c r="K33" s="6">
        <f t="shared" si="24"/>
        <v>9197.0543708723435</v>
      </c>
      <c r="L33" s="7">
        <f t="shared" si="25"/>
        <v>9324.3439806679435</v>
      </c>
      <c r="M33" s="6"/>
      <c r="N33" s="18">
        <f t="shared" si="19"/>
        <v>8888.8651814339246</v>
      </c>
      <c r="O33" s="6">
        <f t="shared" si="20"/>
        <v>8892.0729664113442</v>
      </c>
      <c r="P33" s="6">
        <f t="shared" si="21"/>
        <v>8880.6558108656991</v>
      </c>
      <c r="Q33" s="7">
        <f t="shared" si="22"/>
        <v>8893.5681061225332</v>
      </c>
      <c r="R33" s="6"/>
      <c r="S33" s="6"/>
      <c r="V33">
        <f t="shared" si="26"/>
        <v>8875.7871358533321</v>
      </c>
    </row>
    <row r="34" spans="1:22" x14ac:dyDescent="0.3">
      <c r="A34" s="30">
        <v>30</v>
      </c>
      <c r="B34" s="122"/>
      <c r="C34" s="6" t="s">
        <v>6</v>
      </c>
      <c r="D34" s="6">
        <f>'Dataset - Death Detrend'!D35</f>
        <v>9556</v>
      </c>
      <c r="E34" s="6">
        <f>'Dataset - Death Detrend'!E35</f>
        <v>8863.4004960317452</v>
      </c>
      <c r="F34" s="6">
        <f>'Dataset - Death Detrend'!F35</f>
        <v>8534.7039692873459</v>
      </c>
      <c r="G34" s="6"/>
      <c r="H34" s="6"/>
      <c r="I34" s="18">
        <f t="shared" si="18"/>
        <v>9672.3420576764747</v>
      </c>
      <c r="J34" s="6">
        <f t="shared" si="23"/>
        <v>9675.0009053211343</v>
      </c>
      <c r="K34" s="6">
        <f t="shared" si="24"/>
        <v>9665.7225196268882</v>
      </c>
      <c r="L34" s="7">
        <f t="shared" si="25"/>
        <v>9621.5141269445885</v>
      </c>
      <c r="M34" s="6"/>
      <c r="N34" s="18">
        <f t="shared" si="19"/>
        <v>9313.6461777751392</v>
      </c>
      <c r="O34" s="6">
        <f t="shared" si="20"/>
        <v>9316.2064228590407</v>
      </c>
      <c r="P34" s="6">
        <f t="shared" si="21"/>
        <v>9316.4965022826673</v>
      </c>
      <c r="Q34" s="7">
        <f t="shared" si="22"/>
        <v>9252.4043030404355</v>
      </c>
      <c r="R34" s="6"/>
      <c r="S34" s="6"/>
      <c r="V34">
        <f t="shared" si="26"/>
        <v>9248.1966559257089</v>
      </c>
    </row>
    <row r="35" spans="1:22" x14ac:dyDescent="0.3">
      <c r="A35" s="30">
        <v>31</v>
      </c>
      <c r="B35" s="122"/>
      <c r="C35" s="6" t="s">
        <v>7</v>
      </c>
      <c r="D35" s="6">
        <f>'Dataset - Death Detrend'!D36</f>
        <v>10093</v>
      </c>
      <c r="E35" s="6">
        <f>'Dataset - Death Detrend'!E36</f>
        <v>8851.7598214285717</v>
      </c>
      <c r="F35" s="6">
        <f>'Dataset - Death Detrend'!F36</f>
        <v>8512.6215784143296</v>
      </c>
      <c r="G35" s="6"/>
      <c r="H35" s="6"/>
      <c r="I35" s="18">
        <f t="shared" si="18"/>
        <v>10533.088133681216</v>
      </c>
      <c r="J35" s="6">
        <f t="shared" si="23"/>
        <v>10531.888098787736</v>
      </c>
      <c r="K35" s="6">
        <f t="shared" si="24"/>
        <v>10537.976848562355</v>
      </c>
      <c r="L35" s="7">
        <f t="shared" si="25"/>
        <v>10652.432613059078</v>
      </c>
      <c r="M35" s="6"/>
      <c r="N35" s="18">
        <f t="shared" si="19"/>
        <v>10129.533012978189</v>
      </c>
      <c r="O35" s="6">
        <f t="shared" si="20"/>
        <v>10128.378955125834</v>
      </c>
      <c r="P35" s="6">
        <f t="shared" si="21"/>
        <v>10145.420753714501</v>
      </c>
      <c r="Q35" s="7">
        <f t="shared" si="22"/>
        <v>10126.132160490732</v>
      </c>
      <c r="R35" s="6"/>
      <c r="S35" s="6"/>
      <c r="V35">
        <f t="shared" si="26"/>
        <v>10133.159783593526</v>
      </c>
    </row>
    <row r="36" spans="1:22" x14ac:dyDescent="0.3">
      <c r="A36" s="30">
        <v>32</v>
      </c>
      <c r="B36" s="122"/>
      <c r="C36" s="6" t="s">
        <v>8</v>
      </c>
      <c r="D36" s="6">
        <f>'Dataset - Death Detrend'!D37</f>
        <v>9620</v>
      </c>
      <c r="E36" s="6">
        <f>'Dataset - Death Detrend'!E37</f>
        <v>8840.1191468253965</v>
      </c>
      <c r="F36" s="6">
        <f>'Dataset - Death Detrend'!F37</f>
        <v>8492.2794735862881</v>
      </c>
      <c r="G36" s="6"/>
      <c r="H36" s="6"/>
      <c r="I36" s="18">
        <f t="shared" si="18"/>
        <v>9805.3549937758726</v>
      </c>
      <c r="J36" s="6">
        <f t="shared" si="23"/>
        <v>9805.3852387277129</v>
      </c>
      <c r="K36" s="6">
        <f t="shared" si="24"/>
        <v>9823.2462892231288</v>
      </c>
      <c r="L36" s="7">
        <f t="shared" si="25"/>
        <v>9688.0842684394665</v>
      </c>
      <c r="M36" s="6"/>
      <c r="N36" s="18">
        <f t="shared" si="19"/>
        <v>9419.5353661916361</v>
      </c>
      <c r="O36" s="6">
        <f t="shared" si="20"/>
        <v>9419.5644210696792</v>
      </c>
      <c r="P36" s="6">
        <f t="shared" si="21"/>
        <v>9442.9614168396074</v>
      </c>
      <c r="Q36" s="7">
        <f t="shared" si="22"/>
        <v>9410.6675498011609</v>
      </c>
      <c r="R36" s="6"/>
      <c r="S36" s="6"/>
      <c r="V36">
        <f t="shared" si="26"/>
        <v>9430.0049403941612</v>
      </c>
    </row>
    <row r="37" spans="1:22" x14ac:dyDescent="0.3">
      <c r="A37" s="30">
        <v>33</v>
      </c>
      <c r="B37" s="122"/>
      <c r="C37" s="6" t="s">
        <v>9</v>
      </c>
      <c r="D37" s="6">
        <f>'Dataset - Death Detrend'!D38</f>
        <v>8285</v>
      </c>
      <c r="E37" s="6">
        <f>'Dataset - Death Detrend'!E38</f>
        <v>8828.4784722222212</v>
      </c>
      <c r="F37" s="6">
        <f>'Dataset - Death Detrend'!F38</f>
        <v>8473.6776548032176</v>
      </c>
      <c r="G37" s="6"/>
      <c r="H37" s="6"/>
      <c r="I37" s="18">
        <f t="shared" si="18"/>
        <v>8734.6596977085537</v>
      </c>
      <c r="J37" s="6">
        <f t="shared" si="23"/>
        <v>8730.6560244655793</v>
      </c>
      <c r="K37" s="6">
        <f t="shared" si="24"/>
        <v>8768.4451882882386</v>
      </c>
      <c r="L37" s="7">
        <f t="shared" si="25"/>
        <v>8634.5682637516802</v>
      </c>
      <c r="M37" s="6"/>
      <c r="N37" s="18">
        <f t="shared" si="19"/>
        <v>8383.6292896518698</v>
      </c>
      <c r="O37" s="6">
        <f t="shared" si="20"/>
        <v>8379.7865169019697</v>
      </c>
      <c r="P37" s="6">
        <f t="shared" si="21"/>
        <v>8410.9947764849912</v>
      </c>
      <c r="Q37" s="7">
        <f t="shared" si="22"/>
        <v>8363.9946061492192</v>
      </c>
      <c r="R37" s="6"/>
      <c r="S37" s="6"/>
      <c r="V37">
        <f t="shared" si="26"/>
        <v>8398.275622507048</v>
      </c>
    </row>
    <row r="38" spans="1:22" x14ac:dyDescent="0.3">
      <c r="A38" s="30">
        <v>34</v>
      </c>
      <c r="B38" s="122"/>
      <c r="C38" s="6" t="s">
        <v>10</v>
      </c>
      <c r="D38" s="6">
        <f>'Dataset - Death Detrend'!D39</f>
        <v>8433</v>
      </c>
      <c r="E38" s="6">
        <f>'Dataset - Death Detrend'!E39</f>
        <v>8816.8377976190477</v>
      </c>
      <c r="F38" s="6">
        <f>'Dataset - Death Detrend'!F39</f>
        <v>8456.8161220651218</v>
      </c>
      <c r="G38" s="6"/>
      <c r="H38" s="6"/>
      <c r="I38" s="18">
        <f t="shared" si="18"/>
        <v>9011.8666180706077</v>
      </c>
      <c r="J38" s="6">
        <f t="shared" si="23"/>
        <v>9008.9316882786334</v>
      </c>
      <c r="K38" s="6">
        <f t="shared" si="24"/>
        <v>9054.4608453770888</v>
      </c>
      <c r="L38" s="7">
        <f t="shared" si="25"/>
        <v>9103.5055356532903</v>
      </c>
      <c r="M38" s="6"/>
      <c r="N38" s="18">
        <f t="shared" si="19"/>
        <v>8643.881248011694</v>
      </c>
      <c r="O38" s="6">
        <f t="shared" si="20"/>
        <v>8641.0661614521341</v>
      </c>
      <c r="P38" s="6">
        <f t="shared" si="21"/>
        <v>8678.736856470372</v>
      </c>
      <c r="Q38" s="7">
        <f t="shared" si="22"/>
        <v>8660.4372894064909</v>
      </c>
      <c r="R38" s="6"/>
      <c r="S38" s="6"/>
      <c r="V38">
        <f t="shared" si="26"/>
        <v>8703.3698372566541</v>
      </c>
    </row>
    <row r="39" spans="1:22" x14ac:dyDescent="0.3">
      <c r="A39" s="30">
        <v>35</v>
      </c>
      <c r="B39" s="122"/>
      <c r="C39" s="6" t="s">
        <v>11</v>
      </c>
      <c r="D39" s="6">
        <f>'Dataset - Death Detrend'!D40</f>
        <v>8160</v>
      </c>
      <c r="E39" s="6">
        <f>'Dataset - Death Detrend'!E40</f>
        <v>8805.1971230158724</v>
      </c>
      <c r="F39" s="6">
        <f>'Dataset - Death Detrend'!F40</f>
        <v>8441.6948753720008</v>
      </c>
      <c r="G39" s="6"/>
      <c r="H39" s="6"/>
      <c r="I39" s="18">
        <f t="shared" si="18"/>
        <v>8484.3261508714022</v>
      </c>
      <c r="J39" s="6">
        <f t="shared" si="23"/>
        <v>8481.5986470445441</v>
      </c>
      <c r="K39" s="6">
        <f t="shared" si="24"/>
        <v>8533.7745865139423</v>
      </c>
      <c r="L39" s="7">
        <f t="shared" si="25"/>
        <v>8593.0325500680738</v>
      </c>
      <c r="M39" s="6"/>
      <c r="N39" s="18">
        <f t="shared" si="19"/>
        <v>8134.0703209906615</v>
      </c>
      <c r="O39" s="6">
        <f t="shared" si="20"/>
        <v>8131.4554158663286</v>
      </c>
      <c r="P39" s="6">
        <f t="shared" si="21"/>
        <v>8170.4132082830802</v>
      </c>
      <c r="Q39" s="7">
        <f t="shared" si="22"/>
        <v>8153.2896598733087</v>
      </c>
      <c r="R39" s="6"/>
      <c r="S39" s="6"/>
      <c r="V39">
        <f t="shared" si="26"/>
        <v>8202.6930670856163</v>
      </c>
    </row>
    <row r="40" spans="1:22" ht="15" thickBot="1" x14ac:dyDescent="0.35">
      <c r="A40" s="82">
        <v>36</v>
      </c>
      <c r="B40" s="123"/>
      <c r="C40" s="74" t="s">
        <v>12</v>
      </c>
      <c r="D40" s="74">
        <f>'Dataset - Death Detrend'!D41</f>
        <v>8034</v>
      </c>
      <c r="E40" s="74">
        <f>'Dataset - Death Detrend'!E41</f>
        <v>8793.556448412699</v>
      </c>
      <c r="F40" s="74">
        <f>'Dataset - Death Detrend'!F41</f>
        <v>8428.3139147238508</v>
      </c>
      <c r="G40" s="74"/>
      <c r="H40" s="74"/>
      <c r="I40" s="75">
        <f t="shared" si="18"/>
        <v>8737.8141056389832</v>
      </c>
      <c r="J40" s="74">
        <f t="shared" si="23"/>
        <v>8730.1491631162717</v>
      </c>
      <c r="K40" s="74">
        <f t="shared" si="24"/>
        <v>8798.639118640107</v>
      </c>
      <c r="L40" s="77">
        <f t="shared" si="25"/>
        <v>8758.207988644237</v>
      </c>
      <c r="M40" s="74"/>
      <c r="N40" s="75">
        <f t="shared" si="19"/>
        <v>8374.8868438913414</v>
      </c>
      <c r="O40" s="74">
        <f t="shared" si="20"/>
        <v>8367.5402666448408</v>
      </c>
      <c r="P40" s="74">
        <f t="shared" si="21"/>
        <v>8408.6083550568092</v>
      </c>
      <c r="Q40" s="77">
        <f t="shared" si="22"/>
        <v>8497.0026743349135</v>
      </c>
      <c r="R40" s="6"/>
      <c r="S40" s="6"/>
      <c r="V40">
        <f>Q40*L110</f>
        <v>8558.117338777678</v>
      </c>
    </row>
    <row r="41" spans="1:22" ht="15" thickTop="1" x14ac:dyDescent="0.3">
      <c r="A41" s="78">
        <v>37</v>
      </c>
      <c r="B41" s="124">
        <v>1976</v>
      </c>
      <c r="C41" s="79" t="s">
        <v>1</v>
      </c>
      <c r="D41" s="79">
        <f>'Dataset - Death Detrend'!D42</f>
        <v>7717</v>
      </c>
      <c r="E41" s="79">
        <f>'Dataset - Death Detrend'!E42</f>
        <v>8781.9157738095237</v>
      </c>
      <c r="F41" s="79">
        <f>'Dataset - Death Detrend'!F42</f>
        <v>8416.6732401206755</v>
      </c>
      <c r="G41" s="79"/>
      <c r="H41" s="79"/>
      <c r="I41" s="80">
        <f t="shared" ref="I41:I52" si="27">B99*$E41</f>
        <v>8037.0221965624787</v>
      </c>
      <c r="J41" s="79">
        <f>C99*$E41</f>
        <v>8041.0627883116103</v>
      </c>
      <c r="K41" s="79">
        <f>D99*$E41</f>
        <v>7976.5754973244739</v>
      </c>
      <c r="L41" s="81">
        <f>E99*$E41</f>
        <v>8011.6233992242205</v>
      </c>
      <c r="M41" s="79"/>
      <c r="N41" s="80">
        <f t="shared" ref="N41:N52" si="28">B99*$F41</f>
        <v>7702.7600120923798</v>
      </c>
      <c r="O41" s="79">
        <f t="shared" ref="O41:O52" si="29">C99*$F41</f>
        <v>7706.6325544083275</v>
      </c>
      <c r="P41" s="79">
        <f t="shared" ref="P41:P52" si="30">F99*$F41</f>
        <v>7638.7628821270018</v>
      </c>
      <c r="Q41" s="81">
        <f t="shared" ref="Q41:Q52" si="31">G99*$F41</f>
        <v>7691.1458356419262</v>
      </c>
      <c r="R41" s="6"/>
      <c r="S41" s="6"/>
      <c r="V41">
        <f>Q41*L99</f>
        <v>7635.054407408119</v>
      </c>
    </row>
    <row r="42" spans="1:22" x14ac:dyDescent="0.3">
      <c r="A42" s="30">
        <v>38</v>
      </c>
      <c r="B42" s="122"/>
      <c r="C42" s="6" t="s">
        <v>2</v>
      </c>
      <c r="D42" s="6">
        <f>'Dataset - Death Detrend'!D43</f>
        <v>7461</v>
      </c>
      <c r="E42" s="6">
        <f>'Dataset - Death Detrend'!E43</f>
        <v>8770.2750992063484</v>
      </c>
      <c r="F42" s="6">
        <f>'Dataset - Death Detrend'!F43</f>
        <v>8406.7728515624749</v>
      </c>
      <c r="G42" s="6"/>
      <c r="H42" s="6"/>
      <c r="I42" s="18">
        <f t="shared" si="27"/>
        <v>7271.5274962679723</v>
      </c>
      <c r="J42" s="6">
        <f t="shared" ref="J42:J52" si="32">C100*$E42</f>
        <v>7276.7096408060797</v>
      </c>
      <c r="K42" s="6">
        <f t="shared" ref="K42:K52" si="33">D100*$E42</f>
        <v>7222.1159610351606</v>
      </c>
      <c r="L42" s="7">
        <f t="shared" ref="L42:L52" si="34">E100*$E42</f>
        <v>7187.002149136425</v>
      </c>
      <c r="M42" s="6"/>
      <c r="N42" s="18">
        <f t="shared" si="28"/>
        <v>6970.143952559426</v>
      </c>
      <c r="O42" s="6">
        <f t="shared" si="29"/>
        <v>6975.1113123654795</v>
      </c>
      <c r="P42" s="6">
        <f t="shared" si="30"/>
        <v>6926.4159602338304</v>
      </c>
      <c r="Q42" s="7">
        <f t="shared" si="31"/>
        <v>6942.0055294252898</v>
      </c>
      <c r="R42" s="6"/>
      <c r="S42" s="6"/>
      <c r="V42">
        <f t="shared" ref="V42:V52" si="35">Q42*L100</f>
        <v>6896.4174084915348</v>
      </c>
    </row>
    <row r="43" spans="1:22" x14ac:dyDescent="0.3">
      <c r="A43" s="30">
        <v>39</v>
      </c>
      <c r="B43" s="122"/>
      <c r="C43" s="6" t="s">
        <v>3</v>
      </c>
      <c r="D43" s="6">
        <f>'Dataset - Death Detrend'!D44</f>
        <v>7776</v>
      </c>
      <c r="E43" s="6">
        <f>'Dataset - Death Detrend'!E44</f>
        <v>8758.6344246031749</v>
      </c>
      <c r="F43" s="6">
        <f>'Dataset - Death Detrend'!F44</f>
        <v>8398.6127490492472</v>
      </c>
      <c r="G43" s="6"/>
      <c r="H43" s="6"/>
      <c r="I43" s="18">
        <f t="shared" si="27"/>
        <v>8037.083926097971</v>
      </c>
      <c r="J43" s="6">
        <f t="shared" si="32"/>
        <v>8040.7824243696268</v>
      </c>
      <c r="K43" s="6">
        <f t="shared" si="33"/>
        <v>7995.0388587157695</v>
      </c>
      <c r="L43" s="7">
        <f t="shared" si="34"/>
        <v>7959.1569565672689</v>
      </c>
      <c r="M43" s="6"/>
      <c r="N43" s="18">
        <f t="shared" si="28"/>
        <v>7706.7214196422428</v>
      </c>
      <c r="O43" s="6">
        <f t="shared" si="29"/>
        <v>7710.2678919837999</v>
      </c>
      <c r="P43" s="6">
        <f t="shared" si="30"/>
        <v>7671.6184241787414</v>
      </c>
      <c r="Q43" s="7">
        <f t="shared" si="31"/>
        <v>7692.0224835794324</v>
      </c>
      <c r="R43" s="6"/>
      <c r="S43" s="6"/>
      <c r="V43">
        <f t="shared" si="35"/>
        <v>7653.540735481567</v>
      </c>
    </row>
    <row r="44" spans="1:22" x14ac:dyDescent="0.3">
      <c r="A44" s="30">
        <v>40</v>
      </c>
      <c r="B44" s="122"/>
      <c r="C44" s="6" t="s">
        <v>4</v>
      </c>
      <c r="D44" s="6">
        <f>'Dataset - Death Detrend'!D45</f>
        <v>7925</v>
      </c>
      <c r="E44" s="6">
        <f>'Dataset - Death Detrend'!E45</f>
        <v>8746.9937499999996</v>
      </c>
      <c r="F44" s="6">
        <f>'Dataset - Death Detrend'!F45</f>
        <v>8392.1929325809906</v>
      </c>
      <c r="G44" s="6"/>
      <c r="H44" s="6"/>
      <c r="I44" s="18">
        <f t="shared" si="27"/>
        <v>8225.5252092037044</v>
      </c>
      <c r="J44" s="6">
        <f t="shared" si="32"/>
        <v>8225.1044994728836</v>
      </c>
      <c r="K44" s="6">
        <f t="shared" si="33"/>
        <v>8195.8906927994922</v>
      </c>
      <c r="L44" s="7">
        <f t="shared" si="34"/>
        <v>8235.9846007546112</v>
      </c>
      <c r="M44" s="6"/>
      <c r="N44" s="18">
        <f t="shared" si="28"/>
        <v>7891.8765121383685</v>
      </c>
      <c r="O44" s="6">
        <f t="shared" si="29"/>
        <v>7891.4728674884936</v>
      </c>
      <c r="P44" s="6">
        <f t="shared" si="30"/>
        <v>7869.4516197547337</v>
      </c>
      <c r="Q44" s="7">
        <f t="shared" si="31"/>
        <v>7876.2752449973423</v>
      </c>
      <c r="R44" s="6"/>
      <c r="S44" s="6"/>
      <c r="V44">
        <f t="shared" si="35"/>
        <v>7849.7022219139408</v>
      </c>
    </row>
    <row r="45" spans="1:22" x14ac:dyDescent="0.3">
      <c r="A45" s="30">
        <v>41</v>
      </c>
      <c r="B45" s="122"/>
      <c r="C45" s="6" t="s">
        <v>5</v>
      </c>
      <c r="D45" s="6">
        <f>'Dataset - Death Detrend'!D46</f>
        <v>8634</v>
      </c>
      <c r="E45" s="6">
        <f>'Dataset - Death Detrend'!E46</f>
        <v>8735.3530753968244</v>
      </c>
      <c r="F45" s="6">
        <f>'Dataset - Death Detrend'!F46</f>
        <v>8387.5134021577105</v>
      </c>
      <c r="G45" s="6"/>
      <c r="H45" s="6"/>
      <c r="I45" s="18">
        <f t="shared" si="27"/>
        <v>9072.5166853168284</v>
      </c>
      <c r="J45" s="6">
        <f t="shared" si="32"/>
        <v>9075.7907458562258</v>
      </c>
      <c r="K45" s="6">
        <f t="shared" si="33"/>
        <v>9052.2979711928529</v>
      </c>
      <c r="L45" s="7">
        <f t="shared" si="34"/>
        <v>9177.5841149994958</v>
      </c>
      <c r="M45" s="6"/>
      <c r="N45" s="18">
        <f t="shared" si="28"/>
        <v>8711.2512376538943</v>
      </c>
      <c r="O45" s="6">
        <f t="shared" si="29"/>
        <v>8714.3949258845423</v>
      </c>
      <c r="P45" s="6">
        <f t="shared" si="30"/>
        <v>8703.2059036249611</v>
      </c>
      <c r="Q45" s="7">
        <f t="shared" si="31"/>
        <v>8715.8601902792343</v>
      </c>
      <c r="R45" s="6"/>
      <c r="S45" s="6"/>
      <c r="V45">
        <f t="shared" si="35"/>
        <v>8698.4345126361768</v>
      </c>
    </row>
    <row r="46" spans="1:22" x14ac:dyDescent="0.3">
      <c r="A46" s="30">
        <v>42</v>
      </c>
      <c r="B46" s="122"/>
      <c r="C46" s="6" t="s">
        <v>6</v>
      </c>
      <c r="D46" s="6">
        <f>'Dataset - Death Detrend'!D47</f>
        <v>8945</v>
      </c>
      <c r="E46" s="6">
        <f>'Dataset - Death Detrend'!E47</f>
        <v>8723.7124007936509</v>
      </c>
      <c r="F46" s="6">
        <f>'Dataset - Death Detrend'!F47</f>
        <v>8384.5741577794033</v>
      </c>
      <c r="G46" s="6"/>
      <c r="H46" s="6"/>
      <c r="I46" s="18">
        <f t="shared" si="27"/>
        <v>9519.9049609737976</v>
      </c>
      <c r="J46" s="6">
        <f t="shared" si="32"/>
        <v>9522.5219049085699</v>
      </c>
      <c r="K46" s="6">
        <f t="shared" si="33"/>
        <v>9513.389747518584</v>
      </c>
      <c r="L46" s="7">
        <f t="shared" si="34"/>
        <v>9469.8780836109891</v>
      </c>
      <c r="M46" s="6"/>
      <c r="N46" s="18">
        <f t="shared" si="28"/>
        <v>9149.8143741000786</v>
      </c>
      <c r="O46" s="6">
        <f t="shared" si="29"/>
        <v>9152.3295831624309</v>
      </c>
      <c r="P46" s="6">
        <f t="shared" si="30"/>
        <v>9152.6145599405136</v>
      </c>
      <c r="Q46" s="7">
        <f t="shared" si="31"/>
        <v>9089.649775290045</v>
      </c>
      <c r="R46" s="6"/>
      <c r="S46" s="6"/>
      <c r="V46">
        <f t="shared" si="35"/>
        <v>9085.5161428418487</v>
      </c>
    </row>
    <row r="47" spans="1:22" x14ac:dyDescent="0.3">
      <c r="A47" s="30">
        <v>43</v>
      </c>
      <c r="B47" s="122"/>
      <c r="C47" s="6" t="s">
        <v>7</v>
      </c>
      <c r="D47" s="6">
        <f>'Dataset - Death Detrend'!D48</f>
        <v>10078</v>
      </c>
      <c r="E47" s="6">
        <f>'Dataset - Death Detrend'!E48</f>
        <v>8712.0717261904756</v>
      </c>
      <c r="F47" s="6">
        <f>'Dataset - Death Detrend'!F48</f>
        <v>8383.375199446069</v>
      </c>
      <c r="G47" s="6"/>
      <c r="H47" s="6"/>
      <c r="I47" s="18">
        <f t="shared" si="27"/>
        <v>10366.867286295927</v>
      </c>
      <c r="J47" s="6">
        <f t="shared" si="32"/>
        <v>10365.686188946152</v>
      </c>
      <c r="K47" s="6">
        <f t="shared" si="33"/>
        <v>10371.678853210595</v>
      </c>
      <c r="L47" s="7">
        <f t="shared" si="34"/>
        <v>10484.328411025921</v>
      </c>
      <c r="M47" s="6"/>
      <c r="N47" s="18">
        <f t="shared" si="28"/>
        <v>9975.7372110026063</v>
      </c>
      <c r="O47" s="6">
        <f t="shared" si="29"/>
        <v>9974.6006751083423</v>
      </c>
      <c r="P47" s="6">
        <f t="shared" si="30"/>
        <v>9991.3837295794183</v>
      </c>
      <c r="Q47" s="7">
        <f t="shared" si="31"/>
        <v>9972.3879933570552</v>
      </c>
      <c r="R47" s="6"/>
      <c r="S47" s="6"/>
      <c r="V47">
        <f t="shared" si="35"/>
        <v>9979.3089166811242</v>
      </c>
    </row>
    <row r="48" spans="1:22" x14ac:dyDescent="0.3">
      <c r="A48" s="30">
        <v>44</v>
      </c>
      <c r="B48" s="122"/>
      <c r="C48" s="6" t="s">
        <v>8</v>
      </c>
      <c r="D48" s="6">
        <f>'Dataset - Death Detrend'!D49</f>
        <v>9179</v>
      </c>
      <c r="E48" s="6">
        <f>'Dataset - Death Detrend'!E49</f>
        <v>8700.4310515873003</v>
      </c>
      <c r="F48" s="6">
        <f>'Dataset - Death Detrend'!F49</f>
        <v>8383.9165271577094</v>
      </c>
      <c r="G48" s="6"/>
      <c r="H48" s="6"/>
      <c r="I48" s="18">
        <f t="shared" si="27"/>
        <v>9650.4146202962038</v>
      </c>
      <c r="J48" s="6">
        <f t="shared" si="32"/>
        <v>9650.4443873291784</v>
      </c>
      <c r="K48" s="6">
        <f t="shared" si="33"/>
        <v>9668.0232045106277</v>
      </c>
      <c r="L48" s="7">
        <f t="shared" si="34"/>
        <v>9534.9969609623422</v>
      </c>
      <c r="M48" s="6"/>
      <c r="N48" s="18">
        <f t="shared" si="28"/>
        <v>9299.3404751210437</v>
      </c>
      <c r="O48" s="6">
        <f t="shared" si="29"/>
        <v>9299.3691592538471</v>
      </c>
      <c r="P48" s="6">
        <f t="shared" si="30"/>
        <v>9322.4676053343683</v>
      </c>
      <c r="Q48" s="7">
        <f t="shared" si="31"/>
        <v>9290.5858135926337</v>
      </c>
      <c r="R48" s="6"/>
      <c r="S48" s="6"/>
      <c r="V48">
        <f t="shared" si="35"/>
        <v>9309.6764557563802</v>
      </c>
    </row>
    <row r="49" spans="1:22" x14ac:dyDescent="0.3">
      <c r="A49" s="30">
        <v>45</v>
      </c>
      <c r="B49" s="122"/>
      <c r="C49" s="6" t="s">
        <v>9</v>
      </c>
      <c r="D49" s="6">
        <f>'Dataset - Death Detrend'!D50</f>
        <v>8037</v>
      </c>
      <c r="E49" s="6">
        <f>'Dataset - Death Detrend'!E50</f>
        <v>8688.7903769841269</v>
      </c>
      <c r="F49" s="6">
        <f>'Dataset - Death Detrend'!F50</f>
        <v>8386.1981409143227</v>
      </c>
      <c r="G49" s="6"/>
      <c r="H49" s="6"/>
      <c r="I49" s="18">
        <f t="shared" si="27"/>
        <v>8596.4560446595224</v>
      </c>
      <c r="J49" s="6">
        <f t="shared" si="32"/>
        <v>8592.5157193072428</v>
      </c>
      <c r="K49" s="6">
        <f t="shared" si="33"/>
        <v>8629.7069662485683</v>
      </c>
      <c r="L49" s="7">
        <f t="shared" si="34"/>
        <v>8497.9483016866689</v>
      </c>
      <c r="M49" s="6"/>
      <c r="N49" s="18">
        <f t="shared" si="28"/>
        <v>8297.0794060287026</v>
      </c>
      <c r="O49" s="6">
        <f t="shared" si="29"/>
        <v>8293.276304824718</v>
      </c>
      <c r="P49" s="6">
        <f t="shared" si="30"/>
        <v>8324.1623804058381</v>
      </c>
      <c r="Q49" s="7">
        <f t="shared" si="31"/>
        <v>8277.6474246629696</v>
      </c>
      <c r="R49" s="6"/>
      <c r="S49" s="6"/>
      <c r="V49">
        <f t="shared" si="35"/>
        <v>8311.5745348694472</v>
      </c>
    </row>
    <row r="50" spans="1:22" x14ac:dyDescent="0.3">
      <c r="A50" s="30">
        <v>46</v>
      </c>
      <c r="B50" s="122"/>
      <c r="C50" s="6" t="s">
        <v>10</v>
      </c>
      <c r="D50" s="6">
        <f>'Dataset - Death Detrend'!D51</f>
        <v>8488</v>
      </c>
      <c r="E50" s="6">
        <f>'Dataset - Death Detrend'!E51</f>
        <v>8677.1497023809516</v>
      </c>
      <c r="F50" s="6">
        <f>'Dataset - Death Detrend'!F51</f>
        <v>8390.2200407159089</v>
      </c>
      <c r="G50" s="6"/>
      <c r="H50" s="6"/>
      <c r="I50" s="18">
        <f t="shared" si="27"/>
        <v>8869.0886163296655</v>
      </c>
      <c r="J50" s="6">
        <f t="shared" si="32"/>
        <v>8866.200185607051</v>
      </c>
      <c r="K50" s="6">
        <f t="shared" si="33"/>
        <v>8911.0080091186974</v>
      </c>
      <c r="L50" s="7">
        <f t="shared" si="34"/>
        <v>8959.275668046077</v>
      </c>
      <c r="M50" s="6"/>
      <c r="N50" s="18">
        <f t="shared" si="28"/>
        <v>8575.8120585606466</v>
      </c>
      <c r="O50" s="6">
        <f t="shared" si="29"/>
        <v>8573.0191403598183</v>
      </c>
      <c r="P50" s="6">
        <f t="shared" si="30"/>
        <v>8610.3931846487867</v>
      </c>
      <c r="Q50" s="7">
        <f t="shared" si="31"/>
        <v>8592.2377237637866</v>
      </c>
      <c r="R50" s="6"/>
      <c r="S50" s="6"/>
      <c r="V50">
        <f t="shared" si="35"/>
        <v>8634.8321846308718</v>
      </c>
    </row>
    <row r="51" spans="1:22" x14ac:dyDescent="0.3">
      <c r="A51" s="30">
        <v>47</v>
      </c>
      <c r="B51" s="122"/>
      <c r="C51" s="6" t="s">
        <v>11</v>
      </c>
      <c r="D51" s="6">
        <f>'Dataset - Death Detrend'!D52</f>
        <v>7874</v>
      </c>
      <c r="E51" s="6">
        <f>'Dataset - Death Detrend'!E52</f>
        <v>8665.5090277777781</v>
      </c>
      <c r="F51" s="6">
        <f>'Dataset - Death Detrend'!F52</f>
        <v>8395.982226562468</v>
      </c>
      <c r="G51" s="6"/>
      <c r="H51" s="6"/>
      <c r="I51" s="18">
        <f t="shared" si="27"/>
        <v>8349.7284419460557</v>
      </c>
      <c r="J51" s="6">
        <f t="shared" si="32"/>
        <v>8347.0442079982276</v>
      </c>
      <c r="K51" s="6">
        <f t="shared" si="33"/>
        <v>8398.3924138575858</v>
      </c>
      <c r="L51" s="7">
        <f t="shared" si="34"/>
        <v>8456.7102926026073</v>
      </c>
      <c r="M51" s="6"/>
      <c r="N51" s="18">
        <f t="shared" si="28"/>
        <v>8090.0234908854563</v>
      </c>
      <c r="O51" s="6">
        <f t="shared" si="29"/>
        <v>8087.4227457421921</v>
      </c>
      <c r="P51" s="6">
        <f t="shared" si="30"/>
        <v>8126.1695776931329</v>
      </c>
      <c r="Q51" s="7">
        <f t="shared" si="31"/>
        <v>8109.1387550648997</v>
      </c>
      <c r="R51" s="6"/>
      <c r="S51" s="6"/>
      <c r="V51">
        <f t="shared" si="35"/>
        <v>8158.2746377294434</v>
      </c>
    </row>
    <row r="52" spans="1:22" ht="15" thickBot="1" x14ac:dyDescent="0.35">
      <c r="A52" s="82">
        <v>48</v>
      </c>
      <c r="B52" s="123"/>
      <c r="C52" s="74" t="s">
        <v>12</v>
      </c>
      <c r="D52" s="74">
        <f>'Dataset - Death Detrend'!D53</f>
        <v>8647</v>
      </c>
      <c r="E52" s="74">
        <f>'Dataset - Death Detrend'!E53</f>
        <v>8653.8683531746028</v>
      </c>
      <c r="F52" s="74">
        <f>'Dataset - Death Detrend'!F53</f>
        <v>8403.4846984540018</v>
      </c>
      <c r="G52" s="74"/>
      <c r="H52" s="74"/>
      <c r="I52" s="75">
        <f t="shared" si="27"/>
        <v>8599.0114930530835</v>
      </c>
      <c r="J52" s="74">
        <f t="shared" si="32"/>
        <v>8591.4683102788167</v>
      </c>
      <c r="K52" s="74">
        <f t="shared" si="33"/>
        <v>8658.8702837687397</v>
      </c>
      <c r="L52" s="77">
        <f t="shared" si="34"/>
        <v>8619.0814135423479</v>
      </c>
      <c r="M52" s="74"/>
      <c r="N52" s="75">
        <f t="shared" si="28"/>
        <v>8350.2150199908083</v>
      </c>
      <c r="O52" s="74">
        <f t="shared" si="29"/>
        <v>8342.8900852409133</v>
      </c>
      <c r="P52" s="74">
        <f t="shared" si="30"/>
        <v>8383.8371899710564</v>
      </c>
      <c r="Q52" s="77">
        <f t="shared" si="31"/>
        <v>8471.971105840772</v>
      </c>
      <c r="R52" s="6"/>
      <c r="S52" s="6"/>
      <c r="V52">
        <f t="shared" si="35"/>
        <v>8532.9057308075426</v>
      </c>
    </row>
    <row r="53" spans="1:22" ht="15" thickTop="1" x14ac:dyDescent="0.3">
      <c r="A53" s="78">
        <v>49</v>
      </c>
      <c r="B53" s="124">
        <v>1977</v>
      </c>
      <c r="C53" s="79" t="s">
        <v>1</v>
      </c>
      <c r="D53" s="79">
        <f>'Dataset - Death Detrend'!D54</f>
        <v>7792</v>
      </c>
      <c r="E53" s="79">
        <f>'Dataset - Death Detrend'!E54</f>
        <v>8642.2276785714275</v>
      </c>
      <c r="F53" s="79">
        <f>'Dataset - Death Detrend'!F54</f>
        <v>8412.7274563905103</v>
      </c>
      <c r="G53" s="79"/>
      <c r="H53" s="79"/>
      <c r="I53" s="80">
        <f t="shared" ref="I53:I64" si="36">B99*$E53</f>
        <v>7909.1826281880822</v>
      </c>
      <c r="J53" s="79">
        <f>C99*$E53</f>
        <v>7913.1589489307944</v>
      </c>
      <c r="K53" s="79">
        <f>D99*$E53</f>
        <v>7849.6974144046717</v>
      </c>
      <c r="L53" s="81">
        <f>E99*$E53</f>
        <v>7884.1878326317701</v>
      </c>
      <c r="M53" s="79"/>
      <c r="N53" s="80">
        <f t="shared" ref="N53:N64" si="37">B99*$F53</f>
        <v>7699.1489148968503</v>
      </c>
      <c r="O53" s="79">
        <f t="shared" ref="O53:O64" si="38">C99*$F53</f>
        <v>7703.0196417431916</v>
      </c>
      <c r="P53" s="79">
        <f t="shared" ref="P53:P64" si="39">F99*$F53</f>
        <v>7635.181787145767</v>
      </c>
      <c r="Q53" s="81">
        <f t="shared" ref="Q53:Q64" si="40">G99*$F53</f>
        <v>7687.5401832376083</v>
      </c>
      <c r="R53" s="6"/>
      <c r="S53" s="6"/>
      <c r="V53">
        <f>Q53*L99</f>
        <v>7631.4750509806809</v>
      </c>
    </row>
    <row r="54" spans="1:22" x14ac:dyDescent="0.3">
      <c r="A54" s="30">
        <v>50</v>
      </c>
      <c r="B54" s="122"/>
      <c r="C54" s="6" t="s">
        <v>2</v>
      </c>
      <c r="D54" s="6">
        <f>'Dataset - Death Detrend'!D55</f>
        <v>6957</v>
      </c>
      <c r="E54" s="6">
        <f>'Dataset - Death Detrend'!E55</f>
        <v>8630.5870039682541</v>
      </c>
      <c r="F54" s="6">
        <f>'Dataset - Death Detrend'!F55</f>
        <v>8423.7105003719898</v>
      </c>
      <c r="G54" s="6"/>
      <c r="H54" s="6"/>
      <c r="I54" s="18">
        <f t="shared" si="36"/>
        <v>7155.7106246265093</v>
      </c>
      <c r="J54" s="6">
        <f t="shared" ref="J54:J64" si="41">C100*$E54</f>
        <v>7160.8102308301186</v>
      </c>
      <c r="K54" s="6">
        <f t="shared" ref="K54:K64" si="42">D100*$E54</f>
        <v>7107.0860890215754</v>
      </c>
      <c r="L54" s="7">
        <f t="shared" ref="L54:L64" si="43">E100*$E54</f>
        <v>7072.5315505145181</v>
      </c>
      <c r="M54" s="6"/>
      <c r="N54" s="18">
        <f t="shared" si="37"/>
        <v>6984.1871356577149</v>
      </c>
      <c r="O54" s="6">
        <f t="shared" si="38"/>
        <v>6989.1645035129204</v>
      </c>
      <c r="P54" s="6">
        <f t="shared" si="39"/>
        <v>6940.3710418227492</v>
      </c>
      <c r="Q54" s="7">
        <f t="shared" si="40"/>
        <v>6955.9920202901239</v>
      </c>
      <c r="R54" s="6"/>
      <c r="S54" s="6"/>
      <c r="V54">
        <f t="shared" ref="V54:V64" si="44">Q54*L100</f>
        <v>6910.3120501300491</v>
      </c>
    </row>
    <row r="55" spans="1:22" x14ac:dyDescent="0.3">
      <c r="A55" s="30">
        <v>51</v>
      </c>
      <c r="B55" s="122"/>
      <c r="C55" s="6" t="s">
        <v>3</v>
      </c>
      <c r="D55" s="6">
        <f>'Dataset - Death Detrend'!D56</f>
        <v>7726</v>
      </c>
      <c r="E55" s="6">
        <f>'Dataset - Death Detrend'!E56</f>
        <v>8618.9463293650788</v>
      </c>
      <c r="F55" s="6">
        <f>'Dataset - Death Detrend'!F56</f>
        <v>8436.4338303984441</v>
      </c>
      <c r="G55" s="6"/>
      <c r="H55" s="6"/>
      <c r="I55" s="18">
        <f t="shared" si="36"/>
        <v>7908.903562529913</v>
      </c>
      <c r="J55" s="6">
        <f t="shared" si="41"/>
        <v>7912.5430748736535</v>
      </c>
      <c r="K55" s="6">
        <f t="shared" si="42"/>
        <v>7867.5290557730386</v>
      </c>
      <c r="L55" s="7">
        <f t="shared" si="43"/>
        <v>7832.2194202955343</v>
      </c>
      <c r="M55" s="6"/>
      <c r="N55" s="18">
        <f t="shared" si="37"/>
        <v>7741.4267390154791</v>
      </c>
      <c r="O55" s="6">
        <f t="shared" si="38"/>
        <v>7744.9891820206376</v>
      </c>
      <c r="P55" s="6">
        <f t="shared" si="39"/>
        <v>7706.1656658685924</v>
      </c>
      <c r="Q55" s="7">
        <f t="shared" si="40"/>
        <v>7726.6616099189869</v>
      </c>
      <c r="R55" s="6"/>
      <c r="S55" s="6"/>
      <c r="V55">
        <f t="shared" si="44"/>
        <v>7688.0065687584747</v>
      </c>
    </row>
    <row r="56" spans="1:22" x14ac:dyDescent="0.3">
      <c r="A56" s="30">
        <v>52</v>
      </c>
      <c r="B56" s="122"/>
      <c r="C56" s="6" t="s">
        <v>4</v>
      </c>
      <c r="D56" s="6">
        <f>'Dataset - Death Detrend'!D57</f>
        <v>8106</v>
      </c>
      <c r="E56" s="6">
        <f>'Dataset - Death Detrend'!E57</f>
        <v>8607.3056547619053</v>
      </c>
      <c r="F56" s="6">
        <f>'Dataset - Death Detrend'!F57</f>
        <v>8450.8974464698731</v>
      </c>
      <c r="G56" s="6"/>
      <c r="H56" s="6"/>
      <c r="I56" s="18">
        <f t="shared" si="36"/>
        <v>8094.164883399586</v>
      </c>
      <c r="J56" s="6">
        <f t="shared" si="41"/>
        <v>8093.750892336071</v>
      </c>
      <c r="K56" s="6">
        <f t="shared" si="42"/>
        <v>8065.0036254963079</v>
      </c>
      <c r="L56" s="7">
        <f t="shared" si="43"/>
        <v>8104.4572401354635</v>
      </c>
      <c r="M56" s="6"/>
      <c r="N56" s="18">
        <f t="shared" si="37"/>
        <v>7947.0812456374697</v>
      </c>
      <c r="O56" s="6">
        <f t="shared" si="38"/>
        <v>7946.6747774391915</v>
      </c>
      <c r="P56" s="6">
        <f t="shared" si="39"/>
        <v>7924.499488127286</v>
      </c>
      <c r="Q56" s="7">
        <f t="shared" si="40"/>
        <v>7931.3708455426467</v>
      </c>
      <c r="R56" s="6"/>
      <c r="S56" s="6"/>
      <c r="V56">
        <f t="shared" si="44"/>
        <v>7904.6119406027146</v>
      </c>
    </row>
    <row r="57" spans="1:22" x14ac:dyDescent="0.3">
      <c r="A57" s="30">
        <v>53</v>
      </c>
      <c r="B57" s="122"/>
      <c r="C57" s="6" t="s">
        <v>5</v>
      </c>
      <c r="D57" s="6">
        <f>'Dataset - Death Detrend'!D58</f>
        <v>8890</v>
      </c>
      <c r="E57" s="6">
        <f>'Dataset - Death Detrend'!E58</f>
        <v>8595.66498015873</v>
      </c>
      <c r="F57" s="6">
        <f>'Dataset - Death Detrend'!F58</f>
        <v>8467.101348586275</v>
      </c>
      <c r="G57" s="6"/>
      <c r="H57" s="6"/>
      <c r="I57" s="18">
        <f t="shared" si="36"/>
        <v>8927.4369657165807</v>
      </c>
      <c r="J57" s="6">
        <f t="shared" si="41"/>
        <v>8930.6586703550201</v>
      </c>
      <c r="K57" s="6">
        <f t="shared" si="42"/>
        <v>8907.541571513364</v>
      </c>
      <c r="L57" s="7">
        <f t="shared" si="43"/>
        <v>9030.8242493310518</v>
      </c>
      <c r="M57" s="6"/>
      <c r="N57" s="18">
        <f t="shared" si="37"/>
        <v>8793.9110873120553</v>
      </c>
      <c r="O57" s="6">
        <f t="shared" si="38"/>
        <v>8797.0846055624588</v>
      </c>
      <c r="P57" s="6">
        <f t="shared" si="39"/>
        <v>8785.7894122291054</v>
      </c>
      <c r="Q57" s="7">
        <f t="shared" si="40"/>
        <v>8798.5637736469034</v>
      </c>
      <c r="R57" s="6"/>
      <c r="S57" s="6"/>
      <c r="V57">
        <f t="shared" si="44"/>
        <v>8780.9727461758048</v>
      </c>
    </row>
    <row r="58" spans="1:22" x14ac:dyDescent="0.3">
      <c r="A58" s="30">
        <v>54</v>
      </c>
      <c r="B58" s="122"/>
      <c r="C58" s="6" t="s">
        <v>6</v>
      </c>
      <c r="D58" s="6">
        <f>'Dataset - Death Detrend'!D59</f>
        <v>9299</v>
      </c>
      <c r="E58" s="6">
        <f>'Dataset - Death Detrend'!E59</f>
        <v>8584.0243055555547</v>
      </c>
      <c r="F58" s="6">
        <f>'Dataset - Death Detrend'!F59</f>
        <v>8485.0455367476479</v>
      </c>
      <c r="G58" s="6"/>
      <c r="H58" s="6"/>
      <c r="I58" s="18">
        <f t="shared" si="36"/>
        <v>9367.4678642711206</v>
      </c>
      <c r="J58" s="6">
        <f t="shared" si="41"/>
        <v>9370.0429044960038</v>
      </c>
      <c r="K58" s="6">
        <f t="shared" si="42"/>
        <v>9361.056975410278</v>
      </c>
      <c r="L58" s="7">
        <f t="shared" si="43"/>
        <v>9318.2420402773896</v>
      </c>
      <c r="M58" s="6"/>
      <c r="N58" s="18">
        <f t="shared" si="37"/>
        <v>9259.4555377620818</v>
      </c>
      <c r="O58" s="6">
        <f t="shared" si="38"/>
        <v>9262.0008862826999</v>
      </c>
      <c r="P58" s="6">
        <f t="shared" si="39"/>
        <v>9262.2892779044378</v>
      </c>
      <c r="Q58" s="7">
        <f t="shared" si="40"/>
        <v>9198.5699935475768</v>
      </c>
      <c r="R58" s="6"/>
      <c r="S58" s="6"/>
      <c r="V58">
        <f t="shared" si="44"/>
        <v>9194.3868282615294</v>
      </c>
    </row>
    <row r="59" spans="1:22" x14ac:dyDescent="0.3">
      <c r="A59" s="30">
        <v>55</v>
      </c>
      <c r="B59" s="122"/>
      <c r="C59" s="6" t="s">
        <v>7</v>
      </c>
      <c r="D59" s="6">
        <f>'Dataset - Death Detrend'!D60</f>
        <v>10625</v>
      </c>
      <c r="E59" s="6">
        <f>'Dataset - Death Detrend'!E60</f>
        <v>8572.3836309523813</v>
      </c>
      <c r="F59" s="6">
        <f>'Dataset - Death Detrend'!F60</f>
        <v>8504.7300109539974</v>
      </c>
      <c r="G59" s="6"/>
      <c r="H59" s="6"/>
      <c r="I59" s="18">
        <f t="shared" si="36"/>
        <v>10200.646438910639</v>
      </c>
      <c r="J59" s="6">
        <f t="shared" si="41"/>
        <v>10199.48427910457</v>
      </c>
      <c r="K59" s="6">
        <f t="shared" si="42"/>
        <v>10205.380857858836</v>
      </c>
      <c r="L59" s="7">
        <f t="shared" si="43"/>
        <v>10316.224208992768</v>
      </c>
      <c r="M59" s="6"/>
      <c r="N59" s="18">
        <f t="shared" si="37"/>
        <v>10120.142498860156</v>
      </c>
      <c r="O59" s="6">
        <f t="shared" si="38"/>
        <v>10118.989510869218</v>
      </c>
      <c r="P59" s="6">
        <f t="shared" si="39"/>
        <v>10136.015510975365</v>
      </c>
      <c r="Q59" s="7">
        <f t="shared" si="40"/>
        <v>10116.744799109676</v>
      </c>
      <c r="R59" s="6"/>
      <c r="S59" s="6"/>
      <c r="V59">
        <f t="shared" si="44"/>
        <v>10123.765907302664</v>
      </c>
    </row>
    <row r="60" spans="1:22" x14ac:dyDescent="0.3">
      <c r="A60" s="30">
        <v>56</v>
      </c>
      <c r="B60" s="122"/>
      <c r="C60" s="6" t="s">
        <v>8</v>
      </c>
      <c r="D60" s="6">
        <f>'Dataset - Death Detrend'!D61</f>
        <v>9302</v>
      </c>
      <c r="E60" s="6">
        <f>'Dataset - Death Detrend'!E61</f>
        <v>8560.742956349206</v>
      </c>
      <c r="F60" s="6">
        <f>'Dataset - Death Detrend'!F61</f>
        <v>8526.1547712053198</v>
      </c>
      <c r="G60" s="6"/>
      <c r="H60" s="6"/>
      <c r="I60" s="18">
        <f t="shared" si="36"/>
        <v>9495.474246816535</v>
      </c>
      <c r="J60" s="6">
        <f t="shared" si="41"/>
        <v>9495.5035359306457</v>
      </c>
      <c r="K60" s="6">
        <f t="shared" si="42"/>
        <v>9512.8001197981303</v>
      </c>
      <c r="L60" s="7">
        <f t="shared" si="43"/>
        <v>9381.9096534852197</v>
      </c>
      <c r="M60" s="6"/>
      <c r="N60" s="18">
        <f t="shared" si="37"/>
        <v>9457.1094433231301</v>
      </c>
      <c r="O60" s="6">
        <f t="shared" si="38"/>
        <v>9457.1386140996947</v>
      </c>
      <c r="P60" s="6">
        <f t="shared" si="39"/>
        <v>9480.6289393693842</v>
      </c>
      <c r="Q60" s="7">
        <f t="shared" si="40"/>
        <v>9448.2062536361918</v>
      </c>
      <c r="R60" s="6"/>
      <c r="S60" s="6"/>
      <c r="V60">
        <f t="shared" si="44"/>
        <v>9467.620780157602</v>
      </c>
    </row>
    <row r="61" spans="1:22" x14ac:dyDescent="0.3">
      <c r="A61" s="30">
        <v>57</v>
      </c>
      <c r="B61" s="122"/>
      <c r="C61" s="6" t="s">
        <v>9</v>
      </c>
      <c r="D61" s="6">
        <f>'Dataset - Death Detrend'!D62</f>
        <v>8314</v>
      </c>
      <c r="E61" s="6">
        <f>'Dataset - Death Detrend'!E62</f>
        <v>8549.1022817460307</v>
      </c>
      <c r="F61" s="6">
        <f>'Dataset - Death Detrend'!F62</f>
        <v>8549.319817501615</v>
      </c>
      <c r="G61" s="6"/>
      <c r="H61" s="6"/>
      <c r="I61" s="18">
        <f t="shared" si="36"/>
        <v>8458.2523916104874</v>
      </c>
      <c r="J61" s="6">
        <f t="shared" si="41"/>
        <v>8454.3754141489026</v>
      </c>
      <c r="K61" s="6">
        <f t="shared" si="42"/>
        <v>8490.9687442088962</v>
      </c>
      <c r="L61" s="7">
        <f t="shared" si="43"/>
        <v>8361.3283396216557</v>
      </c>
      <c r="M61" s="6"/>
      <c r="N61" s="18">
        <f t="shared" si="37"/>
        <v>8458.4676156497244</v>
      </c>
      <c r="O61" s="6">
        <f t="shared" si="38"/>
        <v>8454.5905395367045</v>
      </c>
      <c r="P61" s="6">
        <f t="shared" si="39"/>
        <v>8486.0773865695992</v>
      </c>
      <c r="Q61" s="7">
        <f t="shared" si="40"/>
        <v>8438.657658790622</v>
      </c>
      <c r="R61" s="6"/>
      <c r="S61" s="6"/>
      <c r="V61">
        <f t="shared" si="44"/>
        <v>8473.2446922430863</v>
      </c>
    </row>
    <row r="62" spans="1:22" x14ac:dyDescent="0.3">
      <c r="A62" s="30">
        <v>58</v>
      </c>
      <c r="B62" s="122"/>
      <c r="C62" s="6" t="s">
        <v>10</v>
      </c>
      <c r="D62" s="6">
        <f>'Dataset - Death Detrend'!D63</f>
        <v>8850</v>
      </c>
      <c r="E62" s="6">
        <f>'Dataset - Death Detrend'!E63</f>
        <v>8537.4616071428572</v>
      </c>
      <c r="F62" s="6">
        <f>'Dataset - Death Detrend'!F63</f>
        <v>8574.2251498428832</v>
      </c>
      <c r="G62" s="6"/>
      <c r="H62" s="6"/>
      <c r="I62" s="18">
        <f t="shared" si="36"/>
        <v>8726.3106145887232</v>
      </c>
      <c r="J62" s="6">
        <f t="shared" si="41"/>
        <v>8723.4686829354723</v>
      </c>
      <c r="K62" s="6">
        <f t="shared" si="42"/>
        <v>8767.5551728603077</v>
      </c>
      <c r="L62" s="7">
        <f t="shared" si="43"/>
        <v>8815.0458004388656</v>
      </c>
      <c r="M62" s="6"/>
      <c r="N62" s="18">
        <f t="shared" si="37"/>
        <v>8763.887368389258</v>
      </c>
      <c r="O62" s="6">
        <f t="shared" si="38"/>
        <v>8761.0331989678616</v>
      </c>
      <c r="P62" s="6">
        <f t="shared" si="39"/>
        <v>8799.2268898292132</v>
      </c>
      <c r="Q62" s="7">
        <f t="shared" si="40"/>
        <v>8780.6732632769017</v>
      </c>
      <c r="R62" s="6"/>
      <c r="S62" s="6"/>
      <c r="V62">
        <f t="shared" si="44"/>
        <v>8824.2018591704837</v>
      </c>
    </row>
    <row r="63" spans="1:22" x14ac:dyDescent="0.3">
      <c r="A63" s="30">
        <v>59</v>
      </c>
      <c r="B63" s="122"/>
      <c r="C63" s="6" t="s">
        <v>11</v>
      </c>
      <c r="D63" s="6">
        <f>'Dataset - Death Detrend'!D64</f>
        <v>8265</v>
      </c>
      <c r="E63" s="6">
        <f>'Dataset - Death Detrend'!E64</f>
        <v>8525.820932539682</v>
      </c>
      <c r="F63" s="6">
        <f>'Dataset - Death Detrend'!F64</f>
        <v>8600.870768229126</v>
      </c>
      <c r="G63" s="6"/>
      <c r="H63" s="6"/>
      <c r="I63" s="18">
        <f t="shared" si="36"/>
        <v>8215.1307330207092</v>
      </c>
      <c r="J63" s="6">
        <f t="shared" si="41"/>
        <v>8212.4897689519075</v>
      </c>
      <c r="K63" s="6">
        <f t="shared" si="42"/>
        <v>8263.0102412012275</v>
      </c>
      <c r="L63" s="7">
        <f t="shared" si="43"/>
        <v>8320.388035137139</v>
      </c>
      <c r="M63" s="6"/>
      <c r="N63" s="18">
        <f t="shared" si="37"/>
        <v>8287.4456709673177</v>
      </c>
      <c r="O63" s="6">
        <f t="shared" si="38"/>
        <v>8284.7814594105621</v>
      </c>
      <c r="P63" s="6">
        <f t="shared" si="39"/>
        <v>8324.4738367043119</v>
      </c>
      <c r="Q63" s="7">
        <f t="shared" si="40"/>
        <v>8307.0274080972285</v>
      </c>
      <c r="R63" s="6"/>
      <c r="S63" s="6"/>
      <c r="V63">
        <f t="shared" si="44"/>
        <v>8357.3623618258807</v>
      </c>
    </row>
    <row r="64" spans="1:22" ht="15" thickBot="1" x14ac:dyDescent="0.35">
      <c r="A64" s="82">
        <v>60</v>
      </c>
      <c r="B64" s="123"/>
      <c r="C64" s="74" t="s">
        <v>12</v>
      </c>
      <c r="D64" s="74">
        <f>'Dataset - Death Detrend'!D65</f>
        <v>8796</v>
      </c>
      <c r="E64" s="74">
        <f>'Dataset - Death Detrend'!E65</f>
        <v>8514.1802579365067</v>
      </c>
      <c r="F64" s="74">
        <f>'Dataset - Death Detrend'!F65</f>
        <v>8629.2566726603418</v>
      </c>
      <c r="G64" s="74"/>
      <c r="H64" s="74"/>
      <c r="I64" s="75">
        <f t="shared" si="36"/>
        <v>8460.2088804671821</v>
      </c>
      <c r="J64" s="74">
        <f t="shared" si="41"/>
        <v>8452.7874574413636</v>
      </c>
      <c r="K64" s="74">
        <f t="shared" si="42"/>
        <v>8519.1014488973724</v>
      </c>
      <c r="L64" s="77">
        <f t="shared" si="43"/>
        <v>8479.9548384404588</v>
      </c>
      <c r="M64" s="74"/>
      <c r="N64" s="75">
        <f t="shared" si="37"/>
        <v>8574.5558259492682</v>
      </c>
      <c r="O64" s="74">
        <f t="shared" si="38"/>
        <v>8567.0340960556005</v>
      </c>
      <c r="P64" s="74">
        <f t="shared" si="39"/>
        <v>8609.0813049692697</v>
      </c>
      <c r="Q64" s="77">
        <f t="shared" si="40"/>
        <v>8699.5830680945528</v>
      </c>
      <c r="R64" s="6"/>
      <c r="S64" s="6"/>
      <c r="V64">
        <f t="shared" si="44"/>
        <v>8762.1547913687446</v>
      </c>
    </row>
    <row r="65" spans="1:27" ht="15" thickTop="1" x14ac:dyDescent="0.3">
      <c r="A65" s="78">
        <v>61</v>
      </c>
      <c r="B65" s="124">
        <v>1978</v>
      </c>
      <c r="C65" s="79" t="s">
        <v>1</v>
      </c>
      <c r="D65" s="79">
        <f>'Dataset - Death Detrend'!D66</f>
        <v>7836</v>
      </c>
      <c r="E65" s="79">
        <f>'Dataset - Death Detrend'!E66</f>
        <v>8502.5395833333332</v>
      </c>
      <c r="F65" s="79">
        <f>'Dataset - Death Detrend'!F66</f>
        <v>8659.3828631365304</v>
      </c>
      <c r="G65" s="79"/>
      <c r="H65" s="79"/>
      <c r="I65" s="80">
        <f t="shared" ref="I65:I76" si="45">B99*$E65</f>
        <v>7781.3430598136874</v>
      </c>
      <c r="J65" s="79">
        <f t="shared" ref="J65:J76" si="46">C99*$E65</f>
        <v>7785.2551095499812</v>
      </c>
      <c r="K65" s="79">
        <f t="shared" ref="K65:K76" si="47">D99*$E65</f>
        <v>7722.8193314848704</v>
      </c>
      <c r="L65" s="81">
        <f t="shared" ref="L65:L76" si="48">E99*$E65</f>
        <v>7756.7522660393215</v>
      </c>
      <c r="M65" s="79"/>
      <c r="N65" s="80">
        <f t="shared" ref="N65:N76" si="49">B99*$F65</f>
        <v>7924.8826875700051</v>
      </c>
      <c r="O65" s="79">
        <f t="shared" ref="O65:O76" si="50">C99*$F65</f>
        <v>7928.8669014762363</v>
      </c>
      <c r="P65" s="79">
        <f t="shared" ref="P65:P76" si="51">F99*$F65</f>
        <v>7859.0400874473744</v>
      </c>
      <c r="Q65" s="81">
        <f t="shared" ref="Q65:Q76" si="52">G99*$F65</f>
        <v>7912.9335958498832</v>
      </c>
      <c r="R65" s="6"/>
      <c r="S65" s="6"/>
      <c r="V65">
        <f>Q65*L99</f>
        <v>7855.2246723168464</v>
      </c>
    </row>
    <row r="66" spans="1:27" x14ac:dyDescent="0.3">
      <c r="A66" s="30">
        <v>62</v>
      </c>
      <c r="B66" s="122"/>
      <c r="C66" s="6" t="s">
        <v>2</v>
      </c>
      <c r="D66" s="6">
        <f>'Dataset - Death Detrend'!D67</f>
        <v>6892</v>
      </c>
      <c r="E66" s="6">
        <f>'Dataset - Death Detrend'!E67</f>
        <v>8490.8989087301579</v>
      </c>
      <c r="F66" s="6">
        <f>'Dataset - Death Detrend'!F67</f>
        <v>8691.2493396576938</v>
      </c>
      <c r="G66" s="6"/>
      <c r="H66" s="6"/>
      <c r="I66" s="18">
        <f t="shared" si="45"/>
        <v>7039.8937529850446</v>
      </c>
      <c r="J66" s="6">
        <f t="shared" si="46"/>
        <v>7044.9108208541556</v>
      </c>
      <c r="K66" s="6">
        <f t="shared" si="47"/>
        <v>6992.0562170079884</v>
      </c>
      <c r="L66" s="7">
        <f t="shared" si="48"/>
        <v>6958.0609518926094</v>
      </c>
      <c r="M66" s="6"/>
      <c r="N66" s="18">
        <f t="shared" si="49"/>
        <v>7206.0064063396185</v>
      </c>
      <c r="O66" s="6">
        <f t="shared" si="50"/>
        <v>7211.1418564578153</v>
      </c>
      <c r="P66" s="6">
        <f t="shared" si="51"/>
        <v>7160.7987040340013</v>
      </c>
      <c r="Q66" s="7">
        <f t="shared" si="52"/>
        <v>7176.9158081039213</v>
      </c>
      <c r="R66" s="6"/>
      <c r="S66" s="6"/>
      <c r="V66">
        <f t="shared" ref="V66:V76" si="53">Q66*L100</f>
        <v>7129.7850323642042</v>
      </c>
    </row>
    <row r="67" spans="1:27" x14ac:dyDescent="0.3">
      <c r="A67" s="30">
        <v>63</v>
      </c>
      <c r="B67" s="122"/>
      <c r="C67" s="6" t="s">
        <v>3</v>
      </c>
      <c r="D67" s="6">
        <f>'Dataset - Death Detrend'!D68</f>
        <v>7791</v>
      </c>
      <c r="E67" s="6">
        <f>'Dataset - Death Detrend'!E68</f>
        <v>8479.2582341269845</v>
      </c>
      <c r="F67" s="6">
        <f>'Dataset - Death Detrend'!F68</f>
        <v>8724.85610222383</v>
      </c>
      <c r="G67" s="6"/>
      <c r="H67" s="6"/>
      <c r="I67" s="18">
        <f t="shared" si="45"/>
        <v>7780.7231989618567</v>
      </c>
      <c r="J67" s="6">
        <f t="shared" si="46"/>
        <v>7784.3037253776811</v>
      </c>
      <c r="K67" s="6">
        <f t="shared" si="47"/>
        <v>7740.0192528303096</v>
      </c>
      <c r="L67" s="7">
        <f t="shared" si="48"/>
        <v>7705.2818840238024</v>
      </c>
      <c r="M67" s="6"/>
      <c r="N67" s="18">
        <f t="shared" si="49"/>
        <v>8006.0883166587882</v>
      </c>
      <c r="O67" s="6">
        <f t="shared" si="50"/>
        <v>8009.772551397924</v>
      </c>
      <c r="P67" s="6">
        <f t="shared" si="51"/>
        <v>7969.6217485090974</v>
      </c>
      <c r="Q67" s="7">
        <f t="shared" si="52"/>
        <v>7990.8184017530994</v>
      </c>
      <c r="R67" s="6"/>
      <c r="S67" s="6"/>
      <c r="V67">
        <f t="shared" si="53"/>
        <v>7950.8418336283321</v>
      </c>
    </row>
    <row r="68" spans="1:27" x14ac:dyDescent="0.3">
      <c r="A68" s="30">
        <v>64</v>
      </c>
      <c r="B68" s="122"/>
      <c r="C68" s="6" t="s">
        <v>4</v>
      </c>
      <c r="D68" s="6">
        <f>'Dataset - Death Detrend'!D69</f>
        <v>8129</v>
      </c>
      <c r="E68" s="6">
        <f>'Dataset - Death Detrend'!E69</f>
        <v>8467.6175595238092</v>
      </c>
      <c r="F68" s="6">
        <f>'Dataset - Death Detrend'!F69</f>
        <v>8760.203150834941</v>
      </c>
      <c r="G68" s="6"/>
      <c r="H68" s="6"/>
      <c r="I68" s="18">
        <f t="shared" si="45"/>
        <v>7962.8045575954648</v>
      </c>
      <c r="J68" s="6">
        <f t="shared" si="46"/>
        <v>7962.3972851992576</v>
      </c>
      <c r="K68" s="6">
        <f t="shared" si="47"/>
        <v>7934.1165581931218</v>
      </c>
      <c r="L68" s="7">
        <f t="shared" si="48"/>
        <v>7972.9298795163131</v>
      </c>
      <c r="M68" s="6"/>
      <c r="N68" s="18">
        <f t="shared" si="49"/>
        <v>8237.947106677484</v>
      </c>
      <c r="O68" s="6">
        <f t="shared" si="50"/>
        <v>8237.5257616056952</v>
      </c>
      <c r="P68" s="6">
        <f t="shared" si="51"/>
        <v>8214.5388492059974</v>
      </c>
      <c r="Q68" s="7">
        <f t="shared" si="52"/>
        <v>8221.6617006264332</v>
      </c>
      <c r="R68" s="6"/>
      <c r="S68" s="6"/>
      <c r="V68">
        <f t="shared" si="53"/>
        <v>8193.9234107166903</v>
      </c>
    </row>
    <row r="69" spans="1:27" x14ac:dyDescent="0.3">
      <c r="A69" s="30">
        <v>65</v>
      </c>
      <c r="B69" s="122"/>
      <c r="C69" s="6" t="s">
        <v>5</v>
      </c>
      <c r="D69" s="6">
        <f>'Dataset - Death Detrend'!D70</f>
        <v>9115</v>
      </c>
      <c r="E69" s="6">
        <f>'Dataset - Death Detrend'!E70</f>
        <v>8455.9768849206339</v>
      </c>
      <c r="F69" s="6">
        <f>'Dataset - Death Detrend'!F70</f>
        <v>8797.2904854910248</v>
      </c>
      <c r="G69" s="6"/>
      <c r="H69" s="6"/>
      <c r="I69" s="18">
        <f t="shared" si="45"/>
        <v>8782.3572461163294</v>
      </c>
      <c r="J69" s="6">
        <f t="shared" si="46"/>
        <v>8785.5265948538126</v>
      </c>
      <c r="K69" s="6">
        <f t="shared" si="47"/>
        <v>8762.7851718338734</v>
      </c>
      <c r="L69" s="7">
        <f t="shared" si="48"/>
        <v>8884.0643836626059</v>
      </c>
      <c r="M69" s="6"/>
      <c r="N69" s="18">
        <f t="shared" si="49"/>
        <v>9136.844730408402</v>
      </c>
      <c r="O69" s="6">
        <f t="shared" si="50"/>
        <v>9140.14200544509</v>
      </c>
      <c r="P69" s="6">
        <f t="shared" si="51"/>
        <v>9128.4063366781302</v>
      </c>
      <c r="Q69" s="7">
        <f t="shared" si="52"/>
        <v>9141.6788562255406</v>
      </c>
      <c r="R69" s="6"/>
      <c r="S69" s="6"/>
      <c r="V69">
        <f t="shared" si="53"/>
        <v>9123.4018364722178</v>
      </c>
    </row>
    <row r="70" spans="1:27" x14ac:dyDescent="0.3">
      <c r="A70" s="30">
        <v>66</v>
      </c>
      <c r="B70" s="122"/>
      <c r="C70" s="6" t="s">
        <v>6</v>
      </c>
      <c r="D70" s="6">
        <f>'Dataset - Death Detrend'!D71</f>
        <v>9434</v>
      </c>
      <c r="E70" s="6">
        <f>'Dataset - Death Detrend'!E71</f>
        <v>8444.3362103174604</v>
      </c>
      <c r="F70" s="6">
        <f>'Dataset - Death Detrend'!F71</f>
        <v>8836.1181061920815</v>
      </c>
      <c r="G70" s="6"/>
      <c r="H70" s="6"/>
      <c r="I70" s="18">
        <f t="shared" si="45"/>
        <v>9215.0307675684453</v>
      </c>
      <c r="J70" s="6">
        <f t="shared" si="46"/>
        <v>9217.5639040834394</v>
      </c>
      <c r="K70" s="6">
        <f t="shared" si="47"/>
        <v>9208.7242033019738</v>
      </c>
      <c r="L70" s="7">
        <f t="shared" si="48"/>
        <v>9166.605996943792</v>
      </c>
      <c r="M70" s="6"/>
      <c r="N70" s="18">
        <f t="shared" si="49"/>
        <v>9642.5696687611526</v>
      </c>
      <c r="O70" s="6">
        <f t="shared" si="50"/>
        <v>9645.2203322198457</v>
      </c>
      <c r="P70" s="6">
        <f t="shared" si="51"/>
        <v>9645.5206561744399</v>
      </c>
      <c r="Q70" s="7">
        <f t="shared" si="52"/>
        <v>9579.1649578130291</v>
      </c>
      <c r="R70" s="6"/>
      <c r="S70" s="6"/>
      <c r="V70">
        <f t="shared" si="53"/>
        <v>9574.8087121847457</v>
      </c>
    </row>
    <row r="71" spans="1:27" x14ac:dyDescent="0.3">
      <c r="A71" s="30">
        <v>67</v>
      </c>
      <c r="B71" s="122"/>
      <c r="C71" s="6" t="s">
        <v>7</v>
      </c>
      <c r="D71" s="6">
        <f>'Dataset - Death Detrend'!D72</f>
        <v>10484</v>
      </c>
      <c r="E71" s="6">
        <f>'Dataset - Death Detrend'!E72</f>
        <v>8432.6955357142851</v>
      </c>
      <c r="F71" s="6">
        <f>'Dataset - Death Detrend'!F72</f>
        <v>8876.686012938113</v>
      </c>
      <c r="G71" s="6"/>
      <c r="H71" s="6"/>
      <c r="I71" s="18">
        <f t="shared" si="45"/>
        <v>10034.425591525347</v>
      </c>
      <c r="J71" s="6">
        <f t="shared" si="46"/>
        <v>10033.282369262985</v>
      </c>
      <c r="K71" s="6">
        <f t="shared" si="47"/>
        <v>10039.082862507075</v>
      </c>
      <c r="L71" s="7">
        <f t="shared" si="48"/>
        <v>10148.120006959613</v>
      </c>
      <c r="M71" s="6"/>
      <c r="N71" s="18">
        <f t="shared" si="49"/>
        <v>10562.748876550835</v>
      </c>
      <c r="O71" s="6">
        <f t="shared" si="50"/>
        <v>10561.545462408463</v>
      </c>
      <c r="P71" s="6">
        <f t="shared" si="51"/>
        <v>10579.316097902341</v>
      </c>
      <c r="Q71" s="7">
        <f t="shared" si="52"/>
        <v>10559.202577748591</v>
      </c>
      <c r="R71" s="6"/>
      <c r="S71" s="6"/>
      <c r="V71">
        <f t="shared" si="53"/>
        <v>10566.530755458141</v>
      </c>
    </row>
    <row r="72" spans="1:27" x14ac:dyDescent="0.3">
      <c r="A72" s="30">
        <v>68</v>
      </c>
      <c r="B72" s="122"/>
      <c r="C72" s="6" t="s">
        <v>8</v>
      </c>
      <c r="D72" s="6">
        <f>'Dataset - Death Detrend'!D73</f>
        <v>9827</v>
      </c>
      <c r="E72" s="6">
        <f>'Dataset - Death Detrend'!E73</f>
        <v>8421.0548611111117</v>
      </c>
      <c r="F72" s="6">
        <f>'Dataset - Death Detrend'!F73</f>
        <v>8918.9942057291155</v>
      </c>
      <c r="G72" s="6"/>
      <c r="H72" s="6"/>
      <c r="I72" s="18">
        <f t="shared" si="45"/>
        <v>9340.5338733368681</v>
      </c>
      <c r="J72" s="6">
        <f t="shared" si="46"/>
        <v>9340.5626845321112</v>
      </c>
      <c r="K72" s="6">
        <f t="shared" si="47"/>
        <v>9357.577035085631</v>
      </c>
      <c r="L72" s="7">
        <f t="shared" si="48"/>
        <v>9228.8223460080972</v>
      </c>
      <c r="M72" s="6"/>
      <c r="N72" s="18">
        <f t="shared" si="49"/>
        <v>9892.8422707978898</v>
      </c>
      <c r="O72" s="6">
        <f t="shared" si="50"/>
        <v>9892.8727856072201</v>
      </c>
      <c r="P72" s="6">
        <f t="shared" si="51"/>
        <v>9917.4454189446551</v>
      </c>
      <c r="Q72" s="7">
        <f t="shared" si="52"/>
        <v>9883.5288699318298</v>
      </c>
      <c r="R72" s="6"/>
      <c r="S72" s="6"/>
      <c r="V72">
        <f t="shared" si="53"/>
        <v>9903.8379135978248</v>
      </c>
    </row>
    <row r="73" spans="1:27" x14ac:dyDescent="0.3">
      <c r="A73" s="30">
        <v>69</v>
      </c>
      <c r="B73" s="122"/>
      <c r="C73" s="6" t="s">
        <v>9</v>
      </c>
      <c r="D73" s="6">
        <f>'Dataset - Death Detrend'!D74</f>
        <v>9110</v>
      </c>
      <c r="E73" s="6">
        <f>'Dataset - Death Detrend'!E74</f>
        <v>8409.4141865079364</v>
      </c>
      <c r="F73" s="6">
        <f>'Dataset - Death Detrend'!F74</f>
        <v>8963.0426845650945</v>
      </c>
      <c r="G73" s="6"/>
      <c r="H73" s="6"/>
      <c r="I73" s="18">
        <f t="shared" si="45"/>
        <v>8320.0487385614542</v>
      </c>
      <c r="J73" s="6">
        <f t="shared" si="46"/>
        <v>8316.235108990566</v>
      </c>
      <c r="K73" s="6">
        <f t="shared" si="47"/>
        <v>8352.2305221692259</v>
      </c>
      <c r="L73" s="7">
        <f t="shared" si="48"/>
        <v>8224.7083775566443</v>
      </c>
      <c r="M73" s="6"/>
      <c r="N73" s="18">
        <f t="shared" si="49"/>
        <v>8867.7939185149335</v>
      </c>
      <c r="O73" s="6">
        <f t="shared" si="50"/>
        <v>8863.7292210379273</v>
      </c>
      <c r="P73" s="6">
        <f t="shared" si="51"/>
        <v>8896.7397949762762</v>
      </c>
      <c r="Q73" s="7">
        <f t="shared" si="52"/>
        <v>8847.0253085321783</v>
      </c>
      <c r="R73" s="6"/>
      <c r="S73" s="6"/>
      <c r="V73">
        <f t="shared" si="53"/>
        <v>8883.286094627967</v>
      </c>
    </row>
    <row r="74" spans="1:27" x14ac:dyDescent="0.3">
      <c r="A74" s="30">
        <v>70</v>
      </c>
      <c r="B74" s="122"/>
      <c r="C74" s="6" t="s">
        <v>10</v>
      </c>
      <c r="D74" s="6">
        <f>'Dataset - Death Detrend'!D75</f>
        <v>9070</v>
      </c>
      <c r="E74" s="6">
        <f>'Dataset - Death Detrend'!E75</f>
        <v>8397.7735119047611</v>
      </c>
      <c r="F74" s="6">
        <f>'Dataset - Death Detrend'!F75</f>
        <v>9008.8314494460465</v>
      </c>
      <c r="G74" s="6"/>
      <c r="H74" s="6"/>
      <c r="I74" s="18">
        <f t="shared" si="45"/>
        <v>8583.5326128477809</v>
      </c>
      <c r="J74" s="6">
        <f t="shared" si="46"/>
        <v>8580.73718026389</v>
      </c>
      <c r="K74" s="6">
        <f t="shared" si="47"/>
        <v>8624.1023366019144</v>
      </c>
      <c r="L74" s="7">
        <f t="shared" si="48"/>
        <v>8670.8159328316506</v>
      </c>
      <c r="M74" s="6"/>
      <c r="N74" s="18">
        <f t="shared" si="49"/>
        <v>9208.1071774975317</v>
      </c>
      <c r="O74" s="6">
        <f t="shared" si="50"/>
        <v>9205.1083372762678</v>
      </c>
      <c r="P74" s="6">
        <f t="shared" si="51"/>
        <v>9245.2379720116533</v>
      </c>
      <c r="Q74" s="7">
        <f t="shared" si="52"/>
        <v>9225.7439079458418</v>
      </c>
      <c r="R74" s="6"/>
      <c r="S74" s="6"/>
      <c r="V74">
        <f t="shared" si="53"/>
        <v>9271.478860875497</v>
      </c>
    </row>
    <row r="75" spans="1:27" ht="15" thickBot="1" x14ac:dyDescent="0.35">
      <c r="A75" s="30">
        <v>71</v>
      </c>
      <c r="B75" s="122"/>
      <c r="C75" s="6" t="s">
        <v>11</v>
      </c>
      <c r="D75" s="6">
        <f>'Dataset - Death Detrend'!D76</f>
        <v>8633</v>
      </c>
      <c r="E75" s="6">
        <f>'Dataset - Death Detrend'!E76</f>
        <v>8386.1328373015876</v>
      </c>
      <c r="F75" s="6">
        <f>'Dataset - Death Detrend'!F76</f>
        <v>9056.3605003719713</v>
      </c>
      <c r="G75" s="6"/>
      <c r="H75" s="6"/>
      <c r="I75" s="18">
        <f t="shared" si="45"/>
        <v>8080.5330240953635</v>
      </c>
      <c r="J75" s="6">
        <f t="shared" si="46"/>
        <v>8077.9353299055902</v>
      </c>
      <c r="K75" s="6">
        <f t="shared" si="47"/>
        <v>8127.628068544871</v>
      </c>
      <c r="L75" s="7">
        <f t="shared" si="48"/>
        <v>8184.0657776716735</v>
      </c>
      <c r="M75" s="6"/>
      <c r="N75" s="21">
        <f t="shared" si="49"/>
        <v>8726.3368612362428</v>
      </c>
      <c r="O75" s="9">
        <f t="shared" si="50"/>
        <v>8723.5315568714395</v>
      </c>
      <c r="P75" s="9">
        <f t="shared" si="51"/>
        <v>8765.3259853166164</v>
      </c>
      <c r="Q75" s="10">
        <f t="shared" si="52"/>
        <v>8746.9556189702944</v>
      </c>
      <c r="R75" s="6"/>
      <c r="S75" s="6"/>
      <c r="V75">
        <f t="shared" si="53"/>
        <v>8799.9562393749275</v>
      </c>
    </row>
    <row r="76" spans="1:27" ht="15" thickBot="1" x14ac:dyDescent="0.35">
      <c r="A76" s="82">
        <v>72</v>
      </c>
      <c r="B76" s="123"/>
      <c r="C76" s="74" t="s">
        <v>12</v>
      </c>
      <c r="D76" s="74">
        <f>'Dataset - Death Detrend'!D77</f>
        <v>9240</v>
      </c>
      <c r="E76" s="74">
        <f>'Dataset - Death Detrend'!E77</f>
        <v>8374.4921626984124</v>
      </c>
      <c r="F76" s="74">
        <f>'Dataset - Death Detrend'!F77</f>
        <v>9105.629837342869</v>
      </c>
      <c r="G76" s="74"/>
      <c r="H76" s="74"/>
      <c r="I76" s="75">
        <f t="shared" si="45"/>
        <v>8321.4062678812825</v>
      </c>
      <c r="J76" s="74">
        <f t="shared" si="46"/>
        <v>8314.1066046039105</v>
      </c>
      <c r="K76" s="74">
        <f t="shared" si="47"/>
        <v>8379.3326140260087</v>
      </c>
      <c r="L76" s="77">
        <f t="shared" si="48"/>
        <v>8340.8282633385716</v>
      </c>
      <c r="M76" s="74"/>
      <c r="N76" s="21">
        <f t="shared" si="49"/>
        <v>9047.9092617667211</v>
      </c>
      <c r="O76" s="9">
        <f t="shared" si="50"/>
        <v>9039.972299088904</v>
      </c>
      <c r="P76" s="9">
        <f t="shared" si="51"/>
        <v>9084.3407000514471</v>
      </c>
      <c r="Q76" s="10">
        <f t="shared" si="52"/>
        <v>9179.8385610962559</v>
      </c>
      <c r="R76" s="6"/>
      <c r="S76" s="6"/>
      <c r="V76">
        <f t="shared" si="53"/>
        <v>9245.8645204612803</v>
      </c>
      <c r="X76" s="1" t="s">
        <v>90</v>
      </c>
      <c r="Y76" s="1"/>
      <c r="Z76" s="1"/>
      <c r="AA76" s="1"/>
    </row>
    <row r="77" spans="1:27" ht="15" thickTop="1" x14ac:dyDescent="0.3">
      <c r="A77" s="13"/>
      <c r="B77" s="9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14"/>
      <c r="O77" s="14"/>
      <c r="P77" s="14"/>
      <c r="Q77" s="14"/>
      <c r="R77" s="6"/>
      <c r="S77" s="6"/>
      <c r="T77" s="6"/>
      <c r="U77" s="6"/>
      <c r="V77" s="6"/>
      <c r="W77" s="6"/>
      <c r="X77" s="1"/>
      <c r="Y77" s="1"/>
      <c r="Z77" s="1"/>
      <c r="AA77" s="1"/>
    </row>
    <row r="78" spans="1:27" x14ac:dyDescent="0.3">
      <c r="A78" s="13"/>
      <c r="B78" s="94"/>
      <c r="C78" s="6"/>
      <c r="D78" s="6"/>
      <c r="E78" s="6"/>
      <c r="F78" s="6"/>
      <c r="G78" s="6"/>
      <c r="H78" s="6"/>
      <c r="I78" s="14">
        <f>SUMPRODUCT(($D65:$D76-I65:I76),($D65:$D76-I65:I76))</f>
        <v>2659659.3669711542</v>
      </c>
      <c r="J78" s="14">
        <f t="shared" ref="J78:P78" si="54">SUMPRODUCT(($D65:$D76-J65:J76),($D65:$D76-J65:J76))</f>
        <v>2683739.1971653556</v>
      </c>
      <c r="K78" s="14">
        <f>SUMPRODUCT(($D65:$D76-K65:K76),($D65:$D76-K65:K76))</f>
        <v>2425701.7978796628</v>
      </c>
      <c r="L78" s="14">
        <f t="shared" si="54"/>
        <v>2590953.3420785074</v>
      </c>
      <c r="M78" s="14"/>
      <c r="N78" s="14">
        <f>SUMPRODUCT(($D65:$D76-N65:N76),($D65:$D76-N65:N76))</f>
        <v>342495.70030921412</v>
      </c>
      <c r="O78" s="14">
        <f>SUMPRODUCT(($D65:$D76-O65:O76),($D65:$D76-O65:O76))</f>
        <v>352824.33120854059</v>
      </c>
      <c r="P78" s="14">
        <f t="shared" si="54"/>
        <v>292120.70879487542</v>
      </c>
      <c r="Q78" s="14">
        <f>SUMPRODUCT(($D65:$D76-Q65:Q76),($D65:$D76-Q65:Q76))</f>
        <v>276262.08254292427</v>
      </c>
      <c r="R78" s="14"/>
      <c r="S78" s="14"/>
      <c r="T78" s="6"/>
      <c r="U78" s="6"/>
      <c r="V78" s="6"/>
      <c r="W78" s="6"/>
      <c r="Z78" t="s">
        <v>91</v>
      </c>
    </row>
    <row r="79" spans="1:27" x14ac:dyDescent="0.3">
      <c r="A79" s="13"/>
      <c r="B79" s="9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14"/>
      <c r="O79" s="14"/>
      <c r="P79" s="14"/>
      <c r="Q79" s="14"/>
      <c r="R79" s="6"/>
      <c r="S79" s="6"/>
      <c r="T79" s="6"/>
      <c r="U79" s="6"/>
      <c r="V79" s="6"/>
      <c r="W79" s="6"/>
    </row>
    <row r="80" spans="1:27" x14ac:dyDescent="0.3">
      <c r="A80" s="13"/>
      <c r="B80" s="9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14"/>
      <c r="O80" s="14"/>
      <c r="P80" s="14"/>
      <c r="Q80" s="14"/>
      <c r="R80" s="6"/>
      <c r="S80" s="6"/>
      <c r="T80" s="6"/>
      <c r="U80" s="6"/>
      <c r="V80" s="6"/>
      <c r="W80" s="6"/>
    </row>
    <row r="81" spans="1:23" x14ac:dyDescent="0.3">
      <c r="A81" s="13"/>
      <c r="B81" s="9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14"/>
      <c r="O81" s="14"/>
      <c r="P81" s="14"/>
      <c r="Q81" s="14"/>
      <c r="R81" s="6"/>
      <c r="S81" s="6"/>
      <c r="T81" s="6"/>
      <c r="U81" s="6"/>
      <c r="V81" s="6"/>
      <c r="W81" s="6"/>
    </row>
    <row r="82" spans="1:23" x14ac:dyDescent="0.3">
      <c r="A82" s="13"/>
      <c r="B82" s="9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14"/>
      <c r="O82" s="14"/>
      <c r="P82" s="14"/>
      <c r="Q82" s="14"/>
      <c r="R82" s="6"/>
      <c r="S82" s="6"/>
      <c r="T82" s="6"/>
      <c r="U82" s="6"/>
      <c r="V82" s="6"/>
      <c r="W82" s="6"/>
    </row>
    <row r="83" spans="1:23" x14ac:dyDescent="0.3">
      <c r="A83" s="13"/>
      <c r="B83" s="9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14"/>
      <c r="O83" s="14"/>
      <c r="P83" s="14"/>
      <c r="Q83" s="14"/>
      <c r="R83" s="6"/>
      <c r="S83" s="6"/>
      <c r="T83" s="6"/>
      <c r="U83" s="6"/>
      <c r="V83" s="6"/>
      <c r="W83" s="6"/>
    </row>
    <row r="84" spans="1:23" x14ac:dyDescent="0.3">
      <c r="A84" s="13"/>
      <c r="B84" s="9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14"/>
      <c r="O84" s="14"/>
      <c r="P84" s="14"/>
      <c r="Q84" s="14"/>
      <c r="R84" s="6"/>
      <c r="S84" s="6"/>
      <c r="T84" s="6"/>
      <c r="U84" s="6"/>
      <c r="V84" s="6"/>
      <c r="W84" s="6"/>
    </row>
    <row r="85" spans="1:23" x14ac:dyDescent="0.3">
      <c r="A85" s="13"/>
      <c r="B85" s="9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14"/>
      <c r="O85" s="14"/>
      <c r="P85" s="14"/>
      <c r="Q85" s="14"/>
      <c r="R85" s="6"/>
      <c r="S85" s="6"/>
      <c r="T85" s="6"/>
      <c r="U85" s="6"/>
      <c r="V85" s="6"/>
      <c r="W85" s="6"/>
    </row>
    <row r="86" spans="1:23" x14ac:dyDescent="0.3">
      <c r="A86" s="13"/>
      <c r="B86" s="9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14"/>
      <c r="O86" s="14"/>
      <c r="P86" s="14"/>
      <c r="Q86" s="14"/>
      <c r="R86" s="6"/>
      <c r="S86" s="6"/>
      <c r="T86" s="6"/>
      <c r="U86" s="6"/>
      <c r="V86" s="6"/>
      <c r="W86" s="6"/>
    </row>
    <row r="87" spans="1:23" x14ac:dyDescent="0.3">
      <c r="A87" s="13"/>
      <c r="B87" s="9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14"/>
      <c r="O87" s="14"/>
      <c r="P87" s="14"/>
      <c r="Q87" s="14"/>
      <c r="R87" s="6"/>
      <c r="S87" s="6"/>
      <c r="T87" s="6"/>
      <c r="U87" s="6"/>
      <c r="V87" s="6"/>
      <c r="W87" s="6"/>
    </row>
    <row r="88" spans="1:23" x14ac:dyDescent="0.3">
      <c r="A88" s="13"/>
      <c r="B88" s="9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14"/>
      <c r="O88" s="14"/>
      <c r="P88" s="14"/>
      <c r="Q88" s="14"/>
      <c r="R88" s="6"/>
      <c r="S88" s="6"/>
      <c r="T88" s="6"/>
      <c r="U88" s="6"/>
      <c r="V88" s="6"/>
      <c r="W88" s="6"/>
    </row>
    <row r="89" spans="1:23" x14ac:dyDescent="0.3">
      <c r="A89" s="6"/>
      <c r="B89" s="91"/>
      <c r="C89" s="6"/>
      <c r="D89" s="6"/>
      <c r="E89" s="6"/>
      <c r="F89" s="6"/>
      <c r="G89" s="93"/>
      <c r="H89" s="93"/>
      <c r="I89" s="90"/>
      <c r="J89" s="90"/>
      <c r="K89" s="90"/>
      <c r="L89" s="90"/>
      <c r="M89" s="90"/>
      <c r="N89" s="90"/>
      <c r="O89" s="90"/>
      <c r="P89" s="90"/>
      <c r="Q89" s="90"/>
      <c r="R89" s="6"/>
      <c r="S89" s="6"/>
      <c r="T89" s="6"/>
      <c r="U89" s="6"/>
      <c r="V89" s="6"/>
      <c r="W89" s="6"/>
    </row>
    <row r="90" spans="1:23" x14ac:dyDescent="0.3">
      <c r="B90" s="71"/>
      <c r="G90" s="89"/>
      <c r="H90" s="89"/>
      <c r="I90" s="90"/>
      <c r="J90" s="90"/>
      <c r="K90" s="90"/>
      <c r="L90" s="90"/>
      <c r="M90" s="90"/>
      <c r="N90" s="90"/>
      <c r="O90" s="90"/>
      <c r="P90" s="90"/>
      <c r="Q90" s="90"/>
    </row>
    <row r="91" spans="1:23" ht="13.8" customHeight="1" x14ac:dyDescent="0.3"/>
    <row r="92" spans="1:23" ht="13.8" customHeight="1" x14ac:dyDescent="0.3"/>
    <row r="93" spans="1:23" ht="13.8" customHeight="1" x14ac:dyDescent="0.3"/>
    <row r="94" spans="1:23" ht="13.8" customHeight="1" x14ac:dyDescent="0.3"/>
    <row r="96" spans="1:23" ht="15" thickBot="1" x14ac:dyDescent="0.35"/>
    <row r="97" spans="1:12" ht="44.4" customHeight="1" thickBot="1" x14ac:dyDescent="0.45">
      <c r="A97" s="15"/>
      <c r="B97" s="29"/>
      <c r="C97" s="29"/>
      <c r="D97" s="151" t="str">
        <f>'Seasonal Indexes'!D228</f>
        <v>Linear           Trend</v>
      </c>
      <c r="E97" s="152"/>
      <c r="F97" s="152" t="str">
        <f>'Seasonal Indexes'!F228</f>
        <v>Polynomial Trend</v>
      </c>
      <c r="G97" s="153"/>
      <c r="H97" s="108"/>
      <c r="I97" s="108"/>
      <c r="K97" t="s">
        <v>93</v>
      </c>
    </row>
    <row r="98" spans="1:12" ht="29.4" thickBot="1" x14ac:dyDescent="0.35">
      <c r="A98" s="64" t="str">
        <f>'Seasonal Indexes'!A229</f>
        <v>Seasonal Index</v>
      </c>
      <c r="B98" s="65" t="str">
        <f>'Seasonal Indexes'!B229</f>
        <v>Mean</v>
      </c>
      <c r="C98" s="65" t="str">
        <f>'Seasonal Indexes'!C229</f>
        <v>Median</v>
      </c>
      <c r="D98" s="65" t="str">
        <f>'Seasonal Indexes'!D229</f>
        <v>R-b-T Mean</v>
      </c>
      <c r="E98" s="65" t="str">
        <f>'Seasonal Indexes'!E229</f>
        <v>R-b-T Median</v>
      </c>
      <c r="F98" s="65" t="str">
        <f>'Seasonal Indexes'!F229</f>
        <v>R-b-T Mean</v>
      </c>
      <c r="G98" s="66" t="str">
        <f>'Seasonal Indexes'!G229</f>
        <v>R-b-T median</v>
      </c>
      <c r="H98" s="31"/>
      <c r="I98" s="31"/>
    </row>
    <row r="99" spans="1:12" x14ac:dyDescent="0.3">
      <c r="A99" s="56" t="str">
        <f>'Seasonal Indexes'!A230</f>
        <v>January</v>
      </c>
      <c r="B99" s="6">
        <f>'Seasonal Indexes'!B230</f>
        <v>0.91517869261869311</v>
      </c>
      <c r="C99" s="6">
        <f>'Seasonal Indexes'!C230</f>
        <v>0.91563879629688849</v>
      </c>
      <c r="D99" s="6">
        <f>'Seasonal Indexes'!D230</f>
        <v>0.90829560460066905</v>
      </c>
      <c r="E99" s="6">
        <f>'Seasonal Indexes'!E230</f>
        <v>0.9122865221638129</v>
      </c>
      <c r="F99" s="6">
        <f>'Seasonal Indexes'!F230</f>
        <v>0.90757507915532187</v>
      </c>
      <c r="G99" s="7">
        <f>'Seasonal Indexes'!G230</f>
        <v>0.91379879154387289</v>
      </c>
      <c r="H99" s="7">
        <f>'Seasonal Indexes'!H230</f>
        <v>0.90800778530283432</v>
      </c>
      <c r="I99" s="7">
        <f>'Seasonal Indexes'!I230</f>
        <v>0.91991074527502226</v>
      </c>
      <c r="K99">
        <f>AVERAGE('Dataset - Death Detrend'!R6,'Dataset - Death Detrend'!R18,'Dataset - Death Detrend'!R30,'Dataset - Death Detrend'!R42,'Dataset - Death Detrend'!R54,'Dataset - Death Detrend'!R66)</f>
        <v>9.9270701278685019E-3</v>
      </c>
      <c r="L99">
        <f>K99*100</f>
        <v>0.99270701278685014</v>
      </c>
    </row>
    <row r="100" spans="1:12" x14ac:dyDescent="0.3">
      <c r="A100" s="56" t="str">
        <f>'Seasonal Indexes'!A231</f>
        <v>Feburary</v>
      </c>
      <c r="B100" s="6">
        <f>'Seasonal Indexes'!B231</f>
        <v>0.82911053690048986</v>
      </c>
      <c r="C100" s="6">
        <f>'Seasonal Indexes'!C231</f>
        <v>0.82970141283989751</v>
      </c>
      <c r="D100" s="6">
        <f>'Seasonal Indexes'!D231</f>
        <v>0.82347655909775441</v>
      </c>
      <c r="E100" s="6">
        <f>'Seasonal Indexes'!E231</f>
        <v>0.81947282928294929</v>
      </c>
      <c r="F100" s="6">
        <f>'Seasonal Indexes'!F231</f>
        <v>0.82390901747113265</v>
      </c>
      <c r="G100" s="7">
        <f>'Seasonal Indexes'!G231</f>
        <v>0.8257634233729837</v>
      </c>
      <c r="H100" s="7">
        <f>'Seasonal Indexes'!H231</f>
        <v>0.82474351058465645</v>
      </c>
      <c r="I100" s="7">
        <f>'Seasonal Indexes'!I231</f>
        <v>0.8175886752584931</v>
      </c>
      <c r="K100">
        <f>AVERAGE('Dataset - Death Detrend'!R7,'Dataset - Death Detrend'!R19,'Dataset - Death Detrend'!R31,'Dataset - Death Detrend'!R43,'Dataset - Death Detrend'!R55,'Dataset - Death Detrend'!R67)</f>
        <v>9.934330042319155E-3</v>
      </c>
      <c r="L100">
        <f t="shared" ref="L100:L110" si="55">K100*100</f>
        <v>0.9934330042319155</v>
      </c>
    </row>
    <row r="101" spans="1:12" x14ac:dyDescent="0.3">
      <c r="A101" s="56" t="str">
        <f>'Seasonal Indexes'!A232</f>
        <v>March</v>
      </c>
      <c r="B101" s="6">
        <f>'Seasonal Indexes'!B232</f>
        <v>0.91761837935850432</v>
      </c>
      <c r="C101" s="6">
        <f>'Seasonal Indexes'!C232</f>
        <v>0.91804064818402653</v>
      </c>
      <c r="D101" s="6">
        <f>'Seasonal Indexes'!D232</f>
        <v>0.9128179658072666</v>
      </c>
      <c r="E101" s="6">
        <f>'Seasonal Indexes'!E232</f>
        <v>0.90872121962412788</v>
      </c>
      <c r="F101" s="6">
        <f>'Seasonal Indexes'!F232</f>
        <v>0.91343876106767707</v>
      </c>
      <c r="G101" s="7">
        <f>'Seasonal Indexes'!G232</f>
        <v>0.91586821698026222</v>
      </c>
      <c r="H101" s="7">
        <f>'Seasonal Indexes'!H232</f>
        <v>0.91513212759117413</v>
      </c>
      <c r="I101" s="7">
        <f>'Seasonal Indexes'!I232</f>
        <v>0.91313217103487831</v>
      </c>
      <c r="K101">
        <f>AVERAGE('Dataset - Death Detrend'!R8,'Dataset - Death Detrend'!R20,'Dataset - Death Detrend'!R32,'Dataset - Death Detrend'!R44,'Dataset - Death Detrend'!R56,'Dataset - Death Detrend'!R68)</f>
        <v>9.9499718725731563E-3</v>
      </c>
      <c r="L101">
        <f t="shared" si="55"/>
        <v>0.99499718725731567</v>
      </c>
    </row>
    <row r="102" spans="1:12" x14ac:dyDescent="0.3">
      <c r="A102" s="56" t="str">
        <f>'Seasonal Indexes'!A233</f>
        <v>April</v>
      </c>
      <c r="B102" s="6">
        <f>'Seasonal Indexes'!B233</f>
        <v>0.94038311267842223</v>
      </c>
      <c r="C102" s="6">
        <f>'Seasonal Indexes'!C233</f>
        <v>0.94033501504135442</v>
      </c>
      <c r="D102" s="6">
        <f>'Seasonal Indexes'!D233</f>
        <v>0.93699514679537677</v>
      </c>
      <c r="E102" s="6">
        <f>'Seasonal Indexes'!E233</f>
        <v>0.94157888254517297</v>
      </c>
      <c r="F102" s="6">
        <f>'Seasonal Indexes'!F233</f>
        <v>0.93771099913625444</v>
      </c>
      <c r="G102" s="7">
        <f>'Seasonal Indexes'!G233</f>
        <v>0.93852409117279678</v>
      </c>
      <c r="H102" s="7">
        <f>'Seasonal Indexes'!H233</f>
        <v>0.93936652682910904</v>
      </c>
      <c r="I102" s="7">
        <f>'Seasonal Indexes'!I233</f>
        <v>0.94744630644278305</v>
      </c>
      <c r="K102">
        <f>AVERAGE('Dataset - Death Detrend'!R9,'Dataset - Death Detrend'!R21,'Dataset - Death Detrend'!R33,'Dataset - Death Detrend'!R45,'Dataset - Death Detrend'!R57,'Dataset - Death Detrend'!R69)</f>
        <v>9.9662619420261122E-3</v>
      </c>
      <c r="L102">
        <f t="shared" si="55"/>
        <v>0.99662619420261123</v>
      </c>
    </row>
    <row r="103" spans="1:12" x14ac:dyDescent="0.3">
      <c r="A103" s="56" t="str">
        <f>'Seasonal Indexes'!A234</f>
        <v>May</v>
      </c>
      <c r="B103" s="6">
        <f>'Seasonal Indexes'!B234</f>
        <v>1.0385975938247565</v>
      </c>
      <c r="C103" s="6">
        <f>'Seasonal Indexes'!C234</f>
        <v>1.0389723995722904</v>
      </c>
      <c r="D103" s="6">
        <f>'Seasonal Indexes'!D234</f>
        <v>1.0362830091766646</v>
      </c>
      <c r="E103" s="6">
        <f>'Seasonal Indexes'!E234</f>
        <v>1.0506254338875229</v>
      </c>
      <c r="F103" s="6">
        <f>'Seasonal Indexes'!F234</f>
        <v>1.0376383901080906</v>
      </c>
      <c r="G103" s="7">
        <f>'Seasonal Indexes'!G234</f>
        <v>1.0391470954951982</v>
      </c>
      <c r="H103" s="7">
        <f>'Seasonal Indexes'!H234</f>
        <v>1.040582847384762</v>
      </c>
      <c r="I103" s="7">
        <f>'Seasonal Indexes'!I234</f>
        <v>1.0446577382094131</v>
      </c>
      <c r="K103">
        <f>AVERAGE('Dataset - Death Detrend'!R10,'Dataset - Death Detrend'!R22,'Dataset - Death Detrend'!R34,'Dataset - Death Detrend'!R46,'Dataset - Death Detrend'!R58,'Dataset - Death Detrend'!R70)</f>
        <v>9.9800069330362919E-3</v>
      </c>
      <c r="L103">
        <f t="shared" si="55"/>
        <v>0.99800069330362917</v>
      </c>
    </row>
    <row r="104" spans="1:12" x14ac:dyDescent="0.3">
      <c r="A104" s="56" t="str">
        <f>'Seasonal Indexes'!A235</f>
        <v>June</v>
      </c>
      <c r="B104" s="6">
        <f>'Seasonal Indexes'!B235</f>
        <v>1.0912676305224955</v>
      </c>
      <c r="C104" s="6">
        <f>'Seasonal Indexes'!C235</f>
        <v>1.091567611059971</v>
      </c>
      <c r="D104" s="6">
        <f>'Seasonal Indexes'!D235</f>
        <v>1.09052079097118</v>
      </c>
      <c r="E104" s="6">
        <f>'Seasonal Indexes'!E235</f>
        <v>1.0855330447103524</v>
      </c>
      <c r="F104" s="6">
        <f>'Seasonal Indexes'!F235</f>
        <v>1.0916015992831913</v>
      </c>
      <c r="G104" s="7">
        <f>'Seasonal Indexes'!G235</f>
        <v>1.0840920008867065</v>
      </c>
      <c r="H104" s="7">
        <f>'Seasonal Indexes'!H235</f>
        <v>1.0882163866770911</v>
      </c>
      <c r="I104" s="7">
        <f>'Seasonal Indexes'!I235</f>
        <v>1.0895759989879192</v>
      </c>
      <c r="K104">
        <f>AVERAGE('Dataset - Death Detrend'!R11,'Dataset - Death Detrend'!R23,'Dataset - Death Detrend'!R35,'Dataset - Death Detrend'!R47,'Dataset - Death Detrend'!R59,'Dataset - Death Detrend'!R71)</f>
        <v>9.9954523743484239E-3</v>
      </c>
      <c r="L104">
        <f t="shared" si="55"/>
        <v>0.99954523743484236</v>
      </c>
    </row>
    <row r="105" spans="1:12" x14ac:dyDescent="0.3">
      <c r="A105" s="56" t="str">
        <f>'Seasonal Indexes'!A236</f>
        <v>July</v>
      </c>
      <c r="B105" s="6">
        <f>'Seasonal Indexes'!B236</f>
        <v>1.1899428301457571</v>
      </c>
      <c r="C105" s="6">
        <f>'Seasonal Indexes'!C236</f>
        <v>1.189807259940771</v>
      </c>
      <c r="D105" s="6">
        <f>'Seasonal Indexes'!D236</f>
        <v>1.1904951174851972</v>
      </c>
      <c r="E105" s="6">
        <f>'Seasonal Indexes'!E236</f>
        <v>1.203425401045269</v>
      </c>
      <c r="F105" s="6">
        <f>'Seasonal Indexes'!F236</f>
        <v>1.1918092047508022</v>
      </c>
      <c r="G105" s="7">
        <f>'Seasonal Indexes'!G236</f>
        <v>1.1895433230777956</v>
      </c>
      <c r="H105" s="7">
        <f>'Seasonal Indexes'!H236</f>
        <v>1.1925774683338315</v>
      </c>
      <c r="I105" s="7">
        <f>'Seasonal Indexes'!I236</f>
        <v>1.1926531556093756</v>
      </c>
      <c r="K105">
        <f>AVERAGE('Dataset - Death Detrend'!R12,'Dataset - Death Detrend'!R24,'Dataset - Death Detrend'!R36,'Dataset - Death Detrend'!R48,'Dataset - Death Detrend'!R60,'Dataset - Death Detrend'!R72)</f>
        <v>1.0006940086294958E-2</v>
      </c>
      <c r="L105">
        <f t="shared" si="55"/>
        <v>1.0006940086294958</v>
      </c>
    </row>
    <row r="106" spans="1:12" x14ac:dyDescent="0.3">
      <c r="A106" s="56" t="str">
        <f>'Seasonal Indexes'!A237</f>
        <v>August</v>
      </c>
      <c r="B106" s="6">
        <f>'Seasonal Indexes'!B237</f>
        <v>1.1091881037934999</v>
      </c>
      <c r="C106" s="6">
        <f>'Seasonal Indexes'!C237</f>
        <v>1.1091915251220292</v>
      </c>
      <c r="D106" s="6">
        <f>'Seasonal Indexes'!D237</f>
        <v>1.1112119787153305</v>
      </c>
      <c r="E106" s="6">
        <f>'Seasonal Indexes'!E237</f>
        <v>1.0959223634354052</v>
      </c>
      <c r="F106" s="6">
        <f>'Seasonal Indexes'!F237</f>
        <v>1.111946615300432</v>
      </c>
      <c r="G106" s="7">
        <f>'Seasonal Indexes'!G237</f>
        <v>1.1081438828139552</v>
      </c>
      <c r="H106" s="7">
        <f>'Seasonal Indexes'!H237</f>
        <v>1.1123352813316845</v>
      </c>
      <c r="I106" s="7">
        <f>'Seasonal Indexes'!I237</f>
        <v>1.1157078790414701</v>
      </c>
      <c r="K106">
        <f>AVERAGE('Dataset - Death Detrend'!R13,'Dataset - Death Detrend'!R25,'Dataset - Death Detrend'!R37,'Dataset - Death Detrend'!R49,'Dataset - Death Detrend'!R61,'Dataset - Death Detrend'!R73)</f>
        <v>1.0020548372887116E-2</v>
      </c>
      <c r="L106">
        <f t="shared" si="55"/>
        <v>1.0020548372887117</v>
      </c>
    </row>
    <row r="107" spans="1:12" x14ac:dyDescent="0.3">
      <c r="A107" s="56" t="str">
        <f>'Seasonal Indexes'!A238</f>
        <v>September</v>
      </c>
      <c r="B107" s="6">
        <f>'Seasonal Indexes'!B238</f>
        <v>0.98937316607738734</v>
      </c>
      <c r="C107" s="6">
        <f>'Seasonal Indexes'!C238</f>
        <v>0.98891967080574206</v>
      </c>
      <c r="D107" s="6">
        <f>'Seasonal Indexes'!D238</f>
        <v>0.99320004187325484</v>
      </c>
      <c r="E107" s="6">
        <f>'Seasonal Indexes'!E238</f>
        <v>0.97803582926767541</v>
      </c>
      <c r="F107" s="6">
        <f>'Seasonal Indexes'!F238</f>
        <v>0.99260263596613274</v>
      </c>
      <c r="G107" s="7">
        <f>'Seasonal Indexes'!G238</f>
        <v>0.98705602772229295</v>
      </c>
      <c r="H107" s="7">
        <f>'Seasonal Indexes'!H238</f>
        <v>0.98653143895721274</v>
      </c>
      <c r="I107" s="7">
        <f>'Seasonal Indexes'!I238</f>
        <v>0.97596840595045808</v>
      </c>
      <c r="K107">
        <f>AVERAGE('Dataset - Death Detrend'!R14,'Dataset - Death Detrend'!R26,'Dataset - Death Detrend'!R38,'Dataset - Death Detrend'!R50,'Dataset - Death Detrend'!R62,'Dataset - Death Detrend'!R74)</f>
        <v>1.0040986416146926E-2</v>
      </c>
      <c r="L107">
        <f t="shared" si="55"/>
        <v>1.0040986416146926</v>
      </c>
    </row>
    <row r="108" spans="1:12" x14ac:dyDescent="0.3">
      <c r="A108" s="56" t="str">
        <f>'Seasonal Indexes'!A239</f>
        <v>October</v>
      </c>
      <c r="B108" s="6">
        <f>'Seasonal Indexes'!B239</f>
        <v>1.0221200417800844</v>
      </c>
      <c r="C108" s="6">
        <f>'Seasonal Indexes'!C239</f>
        <v>1.021787163954798</v>
      </c>
      <c r="D108" s="6">
        <f>'Seasonal Indexes'!D239</f>
        <v>1.0269510512966691</v>
      </c>
      <c r="E108" s="6">
        <f>'Seasonal Indexes'!E239</f>
        <v>1.0325136681216542</v>
      </c>
      <c r="F108" s="6">
        <f>'Seasonal Indexes'!F239</f>
        <v>1.0262416412042146</v>
      </c>
      <c r="G108" s="7">
        <f>'Seasonal Indexes'!G239</f>
        <v>1.0240777574446831</v>
      </c>
      <c r="H108" s="7">
        <f>'Seasonal Indexes'!H239</f>
        <v>1.0290587265350386</v>
      </c>
      <c r="I108" s="7">
        <f>'Seasonal Indexes'!I239</f>
        <v>1.0313179315803651</v>
      </c>
      <c r="K108">
        <f>AVERAGE('Dataset - Death Detrend'!R15,'Dataset - Death Detrend'!R27,'Dataset - Death Detrend'!R39,'Dataset - Death Detrend'!R51,'Dataset - Death Detrend'!R63,'Dataset - Death Detrend'!R75)</f>
        <v>1.0049573187144578E-2</v>
      </c>
      <c r="L108">
        <f t="shared" si="55"/>
        <v>1.0049573187144578</v>
      </c>
    </row>
    <row r="109" spans="1:12" x14ac:dyDescent="0.3">
      <c r="A109" s="56" t="str">
        <f>'Seasonal Indexes'!A240</f>
        <v>November</v>
      </c>
      <c r="B109" s="6">
        <f>'Seasonal Indexes'!B240</f>
        <v>0.96355891098613256</v>
      </c>
      <c r="C109" s="6">
        <f>'Seasonal Indexes'!C240</f>
        <v>0.96324915030857461</v>
      </c>
      <c r="D109" s="6">
        <f>'Seasonal Indexes'!D240</f>
        <v>0.96917473479469762</v>
      </c>
      <c r="E109" s="6">
        <f>'Seasonal Indexes'!E240</f>
        <v>0.97590461973949205</v>
      </c>
      <c r="F109" s="6">
        <f>'Seasonal Indexes'!F240</f>
        <v>0.96786407574616751</v>
      </c>
      <c r="G109" s="7">
        <f>'Seasonal Indexes'!G240</f>
        <v>0.96583562664174316</v>
      </c>
      <c r="H109" s="7">
        <f>'Seasonal Indexes'!H240</f>
        <v>0.96990045645155376</v>
      </c>
      <c r="I109" s="7">
        <f>'Seasonal Indexes'!I240</f>
        <v>0.96669260180851757</v>
      </c>
      <c r="K109">
        <f>AVERAGE('Dataset - Death Detrend'!R16,'Dataset - Death Detrend'!R28,'Dataset - Death Detrend'!R40,'Dataset - Death Detrend'!R52,'Dataset - Death Detrend'!R64,'Dataset - Death Detrend'!R76)</f>
        <v>1.0060593219759439E-2</v>
      </c>
      <c r="L109">
        <f t="shared" si="55"/>
        <v>1.0060593219759439</v>
      </c>
    </row>
    <row r="110" spans="1:12" ht="15" thickBot="1" x14ac:dyDescent="0.35">
      <c r="A110" s="19" t="str">
        <f>'Seasonal Indexes'!A241</f>
        <v>December</v>
      </c>
      <c r="B110" s="9">
        <f>'Seasonal Indexes'!B241</f>
        <v>0.9936610013137771</v>
      </c>
      <c r="C110" s="9">
        <f>'Seasonal Indexes'!C241</f>
        <v>0.99278934687365628</v>
      </c>
      <c r="D110" s="9">
        <f>'Seasonal Indexes'!D241</f>
        <v>1.0005779993859396</v>
      </c>
      <c r="E110" s="9">
        <f>'Seasonal Indexes'!E241</f>
        <v>0.99598018617656769</v>
      </c>
      <c r="F110" s="9">
        <f>'Seasonal Indexes'!F241</f>
        <v>0.99766198081058455</v>
      </c>
      <c r="G110" s="10">
        <f>'Seasonal Indexes'!G241</f>
        <v>1.0081497628477112</v>
      </c>
      <c r="H110" s="7">
        <f>'Seasonal Indexes'!H241</f>
        <v>0.99354744402105111</v>
      </c>
      <c r="I110" s="7">
        <f>'Seasonal Indexes'!I241</f>
        <v>0.98534839080130665</v>
      </c>
      <c r="K110">
        <f>AVERAGE('Dataset - Death Detrend'!R17,'Dataset - Death Detrend'!R29,'Dataset - Death Detrend'!R41,'Dataset - Death Detrend'!R53,'Dataset - Death Detrend'!R65,'Dataset - Death Detrend'!R77)</f>
        <v>1.0071924967879979E-2</v>
      </c>
      <c r="L110">
        <f t="shared" si="55"/>
        <v>1.0071924967879979</v>
      </c>
    </row>
    <row r="111" spans="1:12" x14ac:dyDescent="0.3">
      <c r="K111">
        <f>AVERAGE(K99:K110)</f>
        <v>1.0000304961857054E-2</v>
      </c>
    </row>
    <row r="144" spans="1:23" ht="28.8" customHeight="1" x14ac:dyDescent="0.55000000000000004">
      <c r="A144" s="150" t="s">
        <v>88</v>
      </c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</row>
  </sheetData>
  <mergeCells count="12">
    <mergeCell ref="A144:W144"/>
    <mergeCell ref="D97:E97"/>
    <mergeCell ref="F97:G97"/>
    <mergeCell ref="I2:Q2"/>
    <mergeCell ref="I3:L3"/>
    <mergeCell ref="N3:Q3"/>
    <mergeCell ref="B5:B16"/>
    <mergeCell ref="B17:B28"/>
    <mergeCell ref="B29:B40"/>
    <mergeCell ref="B41:B52"/>
    <mergeCell ref="B53:B64"/>
    <mergeCell ref="B65:B7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1" workbookViewId="0">
      <selection activeCell="A129" sqref="A1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 Indexes</vt:lpstr>
      <vt:lpstr>Dataset - Death deseason</vt:lpstr>
      <vt:lpstr>Dataset - Death Detrend</vt:lpstr>
      <vt:lpstr>Dataset -Future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Arjun</dc:creator>
  <cp:lastModifiedBy>SINGH Arjun</cp:lastModifiedBy>
  <dcterms:created xsi:type="dcterms:W3CDTF">2019-12-03T21:44:36Z</dcterms:created>
  <dcterms:modified xsi:type="dcterms:W3CDTF">2020-01-04T22:58:02Z</dcterms:modified>
</cp:coreProperties>
</file>