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ktop\Forecasting Project\"/>
    </mc:Choice>
  </mc:AlternateContent>
  <bookViews>
    <workbookView xWindow="0" yWindow="0" windowWidth="23040" windowHeight="9780" firstSheet="1" activeTab="3"/>
  </bookViews>
  <sheets>
    <sheet name="Dataset - USA Export(seasonal)" sheetId="2" r:id="rId1"/>
    <sheet name="Dataset USA Export(De seasonal)" sheetId="3" r:id="rId2"/>
    <sheet name="Dataset USA Export(De Trend)" sheetId="4" r:id="rId3"/>
    <sheet name="Dataset USA Export forecast" sheetId="5" r:id="rId4"/>
    <sheet name="Plots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9" i="5" l="1"/>
  <c r="J100" i="5"/>
  <c r="J101" i="5"/>
  <c r="J102" i="5"/>
  <c r="J103" i="5"/>
  <c r="J104" i="5"/>
  <c r="J105" i="5"/>
  <c r="J106" i="5"/>
  <c r="J107" i="5"/>
  <c r="J108" i="5"/>
  <c r="J109" i="5"/>
  <c r="J110" i="5"/>
  <c r="I100" i="5"/>
  <c r="I101" i="5"/>
  <c r="I102" i="5"/>
  <c r="I103" i="5"/>
  <c r="I104" i="5"/>
  <c r="I105" i="5"/>
  <c r="I106" i="5"/>
  <c r="I107" i="5"/>
  <c r="I108" i="5"/>
  <c r="I109" i="5"/>
  <c r="I110" i="5"/>
  <c r="I99" i="5"/>
  <c r="W6" i="4"/>
  <c r="L77" i="5"/>
  <c r="L90" i="5"/>
  <c r="L88" i="5"/>
  <c r="L78" i="5"/>
  <c r="L79" i="5"/>
  <c r="L80" i="5"/>
  <c r="L81" i="5"/>
  <c r="L82" i="5"/>
  <c r="L83" i="5"/>
  <c r="L84" i="5"/>
  <c r="L85" i="5"/>
  <c r="L86" i="5"/>
  <c r="L87" i="5"/>
  <c r="Q90" i="5"/>
  <c r="Q77" i="5"/>
  <c r="Q78" i="5"/>
  <c r="Q79" i="5"/>
  <c r="Q80" i="5"/>
  <c r="Q81" i="5"/>
  <c r="Q82" i="5"/>
  <c r="Q83" i="5"/>
  <c r="Q84" i="5"/>
  <c r="Q85" i="5"/>
  <c r="Q86" i="5"/>
  <c r="Q87" i="5"/>
  <c r="Q88" i="5"/>
  <c r="H100" i="5"/>
  <c r="H101" i="5"/>
  <c r="H102" i="5"/>
  <c r="H103" i="5"/>
  <c r="H104" i="5"/>
  <c r="H105" i="5"/>
  <c r="H106" i="5"/>
  <c r="H107" i="5"/>
  <c r="H108" i="5"/>
  <c r="H109" i="5"/>
  <c r="H110" i="5"/>
  <c r="H99" i="5"/>
  <c r="S77" i="5" l="1"/>
  <c r="I117" i="4" l="1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I116" i="4"/>
  <c r="B116" i="4"/>
  <c r="P77" i="4"/>
  <c r="O77" i="4"/>
  <c r="N77" i="4"/>
  <c r="M77" i="4"/>
  <c r="L77" i="4"/>
  <c r="K77" i="4"/>
  <c r="J77" i="4"/>
  <c r="P76" i="4"/>
  <c r="O76" i="4"/>
  <c r="N76" i="4"/>
  <c r="M76" i="4"/>
  <c r="L76" i="4"/>
  <c r="K76" i="4"/>
  <c r="J76" i="4"/>
  <c r="P75" i="4"/>
  <c r="O75" i="4"/>
  <c r="N75" i="4"/>
  <c r="M75" i="4"/>
  <c r="L75" i="4"/>
  <c r="K75" i="4"/>
  <c r="J75" i="4"/>
  <c r="P74" i="4"/>
  <c r="O74" i="4"/>
  <c r="N74" i="4"/>
  <c r="M74" i="4"/>
  <c r="L74" i="4"/>
  <c r="K74" i="4"/>
  <c r="J74" i="4"/>
  <c r="P73" i="4"/>
  <c r="O73" i="4"/>
  <c r="N73" i="4"/>
  <c r="M73" i="4"/>
  <c r="L73" i="4"/>
  <c r="K73" i="4"/>
  <c r="J73" i="4"/>
  <c r="P72" i="4"/>
  <c r="O72" i="4"/>
  <c r="N72" i="4"/>
  <c r="M72" i="4"/>
  <c r="L72" i="4"/>
  <c r="K72" i="4"/>
  <c r="J72" i="4"/>
  <c r="P71" i="4"/>
  <c r="O71" i="4"/>
  <c r="N71" i="4"/>
  <c r="M71" i="4"/>
  <c r="L71" i="4"/>
  <c r="K71" i="4"/>
  <c r="J71" i="4"/>
  <c r="P70" i="4"/>
  <c r="O70" i="4"/>
  <c r="N70" i="4"/>
  <c r="M70" i="4"/>
  <c r="L70" i="4"/>
  <c r="K70" i="4"/>
  <c r="J70" i="4"/>
  <c r="P69" i="4"/>
  <c r="O69" i="4"/>
  <c r="N69" i="4"/>
  <c r="M69" i="4"/>
  <c r="L69" i="4"/>
  <c r="K69" i="4"/>
  <c r="J69" i="4"/>
  <c r="P68" i="4"/>
  <c r="O68" i="4"/>
  <c r="N68" i="4"/>
  <c r="M68" i="4"/>
  <c r="L68" i="4"/>
  <c r="K68" i="4"/>
  <c r="J68" i="4"/>
  <c r="P67" i="4"/>
  <c r="O67" i="4"/>
  <c r="N67" i="4"/>
  <c r="M67" i="4"/>
  <c r="L67" i="4"/>
  <c r="K67" i="4"/>
  <c r="J67" i="4"/>
  <c r="P66" i="4"/>
  <c r="O66" i="4"/>
  <c r="N66" i="4"/>
  <c r="M66" i="4"/>
  <c r="L66" i="4"/>
  <c r="K66" i="4"/>
  <c r="J66" i="4"/>
  <c r="P65" i="4"/>
  <c r="O65" i="4"/>
  <c r="N65" i="4"/>
  <c r="M65" i="4"/>
  <c r="L65" i="4"/>
  <c r="K65" i="4"/>
  <c r="J65" i="4"/>
  <c r="P64" i="4"/>
  <c r="O64" i="4"/>
  <c r="N64" i="4"/>
  <c r="M64" i="4"/>
  <c r="L64" i="4"/>
  <c r="K64" i="4"/>
  <c r="J64" i="4"/>
  <c r="P63" i="4"/>
  <c r="O63" i="4"/>
  <c r="N63" i="4"/>
  <c r="M63" i="4"/>
  <c r="L63" i="4"/>
  <c r="K63" i="4"/>
  <c r="J63" i="4"/>
  <c r="P62" i="4"/>
  <c r="O62" i="4"/>
  <c r="N62" i="4"/>
  <c r="M62" i="4"/>
  <c r="L62" i="4"/>
  <c r="K62" i="4"/>
  <c r="J62" i="4"/>
  <c r="P61" i="4"/>
  <c r="O61" i="4"/>
  <c r="N61" i="4"/>
  <c r="M61" i="4"/>
  <c r="L61" i="4"/>
  <c r="K61" i="4"/>
  <c r="J61" i="4"/>
  <c r="P60" i="4"/>
  <c r="O60" i="4"/>
  <c r="N60" i="4"/>
  <c r="M60" i="4"/>
  <c r="L60" i="4"/>
  <c r="K60" i="4"/>
  <c r="J60" i="4"/>
  <c r="P59" i="4"/>
  <c r="O59" i="4"/>
  <c r="N59" i="4"/>
  <c r="M59" i="4"/>
  <c r="L59" i="4"/>
  <c r="K59" i="4"/>
  <c r="J59" i="4"/>
  <c r="P58" i="4"/>
  <c r="O58" i="4"/>
  <c r="N58" i="4"/>
  <c r="M58" i="4"/>
  <c r="L58" i="4"/>
  <c r="K58" i="4"/>
  <c r="J58" i="4"/>
  <c r="P57" i="4"/>
  <c r="O57" i="4"/>
  <c r="N57" i="4"/>
  <c r="M57" i="4"/>
  <c r="L57" i="4"/>
  <c r="K57" i="4"/>
  <c r="J57" i="4"/>
  <c r="P56" i="4"/>
  <c r="O56" i="4"/>
  <c r="N56" i="4"/>
  <c r="M56" i="4"/>
  <c r="L56" i="4"/>
  <c r="K56" i="4"/>
  <c r="J56" i="4"/>
  <c r="P55" i="4"/>
  <c r="O55" i="4"/>
  <c r="N55" i="4"/>
  <c r="M55" i="4"/>
  <c r="L55" i="4"/>
  <c r="K55" i="4"/>
  <c r="J55" i="4"/>
  <c r="P54" i="4"/>
  <c r="O54" i="4"/>
  <c r="N54" i="4"/>
  <c r="M54" i="4"/>
  <c r="L54" i="4"/>
  <c r="K54" i="4"/>
  <c r="J54" i="4"/>
  <c r="P53" i="4"/>
  <c r="O53" i="4"/>
  <c r="N53" i="4"/>
  <c r="M53" i="4"/>
  <c r="L53" i="4"/>
  <c r="K53" i="4"/>
  <c r="J53" i="4"/>
  <c r="P52" i="4"/>
  <c r="O52" i="4"/>
  <c r="N52" i="4"/>
  <c r="M52" i="4"/>
  <c r="L52" i="4"/>
  <c r="K52" i="4"/>
  <c r="J52" i="4"/>
  <c r="P51" i="4"/>
  <c r="O51" i="4"/>
  <c r="N51" i="4"/>
  <c r="M51" i="4"/>
  <c r="L51" i="4"/>
  <c r="K51" i="4"/>
  <c r="J51" i="4"/>
  <c r="P50" i="4"/>
  <c r="O50" i="4"/>
  <c r="N50" i="4"/>
  <c r="M50" i="4"/>
  <c r="L50" i="4"/>
  <c r="K50" i="4"/>
  <c r="J50" i="4"/>
  <c r="P49" i="4"/>
  <c r="O49" i="4"/>
  <c r="N49" i="4"/>
  <c r="M49" i="4"/>
  <c r="L49" i="4"/>
  <c r="K49" i="4"/>
  <c r="J49" i="4"/>
  <c r="P48" i="4"/>
  <c r="O48" i="4"/>
  <c r="N48" i="4"/>
  <c r="M48" i="4"/>
  <c r="L48" i="4"/>
  <c r="K48" i="4"/>
  <c r="J48" i="4"/>
  <c r="P47" i="4"/>
  <c r="O47" i="4"/>
  <c r="N47" i="4"/>
  <c r="M47" i="4"/>
  <c r="L47" i="4"/>
  <c r="K47" i="4"/>
  <c r="J47" i="4"/>
  <c r="P46" i="4"/>
  <c r="O46" i="4"/>
  <c r="N46" i="4"/>
  <c r="M46" i="4"/>
  <c r="L46" i="4"/>
  <c r="K46" i="4"/>
  <c r="J46" i="4"/>
  <c r="P45" i="4"/>
  <c r="O45" i="4"/>
  <c r="N45" i="4"/>
  <c r="M45" i="4"/>
  <c r="L45" i="4"/>
  <c r="K45" i="4"/>
  <c r="J45" i="4"/>
  <c r="P44" i="4"/>
  <c r="O44" i="4"/>
  <c r="N44" i="4"/>
  <c r="M44" i="4"/>
  <c r="L44" i="4"/>
  <c r="K44" i="4"/>
  <c r="J44" i="4"/>
  <c r="P43" i="4"/>
  <c r="O43" i="4"/>
  <c r="N43" i="4"/>
  <c r="M43" i="4"/>
  <c r="L43" i="4"/>
  <c r="K43" i="4"/>
  <c r="J43" i="4"/>
  <c r="P42" i="4"/>
  <c r="O42" i="4"/>
  <c r="N42" i="4"/>
  <c r="M42" i="4"/>
  <c r="L42" i="4"/>
  <c r="K42" i="4"/>
  <c r="J42" i="4"/>
  <c r="P41" i="4"/>
  <c r="O41" i="4"/>
  <c r="N41" i="4"/>
  <c r="M41" i="4"/>
  <c r="L41" i="4"/>
  <c r="K41" i="4"/>
  <c r="J41" i="4"/>
  <c r="P40" i="4"/>
  <c r="O40" i="4"/>
  <c r="N40" i="4"/>
  <c r="M40" i="4"/>
  <c r="L40" i="4"/>
  <c r="K40" i="4"/>
  <c r="J40" i="4"/>
  <c r="P39" i="4"/>
  <c r="O39" i="4"/>
  <c r="N39" i="4"/>
  <c r="M39" i="4"/>
  <c r="L39" i="4"/>
  <c r="K39" i="4"/>
  <c r="J39" i="4"/>
  <c r="P38" i="4"/>
  <c r="O38" i="4"/>
  <c r="N38" i="4"/>
  <c r="M38" i="4"/>
  <c r="L38" i="4"/>
  <c r="K38" i="4"/>
  <c r="J38" i="4"/>
  <c r="P37" i="4"/>
  <c r="O37" i="4"/>
  <c r="N37" i="4"/>
  <c r="M37" i="4"/>
  <c r="L37" i="4"/>
  <c r="K37" i="4"/>
  <c r="J37" i="4"/>
  <c r="P36" i="4"/>
  <c r="O36" i="4"/>
  <c r="N36" i="4"/>
  <c r="M36" i="4"/>
  <c r="L36" i="4"/>
  <c r="K36" i="4"/>
  <c r="J36" i="4"/>
  <c r="P35" i="4"/>
  <c r="O35" i="4"/>
  <c r="N35" i="4"/>
  <c r="M35" i="4"/>
  <c r="L35" i="4"/>
  <c r="K35" i="4"/>
  <c r="J35" i="4"/>
  <c r="P34" i="4"/>
  <c r="O34" i="4"/>
  <c r="N34" i="4"/>
  <c r="M34" i="4"/>
  <c r="L34" i="4"/>
  <c r="K34" i="4"/>
  <c r="J34" i="4"/>
  <c r="P33" i="4"/>
  <c r="O33" i="4"/>
  <c r="N33" i="4"/>
  <c r="M33" i="4"/>
  <c r="L33" i="4"/>
  <c r="K33" i="4"/>
  <c r="J33" i="4"/>
  <c r="P32" i="4"/>
  <c r="O32" i="4"/>
  <c r="N32" i="4"/>
  <c r="M32" i="4"/>
  <c r="L32" i="4"/>
  <c r="K32" i="4"/>
  <c r="J32" i="4"/>
  <c r="P31" i="4"/>
  <c r="O31" i="4"/>
  <c r="N31" i="4"/>
  <c r="M31" i="4"/>
  <c r="L31" i="4"/>
  <c r="K31" i="4"/>
  <c r="J31" i="4"/>
  <c r="P30" i="4"/>
  <c r="O30" i="4"/>
  <c r="N30" i="4"/>
  <c r="M30" i="4"/>
  <c r="L30" i="4"/>
  <c r="K30" i="4"/>
  <c r="J30" i="4"/>
  <c r="P29" i="4"/>
  <c r="O29" i="4"/>
  <c r="N29" i="4"/>
  <c r="M29" i="4"/>
  <c r="L29" i="4"/>
  <c r="K29" i="4"/>
  <c r="J29" i="4"/>
  <c r="P28" i="4"/>
  <c r="O28" i="4"/>
  <c r="N28" i="4"/>
  <c r="M28" i="4"/>
  <c r="L28" i="4"/>
  <c r="K28" i="4"/>
  <c r="J28" i="4"/>
  <c r="P27" i="4"/>
  <c r="O27" i="4"/>
  <c r="N27" i="4"/>
  <c r="M27" i="4"/>
  <c r="L27" i="4"/>
  <c r="K27" i="4"/>
  <c r="J27" i="4"/>
  <c r="P26" i="4"/>
  <c r="O26" i="4"/>
  <c r="N26" i="4"/>
  <c r="M26" i="4"/>
  <c r="L26" i="4"/>
  <c r="K26" i="4"/>
  <c r="J26" i="4"/>
  <c r="P25" i="4"/>
  <c r="O25" i="4"/>
  <c r="N25" i="4"/>
  <c r="M25" i="4"/>
  <c r="L25" i="4"/>
  <c r="K25" i="4"/>
  <c r="J25" i="4"/>
  <c r="P24" i="4"/>
  <c r="O24" i="4"/>
  <c r="N24" i="4"/>
  <c r="M24" i="4"/>
  <c r="L24" i="4"/>
  <c r="K24" i="4"/>
  <c r="J24" i="4"/>
  <c r="P23" i="4"/>
  <c r="O23" i="4"/>
  <c r="N23" i="4"/>
  <c r="M23" i="4"/>
  <c r="L23" i="4"/>
  <c r="K23" i="4"/>
  <c r="J23" i="4"/>
  <c r="P22" i="4"/>
  <c r="O22" i="4"/>
  <c r="N22" i="4"/>
  <c r="M22" i="4"/>
  <c r="L22" i="4"/>
  <c r="K22" i="4"/>
  <c r="J22" i="4"/>
  <c r="P21" i="4"/>
  <c r="O21" i="4"/>
  <c r="N21" i="4"/>
  <c r="M21" i="4"/>
  <c r="L21" i="4"/>
  <c r="K21" i="4"/>
  <c r="J21" i="4"/>
  <c r="P20" i="4"/>
  <c r="O20" i="4"/>
  <c r="N20" i="4"/>
  <c r="M20" i="4"/>
  <c r="L20" i="4"/>
  <c r="K20" i="4"/>
  <c r="J20" i="4"/>
  <c r="P19" i="4"/>
  <c r="O19" i="4"/>
  <c r="N19" i="4"/>
  <c r="M19" i="4"/>
  <c r="L19" i="4"/>
  <c r="K19" i="4"/>
  <c r="J19" i="4"/>
  <c r="P18" i="4"/>
  <c r="O18" i="4"/>
  <c r="N18" i="4"/>
  <c r="M18" i="4"/>
  <c r="L18" i="4"/>
  <c r="K18" i="4"/>
  <c r="J18" i="4"/>
  <c r="P17" i="4"/>
  <c r="O17" i="4"/>
  <c r="N17" i="4"/>
  <c r="M17" i="4"/>
  <c r="L17" i="4"/>
  <c r="K17" i="4"/>
  <c r="J17" i="4"/>
  <c r="P16" i="4"/>
  <c r="O16" i="4"/>
  <c r="N16" i="4"/>
  <c r="M16" i="4"/>
  <c r="L16" i="4"/>
  <c r="K16" i="4"/>
  <c r="J16" i="4"/>
  <c r="P15" i="4"/>
  <c r="O15" i="4"/>
  <c r="N15" i="4"/>
  <c r="M15" i="4"/>
  <c r="L15" i="4"/>
  <c r="K15" i="4"/>
  <c r="J15" i="4"/>
  <c r="P14" i="4"/>
  <c r="O14" i="4"/>
  <c r="N14" i="4"/>
  <c r="M14" i="4"/>
  <c r="L14" i="4"/>
  <c r="K14" i="4"/>
  <c r="J14" i="4"/>
  <c r="P13" i="4"/>
  <c r="O13" i="4"/>
  <c r="N13" i="4"/>
  <c r="M13" i="4"/>
  <c r="L13" i="4"/>
  <c r="K13" i="4"/>
  <c r="J13" i="4"/>
  <c r="P12" i="4"/>
  <c r="O12" i="4"/>
  <c r="N12" i="4"/>
  <c r="M12" i="4"/>
  <c r="L12" i="4"/>
  <c r="K12" i="4"/>
  <c r="J12" i="4"/>
  <c r="P11" i="4"/>
  <c r="O11" i="4"/>
  <c r="N11" i="4"/>
  <c r="M11" i="4"/>
  <c r="L11" i="4"/>
  <c r="K11" i="4"/>
  <c r="J11" i="4"/>
  <c r="P10" i="4"/>
  <c r="O10" i="4"/>
  <c r="N10" i="4"/>
  <c r="M10" i="4"/>
  <c r="L10" i="4"/>
  <c r="K10" i="4"/>
  <c r="J10" i="4"/>
  <c r="P9" i="4"/>
  <c r="O9" i="4"/>
  <c r="N9" i="4"/>
  <c r="M9" i="4"/>
  <c r="L9" i="4"/>
  <c r="K9" i="4"/>
  <c r="J9" i="4"/>
  <c r="P8" i="4"/>
  <c r="O8" i="4"/>
  <c r="N8" i="4"/>
  <c r="M8" i="4"/>
  <c r="L8" i="4"/>
  <c r="K8" i="4"/>
  <c r="J8" i="4"/>
  <c r="P7" i="4"/>
  <c r="O7" i="4"/>
  <c r="N7" i="4"/>
  <c r="M7" i="4"/>
  <c r="L7" i="4"/>
  <c r="K7" i="4"/>
  <c r="J7" i="4"/>
  <c r="P6" i="4"/>
  <c r="O6" i="4"/>
  <c r="N6" i="4"/>
  <c r="M6" i="4"/>
  <c r="L6" i="4"/>
  <c r="K6" i="4"/>
  <c r="J6" i="4"/>
  <c r="J7" i="3"/>
  <c r="K7" i="3"/>
  <c r="L7" i="3"/>
  <c r="M7" i="3"/>
  <c r="N7" i="3"/>
  <c r="O7" i="3"/>
  <c r="P7" i="3"/>
  <c r="J8" i="3"/>
  <c r="K8" i="3"/>
  <c r="L8" i="3"/>
  <c r="M8" i="3"/>
  <c r="N8" i="3"/>
  <c r="O8" i="3"/>
  <c r="P8" i="3"/>
  <c r="J9" i="3"/>
  <c r="K9" i="3"/>
  <c r="L9" i="3"/>
  <c r="M9" i="3"/>
  <c r="N9" i="3"/>
  <c r="O9" i="3"/>
  <c r="P9" i="3"/>
  <c r="J10" i="3"/>
  <c r="K10" i="3"/>
  <c r="L10" i="3"/>
  <c r="M10" i="3"/>
  <c r="N10" i="3"/>
  <c r="O10" i="3"/>
  <c r="P10" i="3"/>
  <c r="J11" i="3"/>
  <c r="K11" i="3"/>
  <c r="L11" i="3"/>
  <c r="M11" i="3"/>
  <c r="N11" i="3"/>
  <c r="O11" i="3"/>
  <c r="P11" i="3"/>
  <c r="J12" i="3"/>
  <c r="K12" i="3"/>
  <c r="L12" i="3"/>
  <c r="M12" i="3"/>
  <c r="N12" i="3"/>
  <c r="O12" i="3"/>
  <c r="P12" i="3"/>
  <c r="J13" i="3"/>
  <c r="K13" i="3"/>
  <c r="L13" i="3"/>
  <c r="M13" i="3"/>
  <c r="N13" i="3"/>
  <c r="O13" i="3"/>
  <c r="P13" i="3"/>
  <c r="J14" i="3"/>
  <c r="K14" i="3"/>
  <c r="L14" i="3"/>
  <c r="M14" i="3"/>
  <c r="N14" i="3"/>
  <c r="O14" i="3"/>
  <c r="P14" i="3"/>
  <c r="J15" i="3"/>
  <c r="K15" i="3"/>
  <c r="L15" i="3"/>
  <c r="M15" i="3"/>
  <c r="N15" i="3"/>
  <c r="O15" i="3"/>
  <c r="P15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1" i="3"/>
  <c r="K31" i="3"/>
  <c r="L31" i="3"/>
  <c r="M31" i="3"/>
  <c r="N31" i="3"/>
  <c r="O31" i="3"/>
  <c r="P31" i="3"/>
  <c r="J32" i="3"/>
  <c r="K32" i="3"/>
  <c r="L32" i="3"/>
  <c r="M32" i="3"/>
  <c r="N32" i="3"/>
  <c r="O32" i="3"/>
  <c r="P32" i="3"/>
  <c r="J33" i="3"/>
  <c r="K33" i="3"/>
  <c r="L33" i="3"/>
  <c r="M33" i="3"/>
  <c r="N33" i="3"/>
  <c r="O33" i="3"/>
  <c r="P33" i="3"/>
  <c r="J34" i="3"/>
  <c r="K34" i="3"/>
  <c r="L34" i="3"/>
  <c r="M34" i="3"/>
  <c r="N34" i="3"/>
  <c r="O34" i="3"/>
  <c r="P34" i="3"/>
  <c r="J35" i="3"/>
  <c r="K35" i="3"/>
  <c r="L35" i="3"/>
  <c r="M35" i="3"/>
  <c r="N35" i="3"/>
  <c r="O35" i="3"/>
  <c r="P35" i="3"/>
  <c r="J36" i="3"/>
  <c r="K36" i="3"/>
  <c r="L36" i="3"/>
  <c r="M36" i="3"/>
  <c r="N36" i="3"/>
  <c r="O36" i="3"/>
  <c r="P36" i="3"/>
  <c r="J37" i="3"/>
  <c r="K37" i="3"/>
  <c r="L37" i="3"/>
  <c r="M37" i="3"/>
  <c r="N37" i="3"/>
  <c r="O37" i="3"/>
  <c r="P37" i="3"/>
  <c r="J38" i="3"/>
  <c r="K38" i="3"/>
  <c r="L38" i="3"/>
  <c r="M38" i="3"/>
  <c r="N38" i="3"/>
  <c r="O38" i="3"/>
  <c r="P38" i="3"/>
  <c r="J39" i="3"/>
  <c r="K39" i="3"/>
  <c r="L39" i="3"/>
  <c r="M39" i="3"/>
  <c r="N39" i="3"/>
  <c r="O39" i="3"/>
  <c r="P39" i="3"/>
  <c r="J40" i="3"/>
  <c r="K40" i="3"/>
  <c r="L40" i="3"/>
  <c r="M40" i="3"/>
  <c r="N40" i="3"/>
  <c r="O40" i="3"/>
  <c r="P40" i="3"/>
  <c r="J41" i="3"/>
  <c r="K41" i="3"/>
  <c r="L41" i="3"/>
  <c r="M41" i="3"/>
  <c r="N41" i="3"/>
  <c r="O41" i="3"/>
  <c r="P41" i="3"/>
  <c r="J43" i="3"/>
  <c r="K43" i="3"/>
  <c r="L43" i="3"/>
  <c r="M43" i="3"/>
  <c r="N43" i="3"/>
  <c r="O43" i="3"/>
  <c r="P43" i="3"/>
  <c r="J44" i="3"/>
  <c r="K44" i="3"/>
  <c r="L44" i="3"/>
  <c r="M44" i="3"/>
  <c r="N44" i="3"/>
  <c r="O44" i="3"/>
  <c r="P44" i="3"/>
  <c r="J45" i="3"/>
  <c r="K45" i="3"/>
  <c r="L45" i="3"/>
  <c r="M45" i="3"/>
  <c r="N45" i="3"/>
  <c r="O45" i="3"/>
  <c r="P45" i="3"/>
  <c r="J46" i="3"/>
  <c r="K46" i="3"/>
  <c r="L46" i="3"/>
  <c r="M46" i="3"/>
  <c r="N46" i="3"/>
  <c r="O46" i="3"/>
  <c r="P46" i="3"/>
  <c r="J47" i="3"/>
  <c r="K47" i="3"/>
  <c r="L47" i="3"/>
  <c r="M47" i="3"/>
  <c r="N47" i="3"/>
  <c r="O47" i="3"/>
  <c r="P47" i="3"/>
  <c r="J48" i="3"/>
  <c r="K48" i="3"/>
  <c r="L48" i="3"/>
  <c r="M48" i="3"/>
  <c r="N48" i="3"/>
  <c r="O48" i="3"/>
  <c r="P48" i="3"/>
  <c r="J49" i="3"/>
  <c r="K49" i="3"/>
  <c r="L49" i="3"/>
  <c r="M49" i="3"/>
  <c r="N49" i="3"/>
  <c r="O49" i="3"/>
  <c r="P49" i="3"/>
  <c r="J50" i="3"/>
  <c r="K50" i="3"/>
  <c r="L50" i="3"/>
  <c r="M50" i="3"/>
  <c r="N50" i="3"/>
  <c r="O50" i="3"/>
  <c r="P50" i="3"/>
  <c r="J51" i="3"/>
  <c r="K51" i="3"/>
  <c r="L51" i="3"/>
  <c r="M51" i="3"/>
  <c r="N51" i="3"/>
  <c r="O51" i="3"/>
  <c r="P51" i="3"/>
  <c r="J52" i="3"/>
  <c r="K52" i="3"/>
  <c r="L52" i="3"/>
  <c r="M52" i="3"/>
  <c r="N52" i="3"/>
  <c r="O52" i="3"/>
  <c r="P52" i="3"/>
  <c r="J53" i="3"/>
  <c r="K53" i="3"/>
  <c r="L53" i="3"/>
  <c r="M53" i="3"/>
  <c r="N53" i="3"/>
  <c r="O53" i="3"/>
  <c r="P53" i="3"/>
  <c r="J55" i="3"/>
  <c r="K55" i="3"/>
  <c r="L55" i="3"/>
  <c r="M55" i="3"/>
  <c r="N55" i="3"/>
  <c r="O55" i="3"/>
  <c r="P55" i="3"/>
  <c r="J56" i="3"/>
  <c r="K56" i="3"/>
  <c r="L56" i="3"/>
  <c r="M56" i="3"/>
  <c r="N56" i="3"/>
  <c r="O56" i="3"/>
  <c r="P56" i="3"/>
  <c r="J57" i="3"/>
  <c r="K57" i="3"/>
  <c r="L57" i="3"/>
  <c r="M57" i="3"/>
  <c r="N57" i="3"/>
  <c r="O57" i="3"/>
  <c r="P57" i="3"/>
  <c r="J58" i="3"/>
  <c r="K58" i="3"/>
  <c r="L58" i="3"/>
  <c r="M58" i="3"/>
  <c r="N58" i="3"/>
  <c r="O58" i="3"/>
  <c r="P58" i="3"/>
  <c r="J59" i="3"/>
  <c r="K59" i="3"/>
  <c r="L59" i="3"/>
  <c r="M59" i="3"/>
  <c r="N59" i="3"/>
  <c r="O59" i="3"/>
  <c r="P59" i="3"/>
  <c r="J60" i="3"/>
  <c r="K60" i="3"/>
  <c r="L60" i="3"/>
  <c r="M60" i="3"/>
  <c r="N60" i="3"/>
  <c r="O60" i="3"/>
  <c r="P60" i="3"/>
  <c r="J61" i="3"/>
  <c r="K61" i="3"/>
  <c r="L61" i="3"/>
  <c r="M61" i="3"/>
  <c r="N61" i="3"/>
  <c r="O61" i="3"/>
  <c r="P61" i="3"/>
  <c r="J62" i="3"/>
  <c r="K62" i="3"/>
  <c r="L62" i="3"/>
  <c r="M62" i="3"/>
  <c r="N62" i="3"/>
  <c r="O62" i="3"/>
  <c r="P62" i="3"/>
  <c r="J63" i="3"/>
  <c r="K63" i="3"/>
  <c r="L63" i="3"/>
  <c r="M63" i="3"/>
  <c r="N63" i="3"/>
  <c r="O63" i="3"/>
  <c r="P63" i="3"/>
  <c r="J64" i="3"/>
  <c r="K64" i="3"/>
  <c r="L64" i="3"/>
  <c r="M64" i="3"/>
  <c r="N64" i="3"/>
  <c r="O64" i="3"/>
  <c r="P64" i="3"/>
  <c r="J65" i="3"/>
  <c r="K65" i="3"/>
  <c r="L65" i="3"/>
  <c r="M65" i="3"/>
  <c r="N65" i="3"/>
  <c r="O65" i="3"/>
  <c r="P65" i="3"/>
  <c r="J67" i="3"/>
  <c r="K67" i="3"/>
  <c r="L67" i="3"/>
  <c r="M67" i="3"/>
  <c r="N67" i="3"/>
  <c r="O67" i="3"/>
  <c r="P67" i="3"/>
  <c r="J68" i="3"/>
  <c r="K68" i="3"/>
  <c r="L68" i="3"/>
  <c r="M68" i="3"/>
  <c r="N68" i="3"/>
  <c r="O68" i="3"/>
  <c r="P68" i="3"/>
  <c r="J69" i="3"/>
  <c r="K69" i="3"/>
  <c r="L69" i="3"/>
  <c r="M69" i="3"/>
  <c r="N69" i="3"/>
  <c r="O69" i="3"/>
  <c r="P69" i="3"/>
  <c r="J70" i="3"/>
  <c r="K70" i="3"/>
  <c r="L70" i="3"/>
  <c r="M70" i="3"/>
  <c r="N70" i="3"/>
  <c r="O70" i="3"/>
  <c r="P70" i="3"/>
  <c r="J71" i="3"/>
  <c r="K71" i="3"/>
  <c r="L71" i="3"/>
  <c r="M71" i="3"/>
  <c r="N71" i="3"/>
  <c r="O71" i="3"/>
  <c r="P71" i="3"/>
  <c r="J72" i="3"/>
  <c r="K72" i="3"/>
  <c r="L72" i="3"/>
  <c r="M72" i="3"/>
  <c r="N72" i="3"/>
  <c r="O72" i="3"/>
  <c r="P72" i="3"/>
  <c r="J73" i="3"/>
  <c r="K73" i="3"/>
  <c r="L73" i="3"/>
  <c r="M73" i="3"/>
  <c r="N73" i="3"/>
  <c r="O73" i="3"/>
  <c r="P73" i="3"/>
  <c r="J74" i="3"/>
  <c r="K74" i="3"/>
  <c r="L74" i="3"/>
  <c r="M74" i="3"/>
  <c r="N74" i="3"/>
  <c r="O74" i="3"/>
  <c r="P74" i="3"/>
  <c r="J75" i="3"/>
  <c r="K75" i="3"/>
  <c r="L75" i="3"/>
  <c r="M75" i="3"/>
  <c r="N75" i="3"/>
  <c r="O75" i="3"/>
  <c r="P75" i="3"/>
  <c r="J76" i="3"/>
  <c r="K76" i="3"/>
  <c r="L76" i="3"/>
  <c r="M76" i="3"/>
  <c r="N76" i="3"/>
  <c r="O76" i="3"/>
  <c r="P76" i="3"/>
  <c r="J77" i="3"/>
  <c r="K77" i="3"/>
  <c r="L77" i="3"/>
  <c r="M77" i="3"/>
  <c r="N77" i="3"/>
  <c r="O77" i="3"/>
  <c r="P77" i="3"/>
  <c r="K66" i="3"/>
  <c r="L66" i="3"/>
  <c r="M66" i="3"/>
  <c r="N66" i="3"/>
  <c r="O66" i="3"/>
  <c r="P66" i="3"/>
  <c r="J66" i="3"/>
  <c r="K54" i="3"/>
  <c r="L54" i="3"/>
  <c r="M54" i="3"/>
  <c r="N54" i="3"/>
  <c r="O54" i="3"/>
  <c r="P54" i="3"/>
  <c r="J54" i="3"/>
  <c r="K42" i="3"/>
  <c r="L42" i="3"/>
  <c r="M42" i="3"/>
  <c r="N42" i="3"/>
  <c r="O42" i="3"/>
  <c r="P42" i="3"/>
  <c r="J42" i="3"/>
  <c r="K30" i="3"/>
  <c r="L30" i="3"/>
  <c r="M30" i="3"/>
  <c r="N30" i="3"/>
  <c r="O30" i="3"/>
  <c r="P30" i="3"/>
  <c r="J30" i="3"/>
  <c r="K18" i="3"/>
  <c r="L18" i="3"/>
  <c r="M18" i="3"/>
  <c r="N18" i="3"/>
  <c r="O18" i="3"/>
  <c r="P18" i="3"/>
  <c r="J18" i="3"/>
  <c r="K6" i="3"/>
  <c r="L6" i="3"/>
  <c r="M6" i="3"/>
  <c r="N6" i="3"/>
  <c r="O6" i="3"/>
  <c r="P6" i="3"/>
  <c r="J6" i="3"/>
  <c r="H6" i="3" l="1"/>
  <c r="E111" i="2"/>
  <c r="E110" i="2"/>
  <c r="E109" i="2"/>
  <c r="E108" i="2"/>
  <c r="E106" i="2"/>
  <c r="E107" i="2"/>
  <c r="C64" i="2"/>
  <c r="C59" i="2"/>
  <c r="F34" i="2"/>
  <c r="L120" i="4" l="1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L119" i="4"/>
  <c r="J117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19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17" i="4"/>
  <c r="E6" i="4" l="1"/>
  <c r="E70" i="4"/>
  <c r="K70" i="2"/>
  <c r="J71" i="2"/>
  <c r="J72" i="2"/>
  <c r="J73" i="2"/>
  <c r="J74" i="2"/>
  <c r="J75" i="2"/>
  <c r="J76" i="2"/>
  <c r="J77" i="2"/>
  <c r="J78" i="2"/>
  <c r="J79" i="2"/>
  <c r="J80" i="2"/>
  <c r="J81" i="2"/>
  <c r="J70" i="2"/>
  <c r="H6" i="4" l="1"/>
  <c r="C106" i="2"/>
  <c r="H71" i="3"/>
  <c r="B22" i="2"/>
  <c r="C22" i="2"/>
  <c r="D22" i="2"/>
  <c r="E22" i="2"/>
  <c r="F22" i="2"/>
  <c r="G22" i="2"/>
  <c r="B23" i="2"/>
  <c r="C23" i="2"/>
  <c r="D23" i="2"/>
  <c r="E23" i="2"/>
  <c r="F23" i="2"/>
  <c r="G23" i="2"/>
  <c r="K23" i="2"/>
  <c r="B24" i="2"/>
  <c r="C24" i="2"/>
  <c r="D24" i="2"/>
  <c r="E24" i="2"/>
  <c r="F24" i="2"/>
  <c r="G24" i="2"/>
  <c r="B25" i="2"/>
  <c r="C25" i="2"/>
  <c r="D25" i="2"/>
  <c r="E25" i="2"/>
  <c r="F25" i="2"/>
  <c r="G25" i="2"/>
  <c r="K25" i="2"/>
  <c r="B26" i="2"/>
  <c r="C26" i="2"/>
  <c r="D26" i="2"/>
  <c r="E26" i="2"/>
  <c r="F26" i="2"/>
  <c r="G26" i="2"/>
  <c r="B27" i="2"/>
  <c r="C27" i="2"/>
  <c r="D27" i="2"/>
  <c r="E27" i="2"/>
  <c r="F27" i="2"/>
  <c r="G27" i="2"/>
  <c r="K27" i="2"/>
  <c r="B28" i="2"/>
  <c r="C28" i="2"/>
  <c r="D28" i="2"/>
  <c r="E28" i="2"/>
  <c r="F28" i="2"/>
  <c r="G28" i="2"/>
  <c r="B29" i="2"/>
  <c r="C29" i="2"/>
  <c r="D29" i="2"/>
  <c r="L29" i="2" s="1"/>
  <c r="E29" i="2"/>
  <c r="F29" i="2"/>
  <c r="G29" i="2"/>
  <c r="K29" i="2"/>
  <c r="B30" i="2"/>
  <c r="J30" i="2" s="1"/>
  <c r="C30" i="2"/>
  <c r="D30" i="2"/>
  <c r="E30" i="2"/>
  <c r="F30" i="2"/>
  <c r="N30" i="2" s="1"/>
  <c r="G30" i="2"/>
  <c r="B31" i="2"/>
  <c r="C31" i="2"/>
  <c r="D31" i="2"/>
  <c r="L31" i="2" s="1"/>
  <c r="E31" i="2"/>
  <c r="F31" i="2"/>
  <c r="G31" i="2"/>
  <c r="K31" i="2"/>
  <c r="B32" i="2"/>
  <c r="J32" i="2" s="1"/>
  <c r="C32" i="2"/>
  <c r="D32" i="2"/>
  <c r="E32" i="2"/>
  <c r="F32" i="2"/>
  <c r="N32" i="2" s="1"/>
  <c r="G32" i="2"/>
  <c r="B33" i="2"/>
  <c r="C33" i="2"/>
  <c r="D33" i="2"/>
  <c r="L33" i="2" s="1"/>
  <c r="E33" i="2"/>
  <c r="F33" i="2"/>
  <c r="G33" i="2"/>
  <c r="K33" i="2"/>
  <c r="B34" i="2"/>
  <c r="J22" i="2" s="1"/>
  <c r="C34" i="2"/>
  <c r="D34" i="2"/>
  <c r="L23" i="2" s="1"/>
  <c r="N22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L49" i="2" s="1"/>
  <c r="E49" i="2"/>
  <c r="F49" i="2"/>
  <c r="G49" i="2"/>
  <c r="B50" i="2"/>
  <c r="C50" i="2"/>
  <c r="D50" i="2"/>
  <c r="E50" i="2"/>
  <c r="F50" i="2"/>
  <c r="G50" i="2"/>
  <c r="L50" i="2"/>
  <c r="B51" i="2"/>
  <c r="C51" i="2"/>
  <c r="D51" i="2"/>
  <c r="E51" i="2"/>
  <c r="F51" i="2"/>
  <c r="G51" i="2"/>
  <c r="D52" i="2"/>
  <c r="L46" i="2" s="1"/>
  <c r="A59" i="2"/>
  <c r="A60" i="2"/>
  <c r="A61" i="2"/>
  <c r="A62" i="2"/>
  <c r="C62" i="2"/>
  <c r="A63" i="2"/>
  <c r="A64" i="2"/>
  <c r="B70" i="2"/>
  <c r="C70" i="2"/>
  <c r="C60" i="2" s="1"/>
  <c r="D70" i="2"/>
  <c r="E70" i="2"/>
  <c r="F70" i="2"/>
  <c r="C63" i="2" s="1"/>
  <c r="G70" i="2"/>
  <c r="B71" i="2"/>
  <c r="C71" i="2"/>
  <c r="D71" i="2"/>
  <c r="C61" i="2" s="1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106" i="2"/>
  <c r="B107" i="2"/>
  <c r="C107" i="2" s="1"/>
  <c r="B108" i="2"/>
  <c r="C108" i="2"/>
  <c r="B109" i="2"/>
  <c r="C109" i="2"/>
  <c r="B110" i="2"/>
  <c r="C110" i="2"/>
  <c r="B111" i="2"/>
  <c r="C111" i="2" s="1"/>
  <c r="B117" i="2"/>
  <c r="C117" i="2"/>
  <c r="D117" i="2"/>
  <c r="E117" i="2"/>
  <c r="F117" i="2"/>
  <c r="G117" i="2"/>
  <c r="B118" i="2"/>
  <c r="C118" i="2"/>
  <c r="D118" i="2"/>
  <c r="E118" i="2"/>
  <c r="F118" i="2"/>
  <c r="G118" i="2"/>
  <c r="B119" i="2"/>
  <c r="C119" i="2"/>
  <c r="D119" i="2"/>
  <c r="E119" i="2"/>
  <c r="F119" i="2"/>
  <c r="G119" i="2"/>
  <c r="B120" i="2"/>
  <c r="C120" i="2"/>
  <c r="D120" i="2"/>
  <c r="E120" i="2"/>
  <c r="F120" i="2"/>
  <c r="G120" i="2"/>
  <c r="B121" i="2"/>
  <c r="C121" i="2"/>
  <c r="D121" i="2"/>
  <c r="E121" i="2"/>
  <c r="F121" i="2"/>
  <c r="G121" i="2"/>
  <c r="B122" i="2"/>
  <c r="C122" i="2"/>
  <c r="D122" i="2"/>
  <c r="E122" i="2"/>
  <c r="F122" i="2"/>
  <c r="G122" i="2"/>
  <c r="B123" i="2"/>
  <c r="C123" i="2"/>
  <c r="D123" i="2"/>
  <c r="E123" i="2"/>
  <c r="F123" i="2"/>
  <c r="G123" i="2"/>
  <c r="B124" i="2"/>
  <c r="C124" i="2"/>
  <c r="D124" i="2"/>
  <c r="E124" i="2"/>
  <c r="F124" i="2"/>
  <c r="G124" i="2"/>
  <c r="B125" i="2"/>
  <c r="C125" i="2"/>
  <c r="D125" i="2"/>
  <c r="E125" i="2"/>
  <c r="F125" i="2"/>
  <c r="G125" i="2"/>
  <c r="B126" i="2"/>
  <c r="C126" i="2"/>
  <c r="D126" i="2"/>
  <c r="E126" i="2"/>
  <c r="F126" i="2"/>
  <c r="G126" i="2"/>
  <c r="B127" i="2"/>
  <c r="C127" i="2"/>
  <c r="D127" i="2"/>
  <c r="E127" i="2"/>
  <c r="F127" i="2"/>
  <c r="G127" i="2"/>
  <c r="B128" i="2"/>
  <c r="C128" i="2"/>
  <c r="D128" i="2"/>
  <c r="E128" i="2"/>
  <c r="F128" i="2"/>
  <c r="G128" i="2"/>
  <c r="C153" i="2"/>
  <c r="C154" i="2"/>
  <c r="G154" i="2"/>
  <c r="H154" i="2"/>
  <c r="I154" i="2"/>
  <c r="J154" i="2"/>
  <c r="J166" i="2" s="1"/>
  <c r="K154" i="2"/>
  <c r="L154" i="2"/>
  <c r="C155" i="2"/>
  <c r="G155" i="2"/>
  <c r="G166" i="2" s="1"/>
  <c r="H155" i="2"/>
  <c r="I155" i="2"/>
  <c r="J155" i="2"/>
  <c r="K155" i="2"/>
  <c r="K166" i="2" s="1"/>
  <c r="L155" i="2"/>
  <c r="C156" i="2"/>
  <c r="G156" i="2"/>
  <c r="H156" i="2"/>
  <c r="H166" i="2" s="1"/>
  <c r="I156" i="2"/>
  <c r="J156" i="2"/>
  <c r="K156" i="2"/>
  <c r="L156" i="2"/>
  <c r="L166" i="2" s="1"/>
  <c r="C157" i="2"/>
  <c r="G157" i="2"/>
  <c r="H157" i="2"/>
  <c r="I157" i="2"/>
  <c r="I166" i="2" s="1"/>
  <c r="J157" i="2"/>
  <c r="K157" i="2"/>
  <c r="L157" i="2"/>
  <c r="C158" i="2"/>
  <c r="G158" i="2"/>
  <c r="H158" i="2"/>
  <c r="I158" i="2"/>
  <c r="J158" i="2"/>
  <c r="K158" i="2"/>
  <c r="L158" i="2"/>
  <c r="C159" i="2"/>
  <c r="D159" i="2"/>
  <c r="G178" i="2" s="1"/>
  <c r="P172" i="2" s="1"/>
  <c r="G159" i="2"/>
  <c r="H159" i="2"/>
  <c r="I159" i="2"/>
  <c r="J159" i="2"/>
  <c r="K159" i="2"/>
  <c r="L159" i="2"/>
  <c r="C160" i="2"/>
  <c r="D160" i="2"/>
  <c r="G179" i="2" s="1"/>
  <c r="P173" i="2" s="1"/>
  <c r="G160" i="2"/>
  <c r="H160" i="2"/>
  <c r="I160" i="2"/>
  <c r="J160" i="2"/>
  <c r="K160" i="2"/>
  <c r="L160" i="2"/>
  <c r="C161" i="2"/>
  <c r="D161" i="2"/>
  <c r="G180" i="2" s="1"/>
  <c r="P174" i="2" s="1"/>
  <c r="G161" i="2"/>
  <c r="H161" i="2"/>
  <c r="I161" i="2"/>
  <c r="J161" i="2"/>
  <c r="K161" i="2"/>
  <c r="L161" i="2"/>
  <c r="C162" i="2"/>
  <c r="G162" i="2"/>
  <c r="H162" i="2"/>
  <c r="I162" i="2"/>
  <c r="J162" i="2"/>
  <c r="K162" i="2"/>
  <c r="L162" i="2"/>
  <c r="C163" i="2"/>
  <c r="G163" i="2"/>
  <c r="H163" i="2"/>
  <c r="I163" i="2"/>
  <c r="J163" i="2"/>
  <c r="K163" i="2"/>
  <c r="L163" i="2"/>
  <c r="C164" i="2"/>
  <c r="G164" i="2"/>
  <c r="H164" i="2"/>
  <c r="I164" i="2"/>
  <c r="J164" i="2"/>
  <c r="K164" i="2"/>
  <c r="L164" i="2"/>
  <c r="C165" i="2"/>
  <c r="G165" i="2"/>
  <c r="H165" i="2"/>
  <c r="I165" i="2"/>
  <c r="J165" i="2"/>
  <c r="K165" i="2"/>
  <c r="L165" i="2"/>
  <c r="C166" i="2"/>
  <c r="D166" i="2"/>
  <c r="H173" i="2" s="1"/>
  <c r="Q167" i="2" s="1"/>
  <c r="C167" i="2"/>
  <c r="D165" i="2" s="1"/>
  <c r="H172" i="2" s="1"/>
  <c r="Q166" i="2" s="1"/>
  <c r="C168" i="2"/>
  <c r="D168" i="2"/>
  <c r="H175" i="2" s="1"/>
  <c r="Q169" i="2" s="1"/>
  <c r="C169" i="2"/>
  <c r="C170" i="2"/>
  <c r="C171" i="2"/>
  <c r="C172" i="2"/>
  <c r="G172" i="2"/>
  <c r="P166" i="2" s="1"/>
  <c r="C173" i="2"/>
  <c r="D178" i="2" s="1"/>
  <c r="I173" i="2" s="1"/>
  <c r="R167" i="2" s="1"/>
  <c r="G173" i="2"/>
  <c r="P167" i="2" s="1"/>
  <c r="C174" i="2"/>
  <c r="G174" i="2"/>
  <c r="P168" i="2" s="1"/>
  <c r="L174" i="2"/>
  <c r="U168" i="2" s="1"/>
  <c r="C175" i="2"/>
  <c r="G175" i="2"/>
  <c r="P169" i="2" s="1"/>
  <c r="C176" i="2"/>
  <c r="G176" i="2"/>
  <c r="P170" i="2" s="1"/>
  <c r="U176" i="2"/>
  <c r="C177" i="2"/>
  <c r="G177" i="2"/>
  <c r="P171" i="2" s="1"/>
  <c r="I177" i="2"/>
  <c r="R171" i="2" s="1"/>
  <c r="U177" i="2"/>
  <c r="C178" i="2"/>
  <c r="C179" i="2"/>
  <c r="L179" i="2"/>
  <c r="U173" i="2" s="1"/>
  <c r="C180" i="2"/>
  <c r="D180" i="2"/>
  <c r="I175" i="2" s="1"/>
  <c r="L180" i="2"/>
  <c r="U174" i="2" s="1"/>
  <c r="C181" i="2"/>
  <c r="D181" i="2"/>
  <c r="I176" i="2" s="1"/>
  <c r="R170" i="2" s="1"/>
  <c r="L181" i="2"/>
  <c r="U175" i="2" s="1"/>
  <c r="C182" i="2"/>
  <c r="D182" i="2"/>
  <c r="L182" i="2"/>
  <c r="C183" i="2"/>
  <c r="D183" i="2"/>
  <c r="I178" i="2" s="1"/>
  <c r="R172" i="2" s="1"/>
  <c r="L183" i="2"/>
  <c r="C184" i="2"/>
  <c r="D184" i="2"/>
  <c r="I179" i="2" s="1"/>
  <c r="R173" i="2" s="1"/>
  <c r="C185" i="2"/>
  <c r="D185" i="2" s="1"/>
  <c r="I180" i="2" s="1"/>
  <c r="R174" i="2" s="1"/>
  <c r="C186" i="2"/>
  <c r="D186" i="2"/>
  <c r="I181" i="2" s="1"/>
  <c r="R175" i="2" s="1"/>
  <c r="C187" i="2"/>
  <c r="D193" i="2" s="1"/>
  <c r="J176" i="2" s="1"/>
  <c r="S170" i="2" s="1"/>
  <c r="C188" i="2"/>
  <c r="D188" i="2"/>
  <c r="I183" i="2" s="1"/>
  <c r="R177" i="2" s="1"/>
  <c r="C189" i="2"/>
  <c r="D195" i="2" s="1"/>
  <c r="J178" i="2" s="1"/>
  <c r="S172" i="2" s="1"/>
  <c r="C190" i="2"/>
  <c r="D190" i="2"/>
  <c r="J173" i="2" s="1"/>
  <c r="S167" i="2" s="1"/>
  <c r="C191" i="2"/>
  <c r="D197" i="2" s="1"/>
  <c r="J180" i="2" s="1"/>
  <c r="S174" i="2" s="1"/>
  <c r="C192" i="2"/>
  <c r="D192" i="2"/>
  <c r="J175" i="2" s="1"/>
  <c r="S169" i="2" s="1"/>
  <c r="C193" i="2"/>
  <c r="D199" i="2" s="1"/>
  <c r="J182" i="2" s="1"/>
  <c r="S176" i="2" s="1"/>
  <c r="C194" i="2"/>
  <c r="D194" i="2"/>
  <c r="J177" i="2" s="1"/>
  <c r="S171" i="2" s="1"/>
  <c r="C195" i="2"/>
  <c r="D201" i="2" s="1"/>
  <c r="K172" i="2" s="1"/>
  <c r="T166" i="2" s="1"/>
  <c r="C196" i="2"/>
  <c r="D196" i="2"/>
  <c r="J179" i="2" s="1"/>
  <c r="S173" i="2" s="1"/>
  <c r="C197" i="2"/>
  <c r="D203" i="2" s="1"/>
  <c r="K174" i="2" s="1"/>
  <c r="T168" i="2" s="1"/>
  <c r="C198" i="2"/>
  <c r="D198" i="2"/>
  <c r="J181" i="2" s="1"/>
  <c r="S175" i="2" s="1"/>
  <c r="C199" i="2"/>
  <c r="D205" i="2" s="1"/>
  <c r="K176" i="2" s="1"/>
  <c r="T170" i="2" s="1"/>
  <c r="C200" i="2"/>
  <c r="D200" i="2"/>
  <c r="J183" i="2" s="1"/>
  <c r="S177" i="2" s="1"/>
  <c r="C201" i="2"/>
  <c r="D207" i="2" s="1"/>
  <c r="K178" i="2" s="1"/>
  <c r="T172" i="2" s="1"/>
  <c r="C202" i="2"/>
  <c r="D202" i="2"/>
  <c r="K173" i="2" s="1"/>
  <c r="T167" i="2" s="1"/>
  <c r="C203" i="2"/>
  <c r="D209" i="2" s="1"/>
  <c r="K180" i="2" s="1"/>
  <c r="T174" i="2" s="1"/>
  <c r="C204" i="2"/>
  <c r="D204" i="2"/>
  <c r="K175" i="2" s="1"/>
  <c r="T169" i="2" s="1"/>
  <c r="C205" i="2"/>
  <c r="C206" i="2"/>
  <c r="D206" i="2"/>
  <c r="K177" i="2" s="1"/>
  <c r="T171" i="2" s="1"/>
  <c r="C207" i="2"/>
  <c r="C208" i="2"/>
  <c r="D208" i="2"/>
  <c r="K179" i="2" s="1"/>
  <c r="T173" i="2" s="1"/>
  <c r="C209" i="2"/>
  <c r="C210" i="2"/>
  <c r="D210" i="2"/>
  <c r="K181" i="2" s="1"/>
  <c r="T175" i="2" s="1"/>
  <c r="C211" i="2"/>
  <c r="C212" i="2"/>
  <c r="D212" i="2"/>
  <c r="K183" i="2" s="1"/>
  <c r="T177" i="2" s="1"/>
  <c r="C213" i="2"/>
  <c r="D211" i="2" s="1"/>
  <c r="K182" i="2" s="1"/>
  <c r="T176" i="2" s="1"/>
  <c r="D213" i="2"/>
  <c r="L172" i="2" s="1"/>
  <c r="U166" i="2" s="1"/>
  <c r="C214" i="2"/>
  <c r="D214" i="2"/>
  <c r="L173" i="2" s="1"/>
  <c r="U167" i="2" s="1"/>
  <c r="C215" i="2"/>
  <c r="D215" i="2"/>
  <c r="C216" i="2"/>
  <c r="D216" i="2"/>
  <c r="L175" i="2" s="1"/>
  <c r="U169" i="2" s="1"/>
  <c r="C217" i="2"/>
  <c r="C218" i="2"/>
  <c r="C219" i="2"/>
  <c r="C220" i="2"/>
  <c r="C221" i="2"/>
  <c r="D218" i="2" s="1"/>
  <c r="L177" i="2" s="1"/>
  <c r="U171" i="2" s="1"/>
  <c r="C222" i="2"/>
  <c r="C223" i="2"/>
  <c r="C224" i="2"/>
  <c r="D246" i="2"/>
  <c r="F246" i="2"/>
  <c r="A247" i="2"/>
  <c r="B247" i="2"/>
  <c r="C247" i="2"/>
  <c r="D247" i="2"/>
  <c r="E247" i="2"/>
  <c r="F247" i="2"/>
  <c r="G247" i="2"/>
  <c r="H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V167" i="2" l="1"/>
  <c r="D167" i="2"/>
  <c r="H174" i="2" s="1"/>
  <c r="Q168" i="2" s="1"/>
  <c r="D171" i="2"/>
  <c r="H178" i="2" s="1"/>
  <c r="Q172" i="2" s="1"/>
  <c r="D173" i="2"/>
  <c r="H180" i="2" s="1"/>
  <c r="Q174" i="2" s="1"/>
  <c r="D170" i="2"/>
  <c r="H177" i="2" s="1"/>
  <c r="Q171" i="2" s="1"/>
  <c r="V171" i="2" s="1"/>
  <c r="D169" i="2"/>
  <c r="H176" i="2" s="1"/>
  <c r="Q170" i="2" s="1"/>
  <c r="D163" i="2"/>
  <c r="G182" i="2" s="1"/>
  <c r="P176" i="2" s="1"/>
  <c r="V174" i="2"/>
  <c r="V172" i="2"/>
  <c r="V170" i="2"/>
  <c r="D172" i="2"/>
  <c r="H179" i="2" s="1"/>
  <c r="Q173" i="2" s="1"/>
  <c r="V173" i="2" s="1"/>
  <c r="D177" i="2"/>
  <c r="I172" i="2" s="1"/>
  <c r="R166" i="2" s="1"/>
  <c r="D174" i="2"/>
  <c r="H181" i="2" s="1"/>
  <c r="Q175" i="2" s="1"/>
  <c r="D175" i="2"/>
  <c r="H182" i="2" s="1"/>
  <c r="Q176" i="2" s="1"/>
  <c r="D164" i="2"/>
  <c r="G183" i="2" s="1"/>
  <c r="P177" i="2" s="1"/>
  <c r="V177" i="2" s="1"/>
  <c r="D162" i="2"/>
  <c r="G181" i="2" s="1"/>
  <c r="P175" i="2" s="1"/>
  <c r="V175" i="2" s="1"/>
  <c r="D217" i="2"/>
  <c r="L176" i="2" s="1"/>
  <c r="U170" i="2" s="1"/>
  <c r="D219" i="2"/>
  <c r="L178" i="2" s="1"/>
  <c r="U172" i="2" s="1"/>
  <c r="R169" i="2"/>
  <c r="V169" i="2" s="1"/>
  <c r="D179" i="2"/>
  <c r="I174" i="2" s="1"/>
  <c r="R168" i="2" s="1"/>
  <c r="D176" i="2"/>
  <c r="H183" i="2" s="1"/>
  <c r="Q177" i="2" s="1"/>
  <c r="F62" i="2"/>
  <c r="F60" i="2"/>
  <c r="F59" i="2"/>
  <c r="N43" i="2"/>
  <c r="J43" i="2"/>
  <c r="L48" i="2"/>
  <c r="L45" i="2"/>
  <c r="M42" i="2"/>
  <c r="E52" i="2"/>
  <c r="M41" i="2"/>
  <c r="K32" i="2"/>
  <c r="K30" i="2"/>
  <c r="O28" i="2"/>
  <c r="K28" i="2"/>
  <c r="K26" i="2"/>
  <c r="K24" i="2"/>
  <c r="K22" i="2"/>
  <c r="M46" i="2"/>
  <c r="J42" i="2"/>
  <c r="B52" i="2"/>
  <c r="O40" i="2"/>
  <c r="D191" i="2"/>
  <c r="J174" i="2" s="1"/>
  <c r="S168" i="2" s="1"/>
  <c r="D189" i="2"/>
  <c r="J172" i="2" s="1"/>
  <c r="S166" i="2" s="1"/>
  <c r="D187" i="2"/>
  <c r="I182" i="2" s="1"/>
  <c r="R176" i="2" s="1"/>
  <c r="F58" i="2"/>
  <c r="F63" i="2" s="1"/>
  <c r="H61" i="2" s="1"/>
  <c r="F61" i="2"/>
  <c r="L43" i="2"/>
  <c r="L47" i="2"/>
  <c r="L51" i="2"/>
  <c r="N51" i="2"/>
  <c r="J51" i="2"/>
  <c r="N50" i="2"/>
  <c r="J50" i="2"/>
  <c r="O47" i="2"/>
  <c r="K47" i="2"/>
  <c r="L44" i="2"/>
  <c r="L42" i="2"/>
  <c r="L41" i="2"/>
  <c r="G34" i="2"/>
  <c r="O24" i="2" s="1"/>
  <c r="M45" i="2"/>
  <c r="N42" i="2"/>
  <c r="F52" i="2"/>
  <c r="M50" i="2"/>
  <c r="M49" i="2"/>
  <c r="N47" i="2"/>
  <c r="J47" i="2"/>
  <c r="N46" i="2"/>
  <c r="J46" i="2"/>
  <c r="O44" i="2"/>
  <c r="G52" i="2"/>
  <c r="K43" i="2"/>
  <c r="C52" i="2"/>
  <c r="L40" i="2"/>
  <c r="M33" i="2"/>
  <c r="M31" i="2"/>
  <c r="M27" i="2"/>
  <c r="M25" i="2"/>
  <c r="M23" i="2"/>
  <c r="E34" i="2"/>
  <c r="N33" i="2"/>
  <c r="J33" i="2"/>
  <c r="L32" i="2"/>
  <c r="N31" i="2"/>
  <c r="J31" i="2"/>
  <c r="L30" i="2"/>
  <c r="N29" i="2"/>
  <c r="J29" i="2"/>
  <c r="L28" i="2"/>
  <c r="N27" i="2"/>
  <c r="J27" i="2"/>
  <c r="L26" i="2"/>
  <c r="N25" i="2"/>
  <c r="J25" i="2"/>
  <c r="L24" i="2"/>
  <c r="N23" i="2"/>
  <c r="J23" i="2"/>
  <c r="L22" i="2"/>
  <c r="N28" i="2"/>
  <c r="J28" i="2"/>
  <c r="L27" i="2"/>
  <c r="N26" i="2"/>
  <c r="J26" i="2"/>
  <c r="L25" i="2"/>
  <c r="N24" i="2"/>
  <c r="J24" i="2"/>
  <c r="P26" i="2" l="1"/>
  <c r="O42" i="2"/>
  <c r="O46" i="2"/>
  <c r="O50" i="2"/>
  <c r="O49" i="2"/>
  <c r="O41" i="2"/>
  <c r="O45" i="2"/>
  <c r="O48" i="2"/>
  <c r="O51" i="2"/>
  <c r="V168" i="2"/>
  <c r="O43" i="2"/>
  <c r="O23" i="2"/>
  <c r="P23" i="2" s="1"/>
  <c r="O25" i="2"/>
  <c r="P25" i="2" s="1"/>
  <c r="O27" i="2"/>
  <c r="P27" i="2" s="1"/>
  <c r="O29" i="2"/>
  <c r="O31" i="2"/>
  <c r="P31" i="2" s="1"/>
  <c r="O33" i="2"/>
  <c r="P33" i="2" s="1"/>
  <c r="O30" i="2"/>
  <c r="O26" i="2"/>
  <c r="O22" i="2"/>
  <c r="O32" i="2"/>
  <c r="P32" i="2" s="1"/>
  <c r="K107" i="2" a="1"/>
  <c r="V166" i="2"/>
  <c r="P29" i="2"/>
  <c r="M26" i="2"/>
  <c r="M24" i="2"/>
  <c r="P24" i="2" s="1"/>
  <c r="M22" i="2"/>
  <c r="P22" i="2" s="1"/>
  <c r="M28" i="2"/>
  <c r="P28" i="2" s="1"/>
  <c r="M30" i="2"/>
  <c r="P30" i="2" s="1"/>
  <c r="M32" i="2"/>
  <c r="M29" i="2"/>
  <c r="K42" i="2"/>
  <c r="P42" i="2" s="1"/>
  <c r="K46" i="2"/>
  <c r="P46" i="2" s="1"/>
  <c r="K50" i="2"/>
  <c r="P50" i="2" s="1"/>
  <c r="K41" i="2"/>
  <c r="K49" i="2"/>
  <c r="K45" i="2"/>
  <c r="K44" i="2"/>
  <c r="N41" i="2"/>
  <c r="N45" i="2"/>
  <c r="N49" i="2"/>
  <c r="N40" i="2"/>
  <c r="N44" i="2"/>
  <c r="N48" i="2"/>
  <c r="K48" i="2"/>
  <c r="J41" i="2"/>
  <c r="P41" i="2" s="1"/>
  <c r="J45" i="2"/>
  <c r="P45" i="2" s="1"/>
  <c r="J49" i="2"/>
  <c r="J40" i="2"/>
  <c r="J44" i="2"/>
  <c r="P44" i="2" s="1"/>
  <c r="J48" i="2"/>
  <c r="M40" i="2"/>
  <c r="M44" i="2"/>
  <c r="M48" i="2"/>
  <c r="M51" i="2"/>
  <c r="M43" i="2"/>
  <c r="P43" i="2" s="1"/>
  <c r="M47" i="2"/>
  <c r="P47" i="2" s="1"/>
  <c r="K51" i="2"/>
  <c r="P51" i="2" s="1"/>
  <c r="K40" i="2"/>
  <c r="H62" i="2"/>
  <c r="V176" i="2"/>
  <c r="Q28" i="2" l="1"/>
  <c r="B236" i="2"/>
  <c r="Q31" i="2"/>
  <c r="B239" i="2"/>
  <c r="Q23" i="2"/>
  <c r="B231" i="2"/>
  <c r="Q32" i="2"/>
  <c r="B240" i="2"/>
  <c r="Q33" i="2"/>
  <c r="B241" i="2"/>
  <c r="P34" i="2"/>
  <c r="Q22" i="2"/>
  <c r="B230" i="2"/>
  <c r="Q25" i="2"/>
  <c r="B233" i="2"/>
  <c r="Q24" i="2"/>
  <c r="B232" i="2"/>
  <c r="Q27" i="2"/>
  <c r="B235" i="2"/>
  <c r="W176" i="2"/>
  <c r="P40" i="2"/>
  <c r="V178" i="2"/>
  <c r="W166" i="2" s="1"/>
  <c r="W168" i="2"/>
  <c r="E5" i="5"/>
  <c r="E9" i="5"/>
  <c r="E13" i="5"/>
  <c r="E17" i="5"/>
  <c r="E21" i="5"/>
  <c r="E25" i="5"/>
  <c r="E29" i="5"/>
  <c r="E33" i="5"/>
  <c r="E8" i="5"/>
  <c r="E12" i="5"/>
  <c r="E16" i="5"/>
  <c r="E20" i="5"/>
  <c r="E24" i="5"/>
  <c r="E28" i="5"/>
  <c r="E32" i="5"/>
  <c r="E7" i="5"/>
  <c r="E11" i="5"/>
  <c r="E15" i="5"/>
  <c r="E19" i="5"/>
  <c r="E23" i="5"/>
  <c r="E27" i="5"/>
  <c r="E31" i="5"/>
  <c r="E35" i="5"/>
  <c r="E14" i="5"/>
  <c r="E30" i="5"/>
  <c r="E38" i="5"/>
  <c r="E42" i="5"/>
  <c r="E46" i="5"/>
  <c r="E50" i="5"/>
  <c r="E54" i="5"/>
  <c r="E58" i="5"/>
  <c r="E10" i="5"/>
  <c r="E26" i="5"/>
  <c r="E37" i="5"/>
  <c r="E41" i="5"/>
  <c r="E45" i="5"/>
  <c r="E49" i="5"/>
  <c r="E53" i="5"/>
  <c r="E57" i="5"/>
  <c r="E6" i="5"/>
  <c r="E22" i="5"/>
  <c r="E36" i="5"/>
  <c r="E40" i="5"/>
  <c r="E44" i="5"/>
  <c r="E48" i="5"/>
  <c r="E52" i="5"/>
  <c r="E56" i="5"/>
  <c r="E39" i="5"/>
  <c r="E55" i="5"/>
  <c r="E59" i="5"/>
  <c r="E62" i="5"/>
  <c r="E66" i="5"/>
  <c r="E70" i="5"/>
  <c r="E74" i="5"/>
  <c r="E78" i="5"/>
  <c r="E82" i="5"/>
  <c r="E51" i="5"/>
  <c r="E61" i="5"/>
  <c r="E65" i="5"/>
  <c r="E69" i="5"/>
  <c r="E73" i="5"/>
  <c r="E77" i="5"/>
  <c r="E81" i="5"/>
  <c r="E18" i="5"/>
  <c r="E43" i="5"/>
  <c r="E67" i="5"/>
  <c r="E75" i="5"/>
  <c r="E83" i="5"/>
  <c r="E87" i="5"/>
  <c r="E34" i="5"/>
  <c r="E47" i="5"/>
  <c r="E60" i="5"/>
  <c r="E68" i="5"/>
  <c r="E76" i="5"/>
  <c r="E86" i="5"/>
  <c r="E7" i="4"/>
  <c r="H7" i="4" s="1"/>
  <c r="E8" i="4"/>
  <c r="H8" i="4" s="1"/>
  <c r="E9" i="4"/>
  <c r="H9" i="4" s="1"/>
  <c r="E10" i="4"/>
  <c r="H10" i="4" s="1"/>
  <c r="E11" i="4"/>
  <c r="H11" i="4" s="1"/>
  <c r="E63" i="5"/>
  <c r="E71" i="5"/>
  <c r="E79" i="5"/>
  <c r="E85" i="5"/>
  <c r="E72" i="5"/>
  <c r="E12" i="4"/>
  <c r="H12" i="4" s="1"/>
  <c r="E14" i="4"/>
  <c r="H14" i="4" s="1"/>
  <c r="E16" i="4"/>
  <c r="H16" i="4" s="1"/>
  <c r="E64" i="5"/>
  <c r="E23" i="4"/>
  <c r="H23" i="4" s="1"/>
  <c r="E24" i="4"/>
  <c r="H24" i="4" s="1"/>
  <c r="E25" i="4"/>
  <c r="H25" i="4" s="1"/>
  <c r="E26" i="4"/>
  <c r="H26" i="4" s="1"/>
  <c r="E27" i="4"/>
  <c r="H27" i="4" s="1"/>
  <c r="E28" i="4"/>
  <c r="H28" i="4" s="1"/>
  <c r="E29" i="4"/>
  <c r="H29" i="4" s="1"/>
  <c r="E30" i="4"/>
  <c r="H30" i="4" s="1"/>
  <c r="E31" i="4"/>
  <c r="H31" i="4" s="1"/>
  <c r="E32" i="4"/>
  <c r="H32" i="4" s="1"/>
  <c r="E33" i="4"/>
  <c r="H33" i="4" s="1"/>
  <c r="E34" i="4"/>
  <c r="H34" i="4" s="1"/>
  <c r="E35" i="4"/>
  <c r="H35" i="4" s="1"/>
  <c r="E36" i="4"/>
  <c r="H36" i="4" s="1"/>
  <c r="E37" i="4"/>
  <c r="H37" i="4" s="1"/>
  <c r="E38" i="4"/>
  <c r="H38" i="4" s="1"/>
  <c r="E39" i="4"/>
  <c r="H39" i="4" s="1"/>
  <c r="E40" i="4"/>
  <c r="H40" i="4" s="1"/>
  <c r="E41" i="4"/>
  <c r="H41" i="4" s="1"/>
  <c r="E42" i="4"/>
  <c r="H42" i="4" s="1"/>
  <c r="E43" i="4"/>
  <c r="H43" i="4" s="1"/>
  <c r="E44" i="4"/>
  <c r="H44" i="4" s="1"/>
  <c r="E45" i="4"/>
  <c r="H45" i="4" s="1"/>
  <c r="E88" i="5"/>
  <c r="E13" i="4"/>
  <c r="H13" i="4" s="1"/>
  <c r="E15" i="4"/>
  <c r="H15" i="4" s="1"/>
  <c r="E17" i="4"/>
  <c r="H17" i="4" s="1"/>
  <c r="E19" i="4"/>
  <c r="H19" i="4" s="1"/>
  <c r="E21" i="4"/>
  <c r="H21" i="4" s="1"/>
  <c r="E18" i="4"/>
  <c r="H18" i="4" s="1"/>
  <c r="E22" i="4"/>
  <c r="H22" i="4" s="1"/>
  <c r="E80" i="5"/>
  <c r="E20" i="4"/>
  <c r="H20" i="4" s="1"/>
  <c r="E46" i="4"/>
  <c r="H46" i="4" s="1"/>
  <c r="E50" i="4"/>
  <c r="H50" i="4" s="1"/>
  <c r="E54" i="4"/>
  <c r="H54" i="4" s="1"/>
  <c r="E56" i="4"/>
  <c r="H56" i="4" s="1"/>
  <c r="E58" i="4"/>
  <c r="H58" i="4" s="1"/>
  <c r="E60" i="4"/>
  <c r="H60" i="4" s="1"/>
  <c r="E62" i="4"/>
  <c r="H62" i="4" s="1"/>
  <c r="E47" i="4"/>
  <c r="H47" i="4" s="1"/>
  <c r="E51" i="4"/>
  <c r="H51" i="4" s="1"/>
  <c r="E65" i="4"/>
  <c r="H65" i="4" s="1"/>
  <c r="E66" i="4"/>
  <c r="H66" i="4" s="1"/>
  <c r="E67" i="4"/>
  <c r="H67" i="4" s="1"/>
  <c r="E68" i="4"/>
  <c r="H68" i="4" s="1"/>
  <c r="E69" i="4"/>
  <c r="H69" i="4" s="1"/>
  <c r="H70" i="4"/>
  <c r="E71" i="4"/>
  <c r="H71" i="4" s="1"/>
  <c r="E72" i="4"/>
  <c r="H72" i="4" s="1"/>
  <c r="E73" i="4"/>
  <c r="H73" i="4" s="1"/>
  <c r="E74" i="4"/>
  <c r="H74" i="4" s="1"/>
  <c r="E75" i="4"/>
  <c r="H75" i="4" s="1"/>
  <c r="E76" i="4"/>
  <c r="H76" i="4" s="1"/>
  <c r="E77" i="4"/>
  <c r="H77" i="4" s="1"/>
  <c r="E6" i="3"/>
  <c r="E8" i="3"/>
  <c r="H8" i="3" s="1"/>
  <c r="E10" i="3"/>
  <c r="H10" i="3" s="1"/>
  <c r="E12" i="3"/>
  <c r="H12" i="3" s="1"/>
  <c r="E14" i="3"/>
  <c r="H14" i="3" s="1"/>
  <c r="E16" i="3"/>
  <c r="H16" i="3" s="1"/>
  <c r="E18" i="3"/>
  <c r="H18" i="3" s="1"/>
  <c r="E20" i="3"/>
  <c r="H20" i="3" s="1"/>
  <c r="E22" i="3"/>
  <c r="H22" i="3" s="1"/>
  <c r="E24" i="3"/>
  <c r="H24" i="3" s="1"/>
  <c r="E26" i="3"/>
  <c r="H26" i="3" s="1"/>
  <c r="E28" i="3"/>
  <c r="H28" i="3" s="1"/>
  <c r="E30" i="3"/>
  <c r="H30" i="3" s="1"/>
  <c r="E32" i="3"/>
  <c r="H32" i="3" s="1"/>
  <c r="E34" i="3"/>
  <c r="H34" i="3" s="1"/>
  <c r="E36" i="3"/>
  <c r="H36" i="3" s="1"/>
  <c r="E84" i="5"/>
  <c r="E48" i="4"/>
  <c r="H48" i="4" s="1"/>
  <c r="E52" i="4"/>
  <c r="H52" i="4" s="1"/>
  <c r="E53" i="4"/>
  <c r="H53" i="4" s="1"/>
  <c r="E55" i="4"/>
  <c r="H55" i="4" s="1"/>
  <c r="E57" i="4"/>
  <c r="H57" i="4" s="1"/>
  <c r="E59" i="4"/>
  <c r="H59" i="4" s="1"/>
  <c r="E61" i="4"/>
  <c r="H61" i="4" s="1"/>
  <c r="E63" i="4"/>
  <c r="H63" i="4" s="1"/>
  <c r="E49" i="4"/>
  <c r="H49" i="4" s="1"/>
  <c r="E13" i="3"/>
  <c r="H13" i="3" s="1"/>
  <c r="E21" i="3"/>
  <c r="H21" i="3" s="1"/>
  <c r="E25" i="3"/>
  <c r="H25" i="3" s="1"/>
  <c r="E29" i="3"/>
  <c r="H29" i="3" s="1"/>
  <c r="E33" i="3"/>
  <c r="H33" i="3" s="1"/>
  <c r="E37" i="3"/>
  <c r="H37" i="3" s="1"/>
  <c r="E39" i="3"/>
  <c r="H39" i="3" s="1"/>
  <c r="E41" i="3"/>
  <c r="H41" i="3" s="1"/>
  <c r="E43" i="3"/>
  <c r="H43" i="3" s="1"/>
  <c r="E45" i="3"/>
  <c r="H45" i="3" s="1"/>
  <c r="E47" i="3"/>
  <c r="H47" i="3" s="1"/>
  <c r="E49" i="3"/>
  <c r="H49" i="3" s="1"/>
  <c r="E51" i="3"/>
  <c r="H51" i="3" s="1"/>
  <c r="E53" i="3"/>
  <c r="H53" i="3" s="1"/>
  <c r="E55" i="3"/>
  <c r="H55" i="3" s="1"/>
  <c r="E57" i="3"/>
  <c r="H57" i="3" s="1"/>
  <c r="E59" i="3"/>
  <c r="H59" i="3" s="1"/>
  <c r="E61" i="3"/>
  <c r="H61" i="3" s="1"/>
  <c r="E63" i="3"/>
  <c r="H63" i="3" s="1"/>
  <c r="E65" i="3"/>
  <c r="H65" i="3" s="1"/>
  <c r="E67" i="3"/>
  <c r="H67" i="3" s="1"/>
  <c r="E69" i="3"/>
  <c r="H69" i="3" s="1"/>
  <c r="E71" i="3"/>
  <c r="E73" i="3"/>
  <c r="H73" i="3" s="1"/>
  <c r="E75" i="3"/>
  <c r="H75" i="3" s="1"/>
  <c r="E77" i="3"/>
  <c r="H77" i="3" s="1"/>
  <c r="G87" i="2"/>
  <c r="O70" i="2"/>
  <c r="K87" i="2" s="1"/>
  <c r="K71" i="2"/>
  <c r="G88" i="2" s="1"/>
  <c r="O71" i="2"/>
  <c r="K88" i="2" s="1"/>
  <c r="K72" i="2"/>
  <c r="G89" i="2" s="1"/>
  <c r="O72" i="2"/>
  <c r="K89" i="2" s="1"/>
  <c r="K73" i="2"/>
  <c r="G90" i="2" s="1"/>
  <c r="O73" i="2"/>
  <c r="K90" i="2" s="1"/>
  <c r="K74" i="2"/>
  <c r="G91" i="2" s="1"/>
  <c r="O74" i="2"/>
  <c r="K91" i="2" s="1"/>
  <c r="K75" i="2"/>
  <c r="G92" i="2" s="1"/>
  <c r="O75" i="2"/>
  <c r="K92" i="2" s="1"/>
  <c r="K76" i="2"/>
  <c r="G93" i="2" s="1"/>
  <c r="O76" i="2"/>
  <c r="K93" i="2" s="1"/>
  <c r="K77" i="2"/>
  <c r="G94" i="2" s="1"/>
  <c r="O77" i="2"/>
  <c r="K94" i="2" s="1"/>
  <c r="K78" i="2"/>
  <c r="G95" i="2" s="1"/>
  <c r="O78" i="2"/>
  <c r="K95" i="2" s="1"/>
  <c r="K79" i="2"/>
  <c r="G96" i="2" s="1"/>
  <c r="O79" i="2"/>
  <c r="K96" i="2" s="1"/>
  <c r="K80" i="2"/>
  <c r="G97" i="2" s="1"/>
  <c r="O80" i="2"/>
  <c r="K97" i="2" s="1"/>
  <c r="K81" i="2"/>
  <c r="G98" i="2" s="1"/>
  <c r="O81" i="2"/>
  <c r="K98" i="2" s="1"/>
  <c r="E11" i="3"/>
  <c r="H11" i="3" s="1"/>
  <c r="E64" i="4"/>
  <c r="H64" i="4" s="1"/>
  <c r="E9" i="3"/>
  <c r="H9" i="3" s="1"/>
  <c r="E17" i="3"/>
  <c r="H17" i="3" s="1"/>
  <c r="E19" i="3"/>
  <c r="H19" i="3" s="1"/>
  <c r="E23" i="3"/>
  <c r="H23" i="3" s="1"/>
  <c r="E27" i="3"/>
  <c r="H27" i="3" s="1"/>
  <c r="E31" i="3"/>
  <c r="H31" i="3" s="1"/>
  <c r="E35" i="3"/>
  <c r="H35" i="3" s="1"/>
  <c r="E38" i="3"/>
  <c r="H38" i="3" s="1"/>
  <c r="E40" i="3"/>
  <c r="H40" i="3" s="1"/>
  <c r="E42" i="3"/>
  <c r="H42" i="3" s="1"/>
  <c r="E44" i="3"/>
  <c r="H44" i="3" s="1"/>
  <c r="E46" i="3"/>
  <c r="H46" i="3" s="1"/>
  <c r="E48" i="3"/>
  <c r="H48" i="3" s="1"/>
  <c r="E50" i="3"/>
  <c r="H50" i="3" s="1"/>
  <c r="E52" i="3"/>
  <c r="H52" i="3" s="1"/>
  <c r="E54" i="3"/>
  <c r="H54" i="3" s="1"/>
  <c r="E56" i="3"/>
  <c r="H56" i="3" s="1"/>
  <c r="E58" i="3"/>
  <c r="H58" i="3" s="1"/>
  <c r="E60" i="3"/>
  <c r="H60" i="3" s="1"/>
  <c r="E62" i="3"/>
  <c r="H62" i="3" s="1"/>
  <c r="E64" i="3"/>
  <c r="H64" i="3" s="1"/>
  <c r="E66" i="3"/>
  <c r="H66" i="3" s="1"/>
  <c r="E68" i="3"/>
  <c r="H68" i="3" s="1"/>
  <c r="E70" i="3"/>
  <c r="H70" i="3" s="1"/>
  <c r="E72" i="3"/>
  <c r="H72" i="3" s="1"/>
  <c r="E74" i="3"/>
  <c r="H74" i="3" s="1"/>
  <c r="E76" i="3"/>
  <c r="H76" i="3" s="1"/>
  <c r="M70" i="2"/>
  <c r="I87" i="2" s="1"/>
  <c r="M71" i="2"/>
  <c r="I88" i="2" s="1"/>
  <c r="M72" i="2"/>
  <c r="I89" i="2" s="1"/>
  <c r="M73" i="2"/>
  <c r="I90" i="2" s="1"/>
  <c r="M74" i="2"/>
  <c r="I91" i="2" s="1"/>
  <c r="M75" i="2"/>
  <c r="I92" i="2" s="1"/>
  <c r="M76" i="2"/>
  <c r="I93" i="2" s="1"/>
  <c r="M77" i="2"/>
  <c r="I94" i="2" s="1"/>
  <c r="M78" i="2"/>
  <c r="I95" i="2" s="1"/>
  <c r="M79" i="2"/>
  <c r="I96" i="2" s="1"/>
  <c r="M80" i="2"/>
  <c r="I97" i="2" s="1"/>
  <c r="M81" i="2"/>
  <c r="I98" i="2" s="1"/>
  <c r="N70" i="2"/>
  <c r="J87" i="2" s="1"/>
  <c r="L71" i="2"/>
  <c r="H88" i="2" s="1"/>
  <c r="F89" i="2"/>
  <c r="N74" i="2"/>
  <c r="J91" i="2" s="1"/>
  <c r="L75" i="2"/>
  <c r="H92" i="2" s="1"/>
  <c r="F93" i="2"/>
  <c r="N78" i="2"/>
  <c r="J95" i="2" s="1"/>
  <c r="L79" i="2"/>
  <c r="H96" i="2" s="1"/>
  <c r="F97" i="2"/>
  <c r="N73" i="2"/>
  <c r="J90" i="2" s="1"/>
  <c r="L74" i="2"/>
  <c r="H91" i="2" s="1"/>
  <c r="N77" i="2"/>
  <c r="J94" i="2" s="1"/>
  <c r="E15" i="3"/>
  <c r="H15" i="3" s="1"/>
  <c r="N71" i="2"/>
  <c r="J88" i="2" s="1"/>
  <c r="L72" i="2"/>
  <c r="H89" i="2" s="1"/>
  <c r="F90" i="2"/>
  <c r="N75" i="2"/>
  <c r="J92" i="2" s="1"/>
  <c r="L76" i="2"/>
  <c r="H93" i="2" s="1"/>
  <c r="F94" i="2"/>
  <c r="N79" i="2"/>
  <c r="J96" i="2" s="1"/>
  <c r="L80" i="2"/>
  <c r="H97" i="2" s="1"/>
  <c r="F98" i="2"/>
  <c r="F88" i="2"/>
  <c r="L78" i="2"/>
  <c r="H95" i="2" s="1"/>
  <c r="F96" i="2"/>
  <c r="E7" i="3"/>
  <c r="H7" i="3" s="1"/>
  <c r="F87" i="2"/>
  <c r="N72" i="2"/>
  <c r="J89" i="2" s="1"/>
  <c r="L73" i="2"/>
  <c r="H90" i="2" s="1"/>
  <c r="F91" i="2"/>
  <c r="N76" i="2"/>
  <c r="J93" i="2" s="1"/>
  <c r="L77" i="2"/>
  <c r="H94" i="2" s="1"/>
  <c r="F95" i="2"/>
  <c r="N80" i="2"/>
  <c r="J97" i="2" s="1"/>
  <c r="L81" i="2"/>
  <c r="H98" i="2" s="1"/>
  <c r="L70" i="2"/>
  <c r="H87" i="2" s="1"/>
  <c r="F92" i="2"/>
  <c r="N81" i="2"/>
  <c r="J98" i="2" s="1"/>
  <c r="P49" i="2"/>
  <c r="Q29" i="2"/>
  <c r="B237" i="2"/>
  <c r="Q26" i="2"/>
  <c r="B234" i="2"/>
  <c r="P48" i="2"/>
  <c r="Q30" i="2"/>
  <c r="B238" i="2"/>
  <c r="K107" i="2"/>
  <c r="K109" i="2"/>
  <c r="K108" i="2"/>
  <c r="H230" i="2" l="1"/>
  <c r="X166" i="2"/>
  <c r="P88" i="2"/>
  <c r="L88" i="2"/>
  <c r="B106" i="5"/>
  <c r="B255" i="2"/>
  <c r="L91" i="2"/>
  <c r="P91" i="2"/>
  <c r="P98" i="2"/>
  <c r="L98" i="2"/>
  <c r="P93" i="2"/>
  <c r="L93" i="2"/>
  <c r="X168" i="2"/>
  <c r="H232" i="2"/>
  <c r="X176" i="2"/>
  <c r="H240" i="2"/>
  <c r="B101" i="5"/>
  <c r="B250" i="2"/>
  <c r="B102" i="5"/>
  <c r="B251" i="2"/>
  <c r="B109" i="5"/>
  <c r="B258" i="2"/>
  <c r="P94" i="2"/>
  <c r="L94" i="2"/>
  <c r="P89" i="2"/>
  <c r="L89" i="2"/>
  <c r="B100" i="5"/>
  <c r="B249" i="2"/>
  <c r="F6" i="5"/>
  <c r="F10" i="5"/>
  <c r="F14" i="5"/>
  <c r="F18" i="5"/>
  <c r="F22" i="5"/>
  <c r="F26" i="5"/>
  <c r="F30" i="5"/>
  <c r="F34" i="5"/>
  <c r="F5" i="5"/>
  <c r="F9" i="5"/>
  <c r="F13" i="5"/>
  <c r="F17" i="5"/>
  <c r="F21" i="5"/>
  <c r="F25" i="5"/>
  <c r="F29" i="5"/>
  <c r="F33" i="5"/>
  <c r="F8" i="5"/>
  <c r="F12" i="5"/>
  <c r="F16" i="5"/>
  <c r="F20" i="5"/>
  <c r="F24" i="5"/>
  <c r="F28" i="5"/>
  <c r="F32" i="5"/>
  <c r="F11" i="5"/>
  <c r="F27" i="5"/>
  <c r="F39" i="5"/>
  <c r="F43" i="5"/>
  <c r="F47" i="5"/>
  <c r="F51" i="5"/>
  <c r="F55" i="5"/>
  <c r="F59" i="5"/>
  <c r="F7" i="5"/>
  <c r="F23" i="5"/>
  <c r="F38" i="5"/>
  <c r="F42" i="5"/>
  <c r="F46" i="5"/>
  <c r="F50" i="5"/>
  <c r="F54" i="5"/>
  <c r="F58" i="5"/>
  <c r="F19" i="5"/>
  <c r="F35" i="5"/>
  <c r="F37" i="5"/>
  <c r="F41" i="5"/>
  <c r="F45" i="5"/>
  <c r="F49" i="5"/>
  <c r="F53" i="5"/>
  <c r="F57" i="5"/>
  <c r="F31" i="5"/>
  <c r="F36" i="5"/>
  <c r="F52" i="5"/>
  <c r="F63" i="5"/>
  <c r="F67" i="5"/>
  <c r="F71" i="5"/>
  <c r="F75" i="5"/>
  <c r="F79" i="5"/>
  <c r="F15" i="5"/>
  <c r="F48" i="5"/>
  <c r="F62" i="5"/>
  <c r="F66" i="5"/>
  <c r="F70" i="5"/>
  <c r="F74" i="5"/>
  <c r="F78" i="5"/>
  <c r="F40" i="5"/>
  <c r="F64" i="5"/>
  <c r="F72" i="5"/>
  <c r="F80" i="5"/>
  <c r="F84" i="5"/>
  <c r="F88" i="5"/>
  <c r="F44" i="5"/>
  <c r="F65" i="5"/>
  <c r="F73" i="5"/>
  <c r="F81" i="5"/>
  <c r="F83" i="5"/>
  <c r="F87" i="5"/>
  <c r="F56" i="5"/>
  <c r="F60" i="5"/>
  <c r="F68" i="5"/>
  <c r="F76" i="5"/>
  <c r="F86" i="5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69" i="5"/>
  <c r="F61" i="5"/>
  <c r="F82" i="5"/>
  <c r="F85" i="5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77" i="5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7" i="3"/>
  <c r="F9" i="3"/>
  <c r="F11" i="3"/>
  <c r="F13" i="3"/>
  <c r="F15" i="3"/>
  <c r="F17" i="3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6" i="3"/>
  <c r="F8" i="3"/>
  <c r="F10" i="3"/>
  <c r="F12" i="3"/>
  <c r="F14" i="3"/>
  <c r="F16" i="3"/>
  <c r="F18" i="3"/>
  <c r="F20" i="3"/>
  <c r="F22" i="3"/>
  <c r="F24" i="3"/>
  <c r="F26" i="3"/>
  <c r="F28" i="3"/>
  <c r="F30" i="3"/>
  <c r="F32" i="3"/>
  <c r="F34" i="3"/>
  <c r="F36" i="3"/>
  <c r="F21" i="3"/>
  <c r="F25" i="3"/>
  <c r="F29" i="3"/>
  <c r="F33" i="3"/>
  <c r="F37" i="3"/>
  <c r="F39" i="3"/>
  <c r="F41" i="3"/>
  <c r="F43" i="3"/>
  <c r="F45" i="3"/>
  <c r="F47" i="3"/>
  <c r="F49" i="3"/>
  <c r="F51" i="3"/>
  <c r="F53" i="3"/>
  <c r="F55" i="3"/>
  <c r="F57" i="3"/>
  <c r="F59" i="3"/>
  <c r="F61" i="3"/>
  <c r="F63" i="3"/>
  <c r="F65" i="3"/>
  <c r="F67" i="3"/>
  <c r="F69" i="3"/>
  <c r="F71" i="3"/>
  <c r="F73" i="3"/>
  <c r="F75" i="3"/>
  <c r="F77" i="3"/>
  <c r="F27" i="3"/>
  <c r="F40" i="3"/>
  <c r="F48" i="3"/>
  <c r="F56" i="3"/>
  <c r="F64" i="3"/>
  <c r="F72" i="3"/>
  <c r="J117" i="2"/>
  <c r="F134" i="2" s="1"/>
  <c r="N117" i="2"/>
  <c r="J134" i="2" s="1"/>
  <c r="J118" i="2"/>
  <c r="F135" i="2" s="1"/>
  <c r="N118" i="2"/>
  <c r="J135" i="2" s="1"/>
  <c r="J119" i="2"/>
  <c r="F136" i="2" s="1"/>
  <c r="N119" i="2"/>
  <c r="J136" i="2" s="1"/>
  <c r="J120" i="2"/>
  <c r="F137" i="2" s="1"/>
  <c r="N120" i="2"/>
  <c r="J137" i="2" s="1"/>
  <c r="J121" i="2"/>
  <c r="F138" i="2" s="1"/>
  <c r="N121" i="2"/>
  <c r="J138" i="2" s="1"/>
  <c r="J122" i="2"/>
  <c r="F139" i="2" s="1"/>
  <c r="N122" i="2"/>
  <c r="J139" i="2" s="1"/>
  <c r="J123" i="2"/>
  <c r="F140" i="2" s="1"/>
  <c r="N123" i="2"/>
  <c r="J140" i="2" s="1"/>
  <c r="J124" i="2"/>
  <c r="F141" i="2" s="1"/>
  <c r="N124" i="2"/>
  <c r="J141" i="2" s="1"/>
  <c r="J125" i="2"/>
  <c r="F142" i="2" s="1"/>
  <c r="N125" i="2"/>
  <c r="J142" i="2" s="1"/>
  <c r="J126" i="2"/>
  <c r="F143" i="2" s="1"/>
  <c r="N126" i="2"/>
  <c r="J143" i="2" s="1"/>
  <c r="J127" i="2"/>
  <c r="F144" i="2" s="1"/>
  <c r="N127" i="2"/>
  <c r="J144" i="2" s="1"/>
  <c r="J128" i="2"/>
  <c r="F145" i="2" s="1"/>
  <c r="N128" i="2"/>
  <c r="J145" i="2" s="1"/>
  <c r="M119" i="2"/>
  <c r="I136" i="2" s="1"/>
  <c r="M125" i="2"/>
  <c r="I142" i="2" s="1"/>
  <c r="F23" i="3"/>
  <c r="F38" i="3"/>
  <c r="F46" i="3"/>
  <c r="F54" i="3"/>
  <c r="F62" i="3"/>
  <c r="F70" i="3"/>
  <c r="K117" i="2"/>
  <c r="G134" i="2" s="1"/>
  <c r="O117" i="2"/>
  <c r="K134" i="2" s="1"/>
  <c r="K118" i="2"/>
  <c r="G135" i="2" s="1"/>
  <c r="O118" i="2"/>
  <c r="K135" i="2" s="1"/>
  <c r="K119" i="2"/>
  <c r="G136" i="2" s="1"/>
  <c r="O119" i="2"/>
  <c r="K136" i="2" s="1"/>
  <c r="K120" i="2"/>
  <c r="G137" i="2" s="1"/>
  <c r="O120" i="2"/>
  <c r="K137" i="2" s="1"/>
  <c r="K121" i="2"/>
  <c r="G138" i="2" s="1"/>
  <c r="O121" i="2"/>
  <c r="K138" i="2" s="1"/>
  <c r="K122" i="2"/>
  <c r="G139" i="2" s="1"/>
  <c r="O122" i="2"/>
  <c r="K139" i="2" s="1"/>
  <c r="K123" i="2"/>
  <c r="G140" i="2" s="1"/>
  <c r="O123" i="2"/>
  <c r="K140" i="2" s="1"/>
  <c r="K124" i="2"/>
  <c r="G141" i="2" s="1"/>
  <c r="O124" i="2"/>
  <c r="K141" i="2" s="1"/>
  <c r="K125" i="2"/>
  <c r="G142" i="2" s="1"/>
  <c r="O125" i="2"/>
  <c r="K142" i="2" s="1"/>
  <c r="K126" i="2"/>
  <c r="G143" i="2" s="1"/>
  <c r="O126" i="2"/>
  <c r="K143" i="2" s="1"/>
  <c r="K127" i="2"/>
  <c r="G144" i="2" s="1"/>
  <c r="O127" i="2"/>
  <c r="K144" i="2" s="1"/>
  <c r="K128" i="2"/>
  <c r="G145" i="2" s="1"/>
  <c r="O128" i="2"/>
  <c r="K145" i="2" s="1"/>
  <c r="F50" i="3"/>
  <c r="F74" i="3"/>
  <c r="M117" i="2"/>
  <c r="I134" i="2" s="1"/>
  <c r="M120" i="2"/>
  <c r="I137" i="2" s="1"/>
  <c r="M121" i="2"/>
  <c r="I138" i="2" s="1"/>
  <c r="M124" i="2"/>
  <c r="I141" i="2" s="1"/>
  <c r="F19" i="3"/>
  <c r="F35" i="3"/>
  <c r="F44" i="3"/>
  <c r="F52" i="3"/>
  <c r="F60" i="3"/>
  <c r="F68" i="3"/>
  <c r="F76" i="3"/>
  <c r="L117" i="2"/>
  <c r="H134" i="2" s="1"/>
  <c r="L118" i="2"/>
  <c r="H135" i="2" s="1"/>
  <c r="L119" i="2"/>
  <c r="H136" i="2" s="1"/>
  <c r="L120" i="2"/>
  <c r="H137" i="2" s="1"/>
  <c r="L121" i="2"/>
  <c r="H138" i="2" s="1"/>
  <c r="L122" i="2"/>
  <c r="H139" i="2" s="1"/>
  <c r="L123" i="2"/>
  <c r="H140" i="2" s="1"/>
  <c r="L124" i="2"/>
  <c r="H141" i="2" s="1"/>
  <c r="L125" i="2"/>
  <c r="H142" i="2" s="1"/>
  <c r="L126" i="2"/>
  <c r="H143" i="2" s="1"/>
  <c r="L127" i="2"/>
  <c r="H144" i="2" s="1"/>
  <c r="L128" i="2"/>
  <c r="H145" i="2" s="1"/>
  <c r="F31" i="3"/>
  <c r="F42" i="3"/>
  <c r="F58" i="3"/>
  <c r="F66" i="3"/>
  <c r="M118" i="2"/>
  <c r="I135" i="2" s="1"/>
  <c r="M122" i="2"/>
  <c r="I139" i="2" s="1"/>
  <c r="M123" i="2"/>
  <c r="I140" i="2" s="1"/>
  <c r="M126" i="2"/>
  <c r="I143" i="2" s="1"/>
  <c r="M127" i="2"/>
  <c r="I144" i="2" s="1"/>
  <c r="M128" i="2"/>
  <c r="I145" i="2" s="1"/>
  <c r="Q48" i="2"/>
  <c r="P92" i="2"/>
  <c r="L92" i="2"/>
  <c r="P95" i="2"/>
  <c r="L95" i="2"/>
  <c r="P96" i="2"/>
  <c r="L96" i="2"/>
  <c r="P97" i="2"/>
  <c r="L97" i="2"/>
  <c r="B108" i="5"/>
  <c r="B257" i="2"/>
  <c r="Q49" i="2"/>
  <c r="P87" i="2"/>
  <c r="L87" i="2"/>
  <c r="Q40" i="2"/>
  <c r="P52" i="2"/>
  <c r="B99" i="5"/>
  <c r="B248" i="2"/>
  <c r="B242" i="2"/>
  <c r="B105" i="5"/>
  <c r="B254" i="2"/>
  <c r="B107" i="5"/>
  <c r="B256" i="2"/>
  <c r="B103" i="5"/>
  <c r="B252" i="2"/>
  <c r="P90" i="2"/>
  <c r="L90" i="2"/>
  <c r="W178" i="2"/>
  <c r="W172" i="2"/>
  <c r="W174" i="2"/>
  <c r="W169" i="2"/>
  <c r="W171" i="2"/>
  <c r="W173" i="2"/>
  <c r="W167" i="2"/>
  <c r="W170" i="2"/>
  <c r="W177" i="2"/>
  <c r="W175" i="2"/>
  <c r="B104" i="5"/>
  <c r="B253" i="2"/>
  <c r="B110" i="5"/>
  <c r="B259" i="2"/>
  <c r="R49" i="2" l="1"/>
  <c r="C239" i="2"/>
  <c r="L144" i="2"/>
  <c r="P144" i="2"/>
  <c r="L138" i="2"/>
  <c r="P138" i="2"/>
  <c r="W16" i="4"/>
  <c r="W28" i="4"/>
  <c r="W40" i="4"/>
  <c r="W52" i="4"/>
  <c r="W64" i="4"/>
  <c r="W76" i="4"/>
  <c r="H258" i="2"/>
  <c r="H11" i="5"/>
  <c r="M11" i="5"/>
  <c r="H23" i="5"/>
  <c r="M23" i="5"/>
  <c r="H35" i="5"/>
  <c r="M35" i="5"/>
  <c r="H47" i="5"/>
  <c r="M47" i="5"/>
  <c r="H59" i="5"/>
  <c r="M59" i="5"/>
  <c r="H71" i="5"/>
  <c r="M71" i="5"/>
  <c r="H83" i="5"/>
  <c r="M83" i="5"/>
  <c r="H14" i="5"/>
  <c r="M14" i="5"/>
  <c r="H26" i="5"/>
  <c r="M26" i="5"/>
  <c r="H38" i="5"/>
  <c r="M38" i="5"/>
  <c r="H50" i="5"/>
  <c r="M50" i="5"/>
  <c r="H62" i="5"/>
  <c r="M74" i="5"/>
  <c r="H86" i="5"/>
  <c r="M86" i="5"/>
  <c r="M62" i="5"/>
  <c r="H74" i="5"/>
  <c r="R48" i="2"/>
  <c r="C238" i="2"/>
  <c r="H6" i="5"/>
  <c r="M6" i="5"/>
  <c r="H18" i="5"/>
  <c r="M18" i="5"/>
  <c r="H30" i="5"/>
  <c r="M30" i="5"/>
  <c r="H42" i="5"/>
  <c r="M42" i="5"/>
  <c r="H54" i="5"/>
  <c r="M54" i="5"/>
  <c r="M66" i="5"/>
  <c r="H78" i="5"/>
  <c r="H66" i="5"/>
  <c r="M78" i="5"/>
  <c r="H7" i="5"/>
  <c r="M7" i="5"/>
  <c r="H19" i="5"/>
  <c r="M19" i="5"/>
  <c r="H31" i="5"/>
  <c r="M31" i="5"/>
  <c r="H43" i="5"/>
  <c r="M43" i="5"/>
  <c r="H55" i="5"/>
  <c r="M55" i="5"/>
  <c r="H67" i="5"/>
  <c r="M67" i="5"/>
  <c r="H79" i="5"/>
  <c r="M79" i="5"/>
  <c r="L140" i="2"/>
  <c r="P140" i="2"/>
  <c r="L136" i="2"/>
  <c r="P136" i="2"/>
  <c r="H10" i="5"/>
  <c r="M10" i="5"/>
  <c r="H22" i="5"/>
  <c r="M22" i="5"/>
  <c r="H34" i="5"/>
  <c r="M34" i="5"/>
  <c r="H46" i="5"/>
  <c r="M46" i="5"/>
  <c r="M58" i="5"/>
  <c r="H82" i="5"/>
  <c r="H70" i="5"/>
  <c r="H58" i="5"/>
  <c r="M70" i="5"/>
  <c r="M82" i="5"/>
  <c r="H233" i="2"/>
  <c r="X169" i="2"/>
  <c r="H5" i="5"/>
  <c r="M5" i="5"/>
  <c r="H17" i="5"/>
  <c r="M17" i="5"/>
  <c r="H29" i="5"/>
  <c r="M29" i="5"/>
  <c r="M53" i="5"/>
  <c r="M65" i="5"/>
  <c r="H77" i="5"/>
  <c r="H41" i="5"/>
  <c r="M41" i="5"/>
  <c r="H53" i="5"/>
  <c r="H65" i="5"/>
  <c r="M77" i="5"/>
  <c r="H231" i="2"/>
  <c r="H242" i="2" s="1"/>
  <c r="X167" i="2"/>
  <c r="X174" i="2"/>
  <c r="H238" i="2"/>
  <c r="H9" i="5"/>
  <c r="M9" i="5"/>
  <c r="H21" i="5"/>
  <c r="M21" i="5"/>
  <c r="H33" i="5"/>
  <c r="M33" i="5"/>
  <c r="M57" i="5"/>
  <c r="H45" i="5"/>
  <c r="H69" i="5"/>
  <c r="M81" i="5"/>
  <c r="M69" i="5"/>
  <c r="H81" i="5"/>
  <c r="M45" i="5"/>
  <c r="H57" i="5"/>
  <c r="Q43" i="2"/>
  <c r="Q47" i="2"/>
  <c r="Q46" i="2"/>
  <c r="Q50" i="2"/>
  <c r="Q44" i="2"/>
  <c r="Q42" i="2"/>
  <c r="Q41" i="2"/>
  <c r="Q45" i="2"/>
  <c r="Q51" i="2"/>
  <c r="L99" i="2"/>
  <c r="M94" i="2" s="1"/>
  <c r="L145" i="2"/>
  <c r="P145" i="2"/>
  <c r="L143" i="2"/>
  <c r="P143" i="2"/>
  <c r="L141" i="2"/>
  <c r="P141" i="2"/>
  <c r="L139" i="2"/>
  <c r="P139" i="2"/>
  <c r="L137" i="2"/>
  <c r="P137" i="2"/>
  <c r="L135" i="2"/>
  <c r="P135" i="2"/>
  <c r="H15" i="5"/>
  <c r="M15" i="5"/>
  <c r="H27" i="5"/>
  <c r="M27" i="5"/>
  <c r="H39" i="5"/>
  <c r="M39" i="5"/>
  <c r="H51" i="5"/>
  <c r="M51" i="5"/>
  <c r="H63" i="5"/>
  <c r="M63" i="5"/>
  <c r="H75" i="5"/>
  <c r="M75" i="5"/>
  <c r="H87" i="5"/>
  <c r="M87" i="5"/>
  <c r="W8" i="4"/>
  <c r="W20" i="4"/>
  <c r="W32" i="4"/>
  <c r="W44" i="4"/>
  <c r="W56" i="4"/>
  <c r="W68" i="4"/>
  <c r="H250" i="2"/>
  <c r="M12" i="5"/>
  <c r="H24" i="5"/>
  <c r="H36" i="5"/>
  <c r="M36" i="5"/>
  <c r="H48" i="5"/>
  <c r="M48" i="5"/>
  <c r="M24" i="5"/>
  <c r="H60" i="5"/>
  <c r="M60" i="5"/>
  <c r="H72" i="5"/>
  <c r="M72" i="5"/>
  <c r="H84" i="5"/>
  <c r="M84" i="5"/>
  <c r="H12" i="5"/>
  <c r="H241" i="2"/>
  <c r="X177" i="2"/>
  <c r="H235" i="2"/>
  <c r="X171" i="2"/>
  <c r="H13" i="5"/>
  <c r="M13" i="5"/>
  <c r="H25" i="5"/>
  <c r="M25" i="5"/>
  <c r="M37" i="5"/>
  <c r="H49" i="5"/>
  <c r="M49" i="5"/>
  <c r="H37" i="5"/>
  <c r="H61" i="5"/>
  <c r="M73" i="5"/>
  <c r="H85" i="5"/>
  <c r="M85" i="5"/>
  <c r="M61" i="5"/>
  <c r="H73" i="5"/>
  <c r="L142" i="2"/>
  <c r="P142" i="2"/>
  <c r="L134" i="2"/>
  <c r="P134" i="2"/>
  <c r="H234" i="2"/>
  <c r="X170" i="2"/>
  <c r="M28" i="5"/>
  <c r="H40" i="5"/>
  <c r="M40" i="5"/>
  <c r="H52" i="5"/>
  <c r="M52" i="5"/>
  <c r="H16" i="5"/>
  <c r="H64" i="5"/>
  <c r="M64" i="5"/>
  <c r="H76" i="5"/>
  <c r="M76" i="5"/>
  <c r="H88" i="5"/>
  <c r="M88" i="5"/>
  <c r="M16" i="5"/>
  <c r="H28" i="5"/>
  <c r="H239" i="2"/>
  <c r="X175" i="2"/>
  <c r="H237" i="2"/>
  <c r="X173" i="2"/>
  <c r="X172" i="2"/>
  <c r="H236" i="2"/>
  <c r="Q52" i="2"/>
  <c r="C230" i="2"/>
  <c r="R40" i="2"/>
  <c r="P99" i="2"/>
  <c r="Q99" i="2" s="1"/>
  <c r="H8" i="5"/>
  <c r="H44" i="5"/>
  <c r="M44" i="5"/>
  <c r="H56" i="5"/>
  <c r="M56" i="5"/>
  <c r="M8" i="5"/>
  <c r="H20" i="5"/>
  <c r="M20" i="5"/>
  <c r="H32" i="5"/>
  <c r="H68" i="5"/>
  <c r="M68" i="5"/>
  <c r="H80" i="5"/>
  <c r="M80" i="5"/>
  <c r="M32" i="5"/>
  <c r="W18" i="4"/>
  <c r="W30" i="4"/>
  <c r="W42" i="4"/>
  <c r="W54" i="4"/>
  <c r="W66" i="4"/>
  <c r="H248" i="2"/>
  <c r="M96" i="2" l="1"/>
  <c r="D239" i="2" s="1"/>
  <c r="M91" i="2"/>
  <c r="N91" i="2" s="1"/>
  <c r="M92" i="2"/>
  <c r="N92" i="2" s="1"/>
  <c r="M98" i="2"/>
  <c r="N98" i="2" s="1"/>
  <c r="M89" i="2"/>
  <c r="D232" i="2" s="1"/>
  <c r="M90" i="2"/>
  <c r="N90" i="2" s="1"/>
  <c r="M88" i="2"/>
  <c r="D231" i="2" s="1"/>
  <c r="M87" i="2"/>
  <c r="D230" i="2" s="1"/>
  <c r="M97" i="2"/>
  <c r="D240" i="2" s="1"/>
  <c r="M93" i="2"/>
  <c r="N93" i="2" s="1"/>
  <c r="N94" i="2"/>
  <c r="D237" i="2"/>
  <c r="Q98" i="2"/>
  <c r="N96" i="2"/>
  <c r="Q87" i="2"/>
  <c r="W13" i="4"/>
  <c r="W25" i="4"/>
  <c r="W37" i="4"/>
  <c r="W49" i="4"/>
  <c r="W61" i="4"/>
  <c r="W73" i="4"/>
  <c r="H255" i="2"/>
  <c r="W10" i="4"/>
  <c r="W22" i="4"/>
  <c r="W34" i="4"/>
  <c r="W46" i="4"/>
  <c r="W58" i="4"/>
  <c r="W70" i="4"/>
  <c r="H252" i="2"/>
  <c r="W17" i="4"/>
  <c r="W29" i="4"/>
  <c r="W41" i="4"/>
  <c r="W53" i="4"/>
  <c r="W65" i="4"/>
  <c r="W77" i="4"/>
  <c r="H259" i="2"/>
  <c r="Q97" i="2"/>
  <c r="R51" i="2"/>
  <c r="C241" i="2"/>
  <c r="C234" i="2"/>
  <c r="R44" i="2"/>
  <c r="R43" i="2"/>
  <c r="C233" i="2"/>
  <c r="W14" i="4"/>
  <c r="W26" i="4"/>
  <c r="W38" i="4"/>
  <c r="W50" i="4"/>
  <c r="W62" i="4"/>
  <c r="W74" i="4"/>
  <c r="H256" i="2"/>
  <c r="W9" i="4"/>
  <c r="W21" i="4"/>
  <c r="W33" i="4"/>
  <c r="W45" i="4"/>
  <c r="W57" i="4"/>
  <c r="W69" i="4"/>
  <c r="H251" i="2"/>
  <c r="Q93" i="2"/>
  <c r="Q96" i="2"/>
  <c r="R42" i="2"/>
  <c r="C232" i="2"/>
  <c r="W7" i="4"/>
  <c r="W19" i="4"/>
  <c r="W31" i="4"/>
  <c r="W43" i="4"/>
  <c r="W55" i="4"/>
  <c r="W67" i="4"/>
  <c r="H249" i="2"/>
  <c r="Q89" i="2"/>
  <c r="W12" i="4"/>
  <c r="W24" i="4"/>
  <c r="W36" i="4"/>
  <c r="W48" i="4"/>
  <c r="W60" i="4"/>
  <c r="W72" i="4"/>
  <c r="H254" i="2"/>
  <c r="P146" i="2"/>
  <c r="Q146" i="2" s="1"/>
  <c r="N89" i="2"/>
  <c r="R45" i="2"/>
  <c r="C235" i="2"/>
  <c r="R50" i="2"/>
  <c r="C240" i="2"/>
  <c r="M90" i="5"/>
  <c r="Q90" i="2"/>
  <c r="M95" i="2"/>
  <c r="C108" i="5"/>
  <c r="C257" i="2"/>
  <c r="Q95" i="2"/>
  <c r="R47" i="2"/>
  <c r="C237" i="2"/>
  <c r="Q91" i="2"/>
  <c r="Q92" i="2"/>
  <c r="C107" i="5"/>
  <c r="C256" i="2"/>
  <c r="C99" i="5"/>
  <c r="C242" i="2"/>
  <c r="C248" i="2"/>
  <c r="W15" i="4"/>
  <c r="W27" i="4"/>
  <c r="W39" i="4"/>
  <c r="W51" i="4"/>
  <c r="W75" i="4"/>
  <c r="W63" i="4"/>
  <c r="H257" i="2"/>
  <c r="L146" i="2"/>
  <c r="M139" i="2" s="1"/>
  <c r="W11" i="4"/>
  <c r="W23" i="4"/>
  <c r="W35" i="4"/>
  <c r="W47" i="4"/>
  <c r="W59" i="4"/>
  <c r="W71" i="4"/>
  <c r="H253" i="2"/>
  <c r="R41" i="2"/>
  <c r="C231" i="2"/>
  <c r="R46" i="2"/>
  <c r="C236" i="2"/>
  <c r="H90" i="5"/>
  <c r="Q88" i="2"/>
  <c r="Q94" i="2"/>
  <c r="Q140" i="2" l="1"/>
  <c r="Q141" i="2"/>
  <c r="Q144" i="2"/>
  <c r="R144" i="2" s="1"/>
  <c r="Q136" i="2"/>
  <c r="G232" i="2" s="1"/>
  <c r="Q143" i="2"/>
  <c r="M135" i="2"/>
  <c r="F231" i="2" s="1"/>
  <c r="M145" i="2"/>
  <c r="F241" i="2" s="1"/>
  <c r="M138" i="2"/>
  <c r="N138" i="2" s="1"/>
  <c r="Q145" i="2"/>
  <c r="R145" i="2" s="1"/>
  <c r="D235" i="2"/>
  <c r="D234" i="2"/>
  <c r="R34" i="4" s="1"/>
  <c r="D236" i="2"/>
  <c r="R36" i="4" s="1"/>
  <c r="N88" i="2"/>
  <c r="D233" i="2"/>
  <c r="R33" i="4" s="1"/>
  <c r="D241" i="2"/>
  <c r="R17" i="4" s="1"/>
  <c r="N87" i="2"/>
  <c r="N97" i="2"/>
  <c r="N139" i="2"/>
  <c r="F235" i="2"/>
  <c r="R94" i="2"/>
  <c r="E237" i="2"/>
  <c r="R143" i="2"/>
  <c r="G239" i="2"/>
  <c r="N135" i="2"/>
  <c r="C105" i="5"/>
  <c r="C254" i="2"/>
  <c r="I5" i="5"/>
  <c r="I41" i="5"/>
  <c r="N41" i="5"/>
  <c r="I53" i="5"/>
  <c r="N53" i="5"/>
  <c r="N5" i="5"/>
  <c r="I17" i="5"/>
  <c r="N17" i="5"/>
  <c r="I29" i="5"/>
  <c r="I65" i="5"/>
  <c r="N65" i="5"/>
  <c r="I77" i="5"/>
  <c r="N77" i="5"/>
  <c r="N29" i="5"/>
  <c r="R92" i="2"/>
  <c r="E235" i="2"/>
  <c r="R95" i="2"/>
  <c r="E238" i="2"/>
  <c r="N95" i="2"/>
  <c r="D238" i="2"/>
  <c r="C104" i="5"/>
  <c r="C253" i="2"/>
  <c r="R141" i="2"/>
  <c r="G237" i="2"/>
  <c r="D109" i="5"/>
  <c r="R16" i="4"/>
  <c r="R28" i="4"/>
  <c r="R40" i="4"/>
  <c r="R52" i="4"/>
  <c r="R76" i="4"/>
  <c r="R16" i="3"/>
  <c r="R28" i="3"/>
  <c r="R40" i="3"/>
  <c r="R64" i="3"/>
  <c r="R64" i="4"/>
  <c r="R52" i="3"/>
  <c r="R76" i="3"/>
  <c r="D258" i="2"/>
  <c r="D110" i="5"/>
  <c r="E236" i="2"/>
  <c r="R93" i="2"/>
  <c r="E240" i="2"/>
  <c r="R97" i="2"/>
  <c r="M142" i="2"/>
  <c r="R87" i="2"/>
  <c r="E230" i="2"/>
  <c r="M144" i="2"/>
  <c r="Q135" i="2"/>
  <c r="N25" i="5"/>
  <c r="I37" i="5"/>
  <c r="N37" i="5"/>
  <c r="I49" i="5"/>
  <c r="N49" i="5"/>
  <c r="I13" i="5"/>
  <c r="N13" i="5"/>
  <c r="I25" i="5"/>
  <c r="I61" i="5"/>
  <c r="N61" i="5"/>
  <c r="I73" i="5"/>
  <c r="N73" i="5"/>
  <c r="I85" i="5"/>
  <c r="N85" i="5"/>
  <c r="R11" i="4"/>
  <c r="D104" i="5"/>
  <c r="R23" i="4"/>
  <c r="R35" i="4"/>
  <c r="R47" i="4"/>
  <c r="R59" i="4"/>
  <c r="R11" i="3"/>
  <c r="R71" i="4"/>
  <c r="R23" i="3"/>
  <c r="R35" i="3"/>
  <c r="R47" i="3"/>
  <c r="R59" i="3"/>
  <c r="R71" i="3"/>
  <c r="D253" i="2"/>
  <c r="R140" i="2"/>
  <c r="G236" i="2"/>
  <c r="R88" i="2"/>
  <c r="E231" i="2"/>
  <c r="M134" i="2"/>
  <c r="R91" i="2"/>
  <c r="E234" i="2"/>
  <c r="Q139" i="2"/>
  <c r="Q137" i="2"/>
  <c r="Q134" i="2"/>
  <c r="R22" i="4"/>
  <c r="R58" i="4"/>
  <c r="R58" i="3"/>
  <c r="D252" i="2"/>
  <c r="C101" i="5"/>
  <c r="C250" i="2"/>
  <c r="R96" i="2"/>
  <c r="E239" i="2"/>
  <c r="C103" i="5"/>
  <c r="C252" i="2"/>
  <c r="M143" i="2"/>
  <c r="R15" i="4"/>
  <c r="D108" i="5"/>
  <c r="R27" i="4"/>
  <c r="R39" i="4"/>
  <c r="R51" i="4"/>
  <c r="R63" i="4"/>
  <c r="R15" i="3"/>
  <c r="R75" i="4"/>
  <c r="R27" i="3"/>
  <c r="R39" i="3"/>
  <c r="R51" i="3"/>
  <c r="R63" i="3"/>
  <c r="R75" i="3"/>
  <c r="D257" i="2"/>
  <c r="D99" i="5"/>
  <c r="R6" i="4"/>
  <c r="R18" i="4"/>
  <c r="R30" i="4"/>
  <c r="R42" i="4"/>
  <c r="R54" i="4"/>
  <c r="R66" i="4"/>
  <c r="R6" i="3"/>
  <c r="R18" i="3"/>
  <c r="R30" i="3"/>
  <c r="R42" i="3"/>
  <c r="R66" i="3"/>
  <c r="R54" i="3"/>
  <c r="D248" i="2"/>
  <c r="D106" i="5"/>
  <c r="R13" i="4"/>
  <c r="R25" i="4"/>
  <c r="R37" i="4"/>
  <c r="R49" i="4"/>
  <c r="R61" i="4"/>
  <c r="R13" i="3"/>
  <c r="R73" i="4"/>
  <c r="R37" i="3"/>
  <c r="R49" i="3"/>
  <c r="R61" i="3"/>
  <c r="R73" i="3"/>
  <c r="R25" i="3"/>
  <c r="D255" i="2"/>
  <c r="R7" i="4"/>
  <c r="R19" i="4"/>
  <c r="D100" i="5"/>
  <c r="R31" i="4"/>
  <c r="R43" i="4"/>
  <c r="R55" i="4"/>
  <c r="R7" i="3"/>
  <c r="R67" i="4"/>
  <c r="R19" i="3"/>
  <c r="R31" i="3"/>
  <c r="R43" i="3"/>
  <c r="R55" i="3"/>
  <c r="R67" i="3"/>
  <c r="D249" i="2"/>
  <c r="R98" i="2"/>
  <c r="E241" i="2"/>
  <c r="N145" i="2"/>
  <c r="M141" i="2"/>
  <c r="M140" i="2"/>
  <c r="C100" i="5"/>
  <c r="C249" i="2"/>
  <c r="M137" i="2"/>
  <c r="C106" i="5"/>
  <c r="C255" i="2"/>
  <c r="Q142" i="2"/>
  <c r="I14" i="5"/>
  <c r="N14" i="5"/>
  <c r="I26" i="5"/>
  <c r="N26" i="5"/>
  <c r="N50" i="5"/>
  <c r="N62" i="5"/>
  <c r="I74" i="5"/>
  <c r="I86" i="5"/>
  <c r="N86" i="5"/>
  <c r="I38" i="5"/>
  <c r="N38" i="5"/>
  <c r="I50" i="5"/>
  <c r="I62" i="5"/>
  <c r="N74" i="5"/>
  <c r="R90" i="2"/>
  <c r="E233" i="2"/>
  <c r="C109" i="5"/>
  <c r="C258" i="2"/>
  <c r="D101" i="5"/>
  <c r="R8" i="4"/>
  <c r="R20" i="4"/>
  <c r="R32" i="4"/>
  <c r="R44" i="4"/>
  <c r="R56" i="4"/>
  <c r="R68" i="4"/>
  <c r="R8" i="3"/>
  <c r="R20" i="3"/>
  <c r="R32" i="3"/>
  <c r="R56" i="3"/>
  <c r="R68" i="3"/>
  <c r="R44" i="3"/>
  <c r="D250" i="2"/>
  <c r="R89" i="2"/>
  <c r="E232" i="2"/>
  <c r="Q138" i="2"/>
  <c r="M136" i="2"/>
  <c r="C102" i="5"/>
  <c r="C251" i="2"/>
  <c r="C110" i="5"/>
  <c r="C259" i="2"/>
  <c r="D102" i="5"/>
  <c r="R9" i="4"/>
  <c r="R45" i="4"/>
  <c r="R57" i="4"/>
  <c r="R9" i="3"/>
  <c r="R57" i="3"/>
  <c r="R69" i="3"/>
  <c r="R21" i="3"/>
  <c r="M99" i="2"/>
  <c r="R136" i="2" l="1"/>
  <c r="G240" i="2"/>
  <c r="G241" i="2"/>
  <c r="U17" i="4" s="1"/>
  <c r="F234" i="2"/>
  <c r="T34" i="4" s="1"/>
  <c r="R48" i="3"/>
  <c r="R72" i="4"/>
  <c r="R70" i="4"/>
  <c r="R77" i="4"/>
  <c r="R34" i="3"/>
  <c r="R10" i="4"/>
  <c r="R41" i="3"/>
  <c r="R24" i="4"/>
  <c r="D254" i="2"/>
  <c r="R36" i="3"/>
  <c r="R60" i="4"/>
  <c r="R12" i="4"/>
  <c r="R60" i="3"/>
  <c r="R24" i="3"/>
  <c r="R48" i="4"/>
  <c r="D105" i="5"/>
  <c r="J35" i="5" s="1"/>
  <c r="R70" i="3"/>
  <c r="R22" i="3"/>
  <c r="R46" i="4"/>
  <c r="D103" i="5"/>
  <c r="J45" i="5" s="1"/>
  <c r="R29" i="3"/>
  <c r="R53" i="4"/>
  <c r="D251" i="2"/>
  <c r="R45" i="3"/>
  <c r="R21" i="4"/>
  <c r="R72" i="3"/>
  <c r="R12" i="3"/>
  <c r="R46" i="3"/>
  <c r="R10" i="3"/>
  <c r="R77" i="3"/>
  <c r="R41" i="4"/>
  <c r="R65" i="3"/>
  <c r="R65" i="4"/>
  <c r="R29" i="4"/>
  <c r="R33" i="3"/>
  <c r="R69" i="4"/>
  <c r="D259" i="2"/>
  <c r="R53" i="3"/>
  <c r="R17" i="3"/>
  <c r="D242" i="2"/>
  <c r="S82" i="5"/>
  <c r="S87" i="5"/>
  <c r="S84" i="5"/>
  <c r="S79" i="5"/>
  <c r="S86" i="5"/>
  <c r="E101" i="5"/>
  <c r="S8" i="4"/>
  <c r="S32" i="4"/>
  <c r="S44" i="4"/>
  <c r="S20" i="4"/>
  <c r="S8" i="3"/>
  <c r="S20" i="3"/>
  <c r="S32" i="3"/>
  <c r="S44" i="3"/>
  <c r="S56" i="3"/>
  <c r="S68" i="3"/>
  <c r="S56" i="4"/>
  <c r="S68" i="4"/>
  <c r="E250" i="2"/>
  <c r="I12" i="5"/>
  <c r="N12" i="5"/>
  <c r="I24" i="5"/>
  <c r="N24" i="5"/>
  <c r="I36" i="5"/>
  <c r="N36" i="5"/>
  <c r="I48" i="5"/>
  <c r="N48" i="5"/>
  <c r="I60" i="5"/>
  <c r="N60" i="5"/>
  <c r="I72" i="5"/>
  <c r="N72" i="5"/>
  <c r="I84" i="5"/>
  <c r="N84" i="5"/>
  <c r="I6" i="5"/>
  <c r="N6" i="5"/>
  <c r="I18" i="5"/>
  <c r="N18" i="5"/>
  <c r="I30" i="5"/>
  <c r="N30" i="5"/>
  <c r="I42" i="5"/>
  <c r="N54" i="5"/>
  <c r="I66" i="5"/>
  <c r="N78" i="5"/>
  <c r="N66" i="5"/>
  <c r="I78" i="5"/>
  <c r="N42" i="5"/>
  <c r="I54" i="5"/>
  <c r="T17" i="4"/>
  <c r="T29" i="4"/>
  <c r="T41" i="4"/>
  <c r="F110" i="5"/>
  <c r="T53" i="4"/>
  <c r="T65" i="4"/>
  <c r="T77" i="4"/>
  <c r="T17" i="3"/>
  <c r="T29" i="3"/>
  <c r="T41" i="3"/>
  <c r="T65" i="3"/>
  <c r="F259" i="2"/>
  <c r="T53" i="3"/>
  <c r="T77" i="3"/>
  <c r="J18" i="5"/>
  <c r="J42" i="5"/>
  <c r="J54" i="5"/>
  <c r="J30" i="5"/>
  <c r="J66" i="5"/>
  <c r="J78" i="5"/>
  <c r="J6" i="5"/>
  <c r="J12" i="5"/>
  <c r="J24" i="5"/>
  <c r="J36" i="5"/>
  <c r="J48" i="5"/>
  <c r="J72" i="5"/>
  <c r="J60" i="5"/>
  <c r="J84" i="5"/>
  <c r="J38" i="5"/>
  <c r="J50" i="5"/>
  <c r="J14" i="5"/>
  <c r="J26" i="5"/>
  <c r="J62" i="5"/>
  <c r="J74" i="5"/>
  <c r="J86" i="5"/>
  <c r="N9" i="5"/>
  <c r="I21" i="5"/>
  <c r="I45" i="5"/>
  <c r="N45" i="5"/>
  <c r="I57" i="5"/>
  <c r="N57" i="5"/>
  <c r="N21" i="5"/>
  <c r="I33" i="5"/>
  <c r="N33" i="5"/>
  <c r="I69" i="5"/>
  <c r="N69" i="5"/>
  <c r="I81" i="5"/>
  <c r="N81" i="5"/>
  <c r="I9" i="5"/>
  <c r="E108" i="5"/>
  <c r="S15" i="4"/>
  <c r="S51" i="4"/>
  <c r="S39" i="4"/>
  <c r="S63" i="4"/>
  <c r="S15" i="3"/>
  <c r="S27" i="3"/>
  <c r="S27" i="4"/>
  <c r="S75" i="4"/>
  <c r="S39" i="3"/>
  <c r="S51" i="3"/>
  <c r="S63" i="3"/>
  <c r="S75" i="3"/>
  <c r="E257" i="2"/>
  <c r="R139" i="2"/>
  <c r="G235" i="2"/>
  <c r="E100" i="5"/>
  <c r="S19" i="4"/>
  <c r="S31" i="4"/>
  <c r="S55" i="4"/>
  <c r="S7" i="3"/>
  <c r="S19" i="3"/>
  <c r="S31" i="3"/>
  <c r="S7" i="4"/>
  <c r="S43" i="4"/>
  <c r="S67" i="4"/>
  <c r="S43" i="3"/>
  <c r="S55" i="3"/>
  <c r="S67" i="3"/>
  <c r="E249" i="2"/>
  <c r="U29" i="4"/>
  <c r="U41" i="4"/>
  <c r="U77" i="4"/>
  <c r="U53" i="4"/>
  <c r="U41" i="3"/>
  <c r="U53" i="3"/>
  <c r="G259" i="2"/>
  <c r="J34" i="5"/>
  <c r="J46" i="5"/>
  <c r="J58" i="5"/>
  <c r="J10" i="5"/>
  <c r="J70" i="5"/>
  <c r="J82" i="5"/>
  <c r="J22" i="5"/>
  <c r="R135" i="2"/>
  <c r="G231" i="2"/>
  <c r="N142" i="2"/>
  <c r="F238" i="2"/>
  <c r="G106" i="5"/>
  <c r="U25" i="4"/>
  <c r="U37" i="4"/>
  <c r="U13" i="4"/>
  <c r="U49" i="4"/>
  <c r="U73" i="4"/>
  <c r="U61" i="4"/>
  <c r="U25" i="3"/>
  <c r="U37" i="3"/>
  <c r="U49" i="3"/>
  <c r="U61" i="3"/>
  <c r="U73" i="3"/>
  <c r="U13" i="3"/>
  <c r="G255" i="2"/>
  <c r="I16" i="5"/>
  <c r="N16" i="5"/>
  <c r="I28" i="5"/>
  <c r="N28" i="5"/>
  <c r="I40" i="5"/>
  <c r="N40" i="5"/>
  <c r="I52" i="5"/>
  <c r="N52" i="5"/>
  <c r="I64" i="5"/>
  <c r="N64" i="5"/>
  <c r="I76" i="5"/>
  <c r="N76" i="5"/>
  <c r="I88" i="5"/>
  <c r="N88" i="5"/>
  <c r="J7" i="5"/>
  <c r="J19" i="5"/>
  <c r="J31" i="5"/>
  <c r="J43" i="5"/>
  <c r="J55" i="5"/>
  <c r="J79" i="5"/>
  <c r="J67" i="5"/>
  <c r="F233" i="2"/>
  <c r="N137" i="2"/>
  <c r="J5" i="5"/>
  <c r="J17" i="5"/>
  <c r="J29" i="5"/>
  <c r="J41" i="5"/>
  <c r="J53" i="5"/>
  <c r="J65" i="5"/>
  <c r="J77" i="5"/>
  <c r="N134" i="2"/>
  <c r="M146" i="2"/>
  <c r="F230" i="2"/>
  <c r="E105" i="5"/>
  <c r="S24" i="4"/>
  <c r="S36" i="4"/>
  <c r="S48" i="4"/>
  <c r="S12" i="4"/>
  <c r="S60" i="4"/>
  <c r="S24" i="3"/>
  <c r="S36" i="3"/>
  <c r="S48" i="3"/>
  <c r="S60" i="3"/>
  <c r="S72" i="3"/>
  <c r="S12" i="3"/>
  <c r="E254" i="2"/>
  <c r="S72" i="4"/>
  <c r="J15" i="5"/>
  <c r="J27" i="5"/>
  <c r="J39" i="5"/>
  <c r="J63" i="5"/>
  <c r="J87" i="5"/>
  <c r="J75" i="5"/>
  <c r="J51" i="5"/>
  <c r="D107" i="5"/>
  <c r="R14" i="4"/>
  <c r="R26" i="4"/>
  <c r="R38" i="4"/>
  <c r="R50" i="4"/>
  <c r="R62" i="4"/>
  <c r="R74" i="4"/>
  <c r="R14" i="3"/>
  <c r="R26" i="3"/>
  <c r="R50" i="3"/>
  <c r="R74" i="3"/>
  <c r="R38" i="3"/>
  <c r="R62" i="3"/>
  <c r="D256" i="2"/>
  <c r="E104" i="5"/>
  <c r="S11" i="4"/>
  <c r="S47" i="4"/>
  <c r="S23" i="4"/>
  <c r="S59" i="4"/>
  <c r="S11" i="3"/>
  <c r="S23" i="3"/>
  <c r="S35" i="3"/>
  <c r="S35" i="4"/>
  <c r="S71" i="4"/>
  <c r="S47" i="3"/>
  <c r="S59" i="3"/>
  <c r="S71" i="3"/>
  <c r="E253" i="2"/>
  <c r="G108" i="5"/>
  <c r="U27" i="4"/>
  <c r="U39" i="4"/>
  <c r="U15" i="4"/>
  <c r="U75" i="4"/>
  <c r="U63" i="4"/>
  <c r="U39" i="3"/>
  <c r="U51" i="3"/>
  <c r="U63" i="3"/>
  <c r="U75" i="3"/>
  <c r="U15" i="3"/>
  <c r="U27" i="3"/>
  <c r="U51" i="4"/>
  <c r="G257" i="2"/>
  <c r="J8" i="5"/>
  <c r="J20" i="5"/>
  <c r="J32" i="5"/>
  <c r="J44" i="5"/>
  <c r="J56" i="5"/>
  <c r="J80" i="5"/>
  <c r="J68" i="5"/>
  <c r="I8" i="5"/>
  <c r="N8" i="5"/>
  <c r="I20" i="5"/>
  <c r="N20" i="5"/>
  <c r="I32" i="5"/>
  <c r="N32" i="5"/>
  <c r="I44" i="5"/>
  <c r="N44" i="5"/>
  <c r="I56" i="5"/>
  <c r="N56" i="5"/>
  <c r="I68" i="5"/>
  <c r="N68" i="5"/>
  <c r="I80" i="5"/>
  <c r="N80" i="5"/>
  <c r="E110" i="5"/>
  <c r="S17" i="4"/>
  <c r="S29" i="4"/>
  <c r="S53" i="4"/>
  <c r="S17" i="3"/>
  <c r="S29" i="3"/>
  <c r="S41" i="4"/>
  <c r="S65" i="4"/>
  <c r="S77" i="4"/>
  <c r="S41" i="3"/>
  <c r="S53" i="3"/>
  <c r="S65" i="3"/>
  <c r="S77" i="3"/>
  <c r="E259" i="2"/>
  <c r="J33" i="5"/>
  <c r="J69" i="5"/>
  <c r="E103" i="5"/>
  <c r="S10" i="4"/>
  <c r="S22" i="4"/>
  <c r="S34" i="4"/>
  <c r="S46" i="4"/>
  <c r="S46" i="3"/>
  <c r="S58" i="3"/>
  <c r="S70" i="3"/>
  <c r="S70" i="4"/>
  <c r="S22" i="3"/>
  <c r="S34" i="3"/>
  <c r="E252" i="2"/>
  <c r="S10" i="3"/>
  <c r="S58" i="4"/>
  <c r="F240" i="2"/>
  <c r="N144" i="2"/>
  <c r="J16" i="5"/>
  <c r="J28" i="5"/>
  <c r="J40" i="5"/>
  <c r="J52" i="5"/>
  <c r="J64" i="5"/>
  <c r="J76" i="5"/>
  <c r="J88" i="5"/>
  <c r="E107" i="5"/>
  <c r="S26" i="4"/>
  <c r="S38" i="4"/>
  <c r="S50" i="4"/>
  <c r="S14" i="4"/>
  <c r="S38" i="3"/>
  <c r="S50" i="3"/>
  <c r="S62" i="3"/>
  <c r="S74" i="3"/>
  <c r="S62" i="4"/>
  <c r="S74" i="4"/>
  <c r="S14" i="3"/>
  <c r="S26" i="3"/>
  <c r="E256" i="2"/>
  <c r="I11" i="5"/>
  <c r="N11" i="5"/>
  <c r="I23" i="5"/>
  <c r="N23" i="5"/>
  <c r="I35" i="5"/>
  <c r="N35" i="5"/>
  <c r="I47" i="5"/>
  <c r="N47" i="5"/>
  <c r="I59" i="5"/>
  <c r="N71" i="5"/>
  <c r="I83" i="5"/>
  <c r="N83" i="5"/>
  <c r="N59" i="5"/>
  <c r="I71" i="5"/>
  <c r="T7" i="4"/>
  <c r="T19" i="4"/>
  <c r="F100" i="5"/>
  <c r="T31" i="4"/>
  <c r="T43" i="4"/>
  <c r="T55" i="4"/>
  <c r="T67" i="4"/>
  <c r="T7" i="3"/>
  <c r="T19" i="3"/>
  <c r="T31" i="3"/>
  <c r="T43" i="3"/>
  <c r="T67" i="3"/>
  <c r="F249" i="2"/>
  <c r="T55" i="3"/>
  <c r="T22" i="4"/>
  <c r="T70" i="4"/>
  <c r="T70" i="3"/>
  <c r="T11" i="4"/>
  <c r="F104" i="5"/>
  <c r="T23" i="4"/>
  <c r="T35" i="4"/>
  <c r="T47" i="4"/>
  <c r="T59" i="4"/>
  <c r="T71" i="4"/>
  <c r="T11" i="3"/>
  <c r="T23" i="3"/>
  <c r="T35" i="3"/>
  <c r="T59" i="3"/>
  <c r="F253" i="2"/>
  <c r="T47" i="3"/>
  <c r="T71" i="3"/>
  <c r="G234" i="2"/>
  <c r="R138" i="2"/>
  <c r="U8" i="4"/>
  <c r="G101" i="5"/>
  <c r="U32" i="4"/>
  <c r="U44" i="4"/>
  <c r="U20" i="4"/>
  <c r="U56" i="4"/>
  <c r="U68" i="4"/>
  <c r="U8" i="3"/>
  <c r="U20" i="3"/>
  <c r="U32" i="3"/>
  <c r="U44" i="3"/>
  <c r="U56" i="3"/>
  <c r="U68" i="3"/>
  <c r="G250" i="2"/>
  <c r="R137" i="2"/>
  <c r="G233" i="2"/>
  <c r="E106" i="5"/>
  <c r="S13" i="4"/>
  <c r="S49" i="4"/>
  <c r="S37" i="4"/>
  <c r="S61" i="4"/>
  <c r="S13" i="3"/>
  <c r="S25" i="3"/>
  <c r="S25" i="4"/>
  <c r="S73" i="4"/>
  <c r="K184" i="4" s="1"/>
  <c r="S37" i="3"/>
  <c r="S49" i="3"/>
  <c r="S61" i="3"/>
  <c r="S73" i="3"/>
  <c r="E255" i="2"/>
  <c r="F232" i="2"/>
  <c r="N136" i="2"/>
  <c r="I15" i="5"/>
  <c r="N15" i="5"/>
  <c r="I27" i="5"/>
  <c r="N27" i="5"/>
  <c r="I39" i="5"/>
  <c r="N39" i="5"/>
  <c r="I51" i="5"/>
  <c r="N51" i="5"/>
  <c r="N63" i="5"/>
  <c r="I75" i="5"/>
  <c r="I63" i="5"/>
  <c r="I87" i="5"/>
  <c r="N75" i="5"/>
  <c r="N87" i="5"/>
  <c r="E102" i="5"/>
  <c r="S9" i="4"/>
  <c r="S21" i="4"/>
  <c r="S45" i="4"/>
  <c r="S57" i="4"/>
  <c r="S9" i="3"/>
  <c r="S21" i="3"/>
  <c r="S33" i="3"/>
  <c r="S33" i="4"/>
  <c r="S69" i="4"/>
  <c r="S45" i="3"/>
  <c r="S57" i="3"/>
  <c r="S69" i="3"/>
  <c r="E251" i="2"/>
  <c r="G238" i="2"/>
  <c r="R142" i="2"/>
  <c r="J11" i="5"/>
  <c r="J47" i="5"/>
  <c r="F236" i="2"/>
  <c r="N140" i="2"/>
  <c r="F237" i="2"/>
  <c r="N141" i="2"/>
  <c r="N143" i="2"/>
  <c r="F239" i="2"/>
  <c r="I7" i="5"/>
  <c r="N7" i="5"/>
  <c r="I19" i="5"/>
  <c r="N19" i="5"/>
  <c r="I31" i="5"/>
  <c r="N31" i="5"/>
  <c r="I43" i="5"/>
  <c r="N43" i="5"/>
  <c r="I55" i="5"/>
  <c r="N55" i="5"/>
  <c r="I67" i="5"/>
  <c r="N79" i="5"/>
  <c r="N67" i="5"/>
  <c r="I79" i="5"/>
  <c r="I90" i="5" s="1"/>
  <c r="G230" i="2"/>
  <c r="R134" i="2"/>
  <c r="G109" i="5"/>
  <c r="U16" i="4"/>
  <c r="U28" i="4"/>
  <c r="U40" i="4"/>
  <c r="U52" i="4"/>
  <c r="U64" i="4"/>
  <c r="U76" i="4"/>
  <c r="U16" i="3"/>
  <c r="U28" i="3"/>
  <c r="U40" i="3"/>
  <c r="U52" i="3"/>
  <c r="U64" i="3"/>
  <c r="U76" i="3"/>
  <c r="G258" i="2"/>
  <c r="G105" i="5"/>
  <c r="U12" i="4"/>
  <c r="U24" i="4"/>
  <c r="U36" i="4"/>
  <c r="U48" i="4"/>
  <c r="U60" i="4"/>
  <c r="U72" i="4"/>
  <c r="U12" i="3"/>
  <c r="U24" i="3"/>
  <c r="U36" i="3"/>
  <c r="U48" i="3"/>
  <c r="U60" i="3"/>
  <c r="U72" i="3"/>
  <c r="G254" i="2"/>
  <c r="E99" i="5"/>
  <c r="S6" i="4"/>
  <c r="S18" i="4"/>
  <c r="S30" i="4"/>
  <c r="S42" i="4"/>
  <c r="S42" i="3"/>
  <c r="S54" i="3"/>
  <c r="S66" i="3"/>
  <c r="S54" i="4"/>
  <c r="S66" i="4"/>
  <c r="S6" i="3"/>
  <c r="S18" i="3"/>
  <c r="S30" i="3"/>
  <c r="E248" i="2"/>
  <c r="E242" i="2"/>
  <c r="E109" i="5"/>
  <c r="S16" i="4"/>
  <c r="S28" i="4"/>
  <c r="S40" i="4"/>
  <c r="S52" i="4"/>
  <c r="S64" i="4"/>
  <c r="S16" i="3"/>
  <c r="S28" i="3"/>
  <c r="S40" i="3"/>
  <c r="S52" i="3"/>
  <c r="S64" i="3"/>
  <c r="S76" i="3"/>
  <c r="E258" i="2"/>
  <c r="S76" i="4"/>
  <c r="I10" i="5"/>
  <c r="N10" i="5"/>
  <c r="I22" i="5"/>
  <c r="N22" i="5"/>
  <c r="I34" i="5"/>
  <c r="N34" i="5"/>
  <c r="I46" i="5"/>
  <c r="I58" i="5"/>
  <c r="N46" i="5"/>
  <c r="N70" i="5"/>
  <c r="N82" i="5"/>
  <c r="I82" i="5"/>
  <c r="I70" i="5"/>
  <c r="N58" i="5"/>
  <c r="S78" i="5" l="1"/>
  <c r="K183" i="4"/>
  <c r="M141" i="4"/>
  <c r="K139" i="4"/>
  <c r="D154" i="4"/>
  <c r="D144" i="4"/>
  <c r="K121" i="4"/>
  <c r="M123" i="4"/>
  <c r="M173" i="4"/>
  <c r="K171" i="4"/>
  <c r="M156" i="4"/>
  <c r="K154" i="4"/>
  <c r="D141" i="4"/>
  <c r="F143" i="4"/>
  <c r="D143" i="4"/>
  <c r="M145" i="4"/>
  <c r="K143" i="4"/>
  <c r="D186" i="4"/>
  <c r="M177" i="4"/>
  <c r="K175" i="4"/>
  <c r="M129" i="4"/>
  <c r="K127" i="4"/>
  <c r="K165" i="4"/>
  <c r="M167" i="4"/>
  <c r="K153" i="4"/>
  <c r="M155" i="4"/>
  <c r="D165" i="4"/>
  <c r="K180" i="4"/>
  <c r="M182" i="4"/>
  <c r="K120" i="4"/>
  <c r="M122" i="4"/>
  <c r="D167" i="4"/>
  <c r="D168" i="4"/>
  <c r="K160" i="4"/>
  <c r="M162" i="4"/>
  <c r="K185" i="4"/>
  <c r="K149" i="4"/>
  <c r="M151" i="4"/>
  <c r="D175" i="4"/>
  <c r="K181" i="4"/>
  <c r="M183" i="4"/>
  <c r="K157" i="4"/>
  <c r="M159" i="4"/>
  <c r="F131" i="4"/>
  <c r="D129" i="4"/>
  <c r="F132" i="4"/>
  <c r="D130" i="4"/>
  <c r="K176" i="4"/>
  <c r="M178" i="4"/>
  <c r="K164" i="4"/>
  <c r="M166" i="4"/>
  <c r="D131" i="4"/>
  <c r="M136" i="4"/>
  <c r="K134" i="4"/>
  <c r="M125" i="4"/>
  <c r="K123" i="4"/>
  <c r="M120" i="4"/>
  <c r="K118" i="4"/>
  <c r="M168" i="4"/>
  <c r="K166" i="4"/>
  <c r="K186" i="4"/>
  <c r="M176" i="4"/>
  <c r="K174" i="4"/>
  <c r="M121" i="4"/>
  <c r="K119" i="4"/>
  <c r="D119" i="4"/>
  <c r="K177" i="4"/>
  <c r="M179" i="4"/>
  <c r="K136" i="4"/>
  <c r="M138" i="4"/>
  <c r="M148" i="4"/>
  <c r="K146" i="4"/>
  <c r="M165" i="4"/>
  <c r="K163" i="4"/>
  <c r="K168" i="4"/>
  <c r="M170" i="4"/>
  <c r="K124" i="4"/>
  <c r="M126" i="4"/>
  <c r="D153" i="4"/>
  <c r="K173" i="4"/>
  <c r="M175" i="4"/>
  <c r="K137" i="4"/>
  <c r="M139" i="4"/>
  <c r="K145" i="4"/>
  <c r="M147" i="4"/>
  <c r="D177" i="4"/>
  <c r="D166" i="4"/>
  <c r="K152" i="4"/>
  <c r="M154" i="4"/>
  <c r="K140" i="4"/>
  <c r="M142" i="4"/>
  <c r="M160" i="4"/>
  <c r="K158" i="4"/>
  <c r="M161" i="4"/>
  <c r="K159" i="4"/>
  <c r="D134" i="4"/>
  <c r="M144" i="4"/>
  <c r="K142" i="4"/>
  <c r="M140" i="4"/>
  <c r="K138" i="4"/>
  <c r="M152" i="4"/>
  <c r="K150" i="4"/>
  <c r="M181" i="4"/>
  <c r="K179" i="4"/>
  <c r="M133" i="4"/>
  <c r="K131" i="4"/>
  <c r="F165" i="4"/>
  <c r="M119" i="4"/>
  <c r="K117" i="4"/>
  <c r="K132" i="4"/>
  <c r="M134" i="4"/>
  <c r="K148" i="4"/>
  <c r="M150" i="4"/>
  <c r="D132" i="4"/>
  <c r="K161" i="4"/>
  <c r="M163" i="4"/>
  <c r="K169" i="4"/>
  <c r="M171" i="4"/>
  <c r="M172" i="4"/>
  <c r="K170" i="4"/>
  <c r="M137" i="4"/>
  <c r="K135" i="4"/>
  <c r="M128" i="4"/>
  <c r="K126" i="4"/>
  <c r="D117" i="4"/>
  <c r="K141" i="4"/>
  <c r="M143" i="4"/>
  <c r="D146" i="4"/>
  <c r="D145" i="4"/>
  <c r="K144" i="4"/>
  <c r="M146" i="4"/>
  <c r="M153" i="4"/>
  <c r="K151" i="4"/>
  <c r="K129" i="4"/>
  <c r="M131" i="4"/>
  <c r="D182" i="4"/>
  <c r="D118" i="4"/>
  <c r="K156" i="4"/>
  <c r="M158" i="4"/>
  <c r="K172" i="4"/>
  <c r="M174" i="4"/>
  <c r="F144" i="4"/>
  <c r="D142" i="4"/>
  <c r="K125" i="4"/>
  <c r="M127" i="4"/>
  <c r="K133" i="4"/>
  <c r="M135" i="4"/>
  <c r="K128" i="4"/>
  <c r="M130" i="4"/>
  <c r="M184" i="4"/>
  <c r="K182" i="4"/>
  <c r="M124" i="4"/>
  <c r="K122" i="4"/>
  <c r="D176" i="4"/>
  <c r="M149" i="4"/>
  <c r="K147" i="4"/>
  <c r="M180" i="4"/>
  <c r="K178" i="4"/>
  <c r="M132" i="4"/>
  <c r="K130" i="4"/>
  <c r="M164" i="4"/>
  <c r="K162" i="4"/>
  <c r="D174" i="4"/>
  <c r="M169" i="4"/>
  <c r="K167" i="4"/>
  <c r="M157" i="4"/>
  <c r="K155" i="4"/>
  <c r="D133" i="4"/>
  <c r="F252" i="2"/>
  <c r="T58" i="4"/>
  <c r="T34" i="3"/>
  <c r="T46" i="3"/>
  <c r="T46" i="4"/>
  <c r="F103" i="5"/>
  <c r="U77" i="3"/>
  <c r="U29" i="3"/>
  <c r="U65" i="4"/>
  <c r="G110" i="5"/>
  <c r="T58" i="3"/>
  <c r="T10" i="4"/>
  <c r="T22" i="3"/>
  <c r="T10" i="3"/>
  <c r="U65" i="3"/>
  <c r="U17" i="3"/>
  <c r="N90" i="5"/>
  <c r="J83" i="5"/>
  <c r="J21" i="5"/>
  <c r="J23" i="5"/>
  <c r="J81" i="5"/>
  <c r="J71" i="5"/>
  <c r="J57" i="5"/>
  <c r="J9" i="5"/>
  <c r="J59" i="5"/>
  <c r="F176" i="4"/>
  <c r="S88" i="5"/>
  <c r="D139" i="4"/>
  <c r="F152" i="4"/>
  <c r="S81" i="5"/>
  <c r="S80" i="5"/>
  <c r="S83" i="5"/>
  <c r="D126" i="4"/>
  <c r="S85" i="5"/>
  <c r="K15" i="5"/>
  <c r="K39" i="5"/>
  <c r="K51" i="5"/>
  <c r="K27" i="5"/>
  <c r="K63" i="5"/>
  <c r="K75" i="5"/>
  <c r="K87" i="5"/>
  <c r="K8" i="5"/>
  <c r="K20" i="5"/>
  <c r="K32" i="5"/>
  <c r="K56" i="5"/>
  <c r="K68" i="5"/>
  <c r="K44" i="5"/>
  <c r="K80" i="5"/>
  <c r="T16" i="4"/>
  <c r="F109" i="5"/>
  <c r="T28" i="4"/>
  <c r="T40" i="4"/>
  <c r="T52" i="4"/>
  <c r="T64" i="4"/>
  <c r="T76" i="4"/>
  <c r="T16" i="3"/>
  <c r="T28" i="3"/>
  <c r="T40" i="3"/>
  <c r="T52" i="3"/>
  <c r="T64" i="3"/>
  <c r="T76" i="3"/>
  <c r="F258" i="2"/>
  <c r="P39" i="5"/>
  <c r="P51" i="5"/>
  <c r="P15" i="5"/>
  <c r="P27" i="5"/>
  <c r="P63" i="5"/>
  <c r="P75" i="5"/>
  <c r="P87" i="5"/>
  <c r="T15" i="4"/>
  <c r="F108" i="5"/>
  <c r="T27" i="4"/>
  <c r="T39" i="4"/>
  <c r="T51" i="4"/>
  <c r="T63" i="4"/>
  <c r="T75" i="4"/>
  <c r="T15" i="3"/>
  <c r="T27" i="3"/>
  <c r="T51" i="3"/>
  <c r="T75" i="3"/>
  <c r="F257" i="2"/>
  <c r="T39" i="3"/>
  <c r="T63" i="3"/>
  <c r="K12" i="5"/>
  <c r="K24" i="5"/>
  <c r="K36" i="5"/>
  <c r="K60" i="5"/>
  <c r="K84" i="5"/>
  <c r="K72" i="5"/>
  <c r="K48" i="5"/>
  <c r="G103" i="5"/>
  <c r="U10" i="4"/>
  <c r="U22" i="4"/>
  <c r="U34" i="4"/>
  <c r="U58" i="4"/>
  <c r="U70" i="4"/>
  <c r="U10" i="3"/>
  <c r="U22" i="3"/>
  <c r="U34" i="3"/>
  <c r="U46" i="4"/>
  <c r="U46" i="3"/>
  <c r="U58" i="3"/>
  <c r="U70" i="3"/>
  <c r="G252" i="2"/>
  <c r="O22" i="5"/>
  <c r="O46" i="5"/>
  <c r="O58" i="5"/>
  <c r="O34" i="5"/>
  <c r="O70" i="5"/>
  <c r="O10" i="5"/>
  <c r="O82" i="5"/>
  <c r="F149" i="4"/>
  <c r="F107" i="5"/>
  <c r="T14" i="4"/>
  <c r="T26" i="4"/>
  <c r="T38" i="4"/>
  <c r="T50" i="4"/>
  <c r="T62" i="4"/>
  <c r="T74" i="4"/>
  <c r="T14" i="3"/>
  <c r="T38" i="3"/>
  <c r="T50" i="3"/>
  <c r="T62" i="3"/>
  <c r="T74" i="3"/>
  <c r="F256" i="2"/>
  <c r="T26" i="3"/>
  <c r="T13" i="4"/>
  <c r="T25" i="4"/>
  <c r="T37" i="4"/>
  <c r="T49" i="4"/>
  <c r="T61" i="4"/>
  <c r="T73" i="4"/>
  <c r="F106" i="5"/>
  <c r="T13" i="3"/>
  <c r="T25" i="3"/>
  <c r="T61" i="3"/>
  <c r="T49" i="3"/>
  <c r="T73" i="3"/>
  <c r="F255" i="2"/>
  <c r="T37" i="3"/>
  <c r="O6" i="5"/>
  <c r="O42" i="5"/>
  <c r="O54" i="5"/>
  <c r="O18" i="5"/>
  <c r="O30" i="5"/>
  <c r="O66" i="5"/>
  <c r="O78" i="5"/>
  <c r="K9" i="5"/>
  <c r="K21" i="5"/>
  <c r="K33" i="5"/>
  <c r="K45" i="5"/>
  <c r="K57" i="5"/>
  <c r="K69" i="5"/>
  <c r="K81" i="5"/>
  <c r="P14" i="5"/>
  <c r="P26" i="5"/>
  <c r="P38" i="5"/>
  <c r="P50" i="5"/>
  <c r="P62" i="5"/>
  <c r="P74" i="5"/>
  <c r="P86" i="5"/>
  <c r="J13" i="5"/>
  <c r="J25" i="5"/>
  <c r="J37" i="5"/>
  <c r="J49" i="5"/>
  <c r="J61" i="5"/>
  <c r="J73" i="5"/>
  <c r="J85" i="5"/>
  <c r="P16" i="5"/>
  <c r="P28" i="5"/>
  <c r="P40" i="5"/>
  <c r="P64" i="5"/>
  <c r="P88" i="5"/>
  <c r="P52" i="5"/>
  <c r="P76" i="5"/>
  <c r="K14" i="5"/>
  <c r="K26" i="5"/>
  <c r="K38" i="5"/>
  <c r="K50" i="5"/>
  <c r="K62" i="5"/>
  <c r="K74" i="5"/>
  <c r="K86" i="5"/>
  <c r="K31" i="5"/>
  <c r="K43" i="5"/>
  <c r="K55" i="5"/>
  <c r="K7" i="5"/>
  <c r="K19" i="5"/>
  <c r="K67" i="5"/>
  <c r="K79" i="5"/>
  <c r="T12" i="4"/>
  <c r="F105" i="5"/>
  <c r="T24" i="4"/>
  <c r="T36" i="4"/>
  <c r="T48" i="4"/>
  <c r="T60" i="4"/>
  <c r="T72" i="4"/>
  <c r="T12" i="3"/>
  <c r="T24" i="3"/>
  <c r="T36" i="3"/>
  <c r="T48" i="3"/>
  <c r="T60" i="3"/>
  <c r="T72" i="3"/>
  <c r="F254" i="2"/>
  <c r="G107" i="5"/>
  <c r="U14" i="4"/>
  <c r="U26" i="4"/>
  <c r="U38" i="4"/>
  <c r="U62" i="4"/>
  <c r="U74" i="4"/>
  <c r="U14" i="3"/>
  <c r="U26" i="3"/>
  <c r="U50" i="4"/>
  <c r="U38" i="3"/>
  <c r="U50" i="3"/>
  <c r="U62" i="3"/>
  <c r="U74" i="3"/>
  <c r="G256" i="2"/>
  <c r="T8" i="4"/>
  <c r="T20" i="4"/>
  <c r="F101" i="5"/>
  <c r="T32" i="4"/>
  <c r="T44" i="4"/>
  <c r="T56" i="4"/>
  <c r="T68" i="4"/>
  <c r="T8" i="3"/>
  <c r="T20" i="3"/>
  <c r="T32" i="3"/>
  <c r="T44" i="3"/>
  <c r="T56" i="3"/>
  <c r="T68" i="3"/>
  <c r="F250" i="2"/>
  <c r="P19" i="5"/>
  <c r="P43" i="5"/>
  <c r="P55" i="5"/>
  <c r="P31" i="5"/>
  <c r="P7" i="5"/>
  <c r="P67" i="5"/>
  <c r="P79" i="5"/>
  <c r="K13" i="5"/>
  <c r="K25" i="5"/>
  <c r="K37" i="5"/>
  <c r="K49" i="5"/>
  <c r="K61" i="5"/>
  <c r="K73" i="5"/>
  <c r="K85" i="5"/>
  <c r="K10" i="5"/>
  <c r="K22" i="5"/>
  <c r="K34" i="5"/>
  <c r="K46" i="5"/>
  <c r="K58" i="5"/>
  <c r="K70" i="5"/>
  <c r="K82" i="5"/>
  <c r="D185" i="4"/>
  <c r="K47" i="5"/>
  <c r="K11" i="5"/>
  <c r="K23" i="5"/>
  <c r="K59" i="5"/>
  <c r="K71" i="5"/>
  <c r="K83" i="5"/>
  <c r="K35" i="5"/>
  <c r="F99" i="5"/>
  <c r="T6" i="4"/>
  <c r="T18" i="4"/>
  <c r="T30" i="4"/>
  <c r="T42" i="4"/>
  <c r="T54" i="4"/>
  <c r="T66" i="4"/>
  <c r="T6" i="3"/>
  <c r="T42" i="3"/>
  <c r="T54" i="3"/>
  <c r="T66" i="3"/>
  <c r="T18" i="3"/>
  <c r="F248" i="2"/>
  <c r="T30" i="3"/>
  <c r="F242" i="2"/>
  <c r="P12" i="5"/>
  <c r="P24" i="5"/>
  <c r="P48" i="5"/>
  <c r="P72" i="5"/>
  <c r="P84" i="5"/>
  <c r="P60" i="5"/>
  <c r="P36" i="5"/>
  <c r="K6" i="5"/>
  <c r="K18" i="5"/>
  <c r="K30" i="5"/>
  <c r="K42" i="5"/>
  <c r="K54" i="5"/>
  <c r="K66" i="5"/>
  <c r="K78" i="5"/>
  <c r="O9" i="5"/>
  <c r="O21" i="5"/>
  <c r="O33" i="5"/>
  <c r="O45" i="5"/>
  <c r="O57" i="5"/>
  <c r="O69" i="5"/>
  <c r="O81" i="5"/>
  <c r="K5" i="5"/>
  <c r="K17" i="5"/>
  <c r="K29" i="5"/>
  <c r="K41" i="5"/>
  <c r="K53" i="5"/>
  <c r="K77" i="5"/>
  <c r="K65" i="5"/>
  <c r="P35" i="5"/>
  <c r="P47" i="5"/>
  <c r="P11" i="5"/>
  <c r="P59" i="5"/>
  <c r="P71" i="5"/>
  <c r="P83" i="5"/>
  <c r="P23" i="5"/>
  <c r="G99" i="5"/>
  <c r="U6" i="4"/>
  <c r="U30" i="4"/>
  <c r="U42" i="4"/>
  <c r="U18" i="4"/>
  <c r="U54" i="4"/>
  <c r="U66" i="4"/>
  <c r="U6" i="3"/>
  <c r="U18" i="3"/>
  <c r="U30" i="3"/>
  <c r="U42" i="3"/>
  <c r="U54" i="3"/>
  <c r="U66" i="3"/>
  <c r="G242" i="2"/>
  <c r="G248" i="2"/>
  <c r="G102" i="5"/>
  <c r="U9" i="4"/>
  <c r="U33" i="4"/>
  <c r="U21" i="4"/>
  <c r="U45" i="4"/>
  <c r="U69" i="4"/>
  <c r="U57" i="4"/>
  <c r="U9" i="3"/>
  <c r="U21" i="3"/>
  <c r="U33" i="3"/>
  <c r="U45" i="3"/>
  <c r="U57" i="3"/>
  <c r="U69" i="3"/>
  <c r="G251" i="2"/>
  <c r="K16" i="5"/>
  <c r="K28" i="5"/>
  <c r="K40" i="5"/>
  <c r="K52" i="5"/>
  <c r="K76" i="5"/>
  <c r="K88" i="5"/>
  <c r="K64" i="5"/>
  <c r="T9" i="4"/>
  <c r="T21" i="4"/>
  <c r="T33" i="4"/>
  <c r="F102" i="5"/>
  <c r="T45" i="4"/>
  <c r="T57" i="4"/>
  <c r="T69" i="4"/>
  <c r="T9" i="3"/>
  <c r="T21" i="3"/>
  <c r="T33" i="3"/>
  <c r="T57" i="3"/>
  <c r="F251" i="2"/>
  <c r="T45" i="3"/>
  <c r="T69" i="3"/>
  <c r="U7" i="4"/>
  <c r="G100" i="5"/>
  <c r="U31" i="4"/>
  <c r="U43" i="4"/>
  <c r="U19" i="4"/>
  <c r="U67" i="4"/>
  <c r="U55" i="4"/>
  <c r="U43" i="3"/>
  <c r="U55" i="3"/>
  <c r="U67" i="3"/>
  <c r="U7" i="3"/>
  <c r="U19" i="3"/>
  <c r="U31" i="3"/>
  <c r="G249" i="2"/>
  <c r="U11" i="4"/>
  <c r="G104" i="5"/>
  <c r="U23" i="4"/>
  <c r="U35" i="4"/>
  <c r="U71" i="4"/>
  <c r="U59" i="4"/>
  <c r="U47" i="3"/>
  <c r="U59" i="3"/>
  <c r="U71" i="3"/>
  <c r="U47" i="4"/>
  <c r="U23" i="3"/>
  <c r="U35" i="3"/>
  <c r="U11" i="3"/>
  <c r="G253" i="2"/>
  <c r="O16" i="5"/>
  <c r="O28" i="5"/>
  <c r="O40" i="5"/>
  <c r="O52" i="5"/>
  <c r="O76" i="5"/>
  <c r="O88" i="5"/>
  <c r="O64" i="5"/>
  <c r="I111" i="5" l="1"/>
  <c r="F170" i="4"/>
  <c r="F160" i="4"/>
  <c r="F136" i="4"/>
  <c r="F157" i="4"/>
  <c r="F178" i="4"/>
  <c r="F168" i="4"/>
  <c r="F140" i="4"/>
  <c r="F133" i="4"/>
  <c r="F138" i="4"/>
  <c r="F167" i="4"/>
  <c r="F119" i="4"/>
  <c r="D173" i="4"/>
  <c r="F175" i="4"/>
  <c r="F130" i="4"/>
  <c r="D128" i="4"/>
  <c r="F171" i="4"/>
  <c r="D148" i="4"/>
  <c r="D157" i="4"/>
  <c r="F159" i="4"/>
  <c r="D135" i="4"/>
  <c r="D162" i="4"/>
  <c r="D122" i="4"/>
  <c r="D140" i="4"/>
  <c r="F142" i="4"/>
  <c r="D180" i="4"/>
  <c r="F182" i="4"/>
  <c r="F135" i="4"/>
  <c r="D170" i="4"/>
  <c r="D147" i="4"/>
  <c r="D163" i="4"/>
  <c r="D179" i="4"/>
  <c r="F174" i="4"/>
  <c r="D183" i="4"/>
  <c r="D178" i="4"/>
  <c r="F137" i="4"/>
  <c r="F164" i="4"/>
  <c r="F141" i="4"/>
  <c r="F156" i="4"/>
  <c r="F153" i="4"/>
  <c r="F163" i="4"/>
  <c r="D161" i="4"/>
  <c r="F129" i="4"/>
  <c r="D127" i="4"/>
  <c r="F128" i="4"/>
  <c r="F172" i="4"/>
  <c r="F120" i="4"/>
  <c r="F184" i="4"/>
  <c r="F147" i="4"/>
  <c r="F181" i="4"/>
  <c r="F179" i="4"/>
  <c r="F155" i="4"/>
  <c r="D181" i="4"/>
  <c r="F183" i="4"/>
  <c r="D172" i="4"/>
  <c r="F180" i="4"/>
  <c r="F177" i="4"/>
  <c r="D120" i="4"/>
  <c r="D160" i="4"/>
  <c r="F158" i="4"/>
  <c r="D149" i="4"/>
  <c r="F151" i="4"/>
  <c r="F154" i="4"/>
  <c r="D152" i="4"/>
  <c r="F148" i="4"/>
  <c r="D164" i="4"/>
  <c r="F166" i="4"/>
  <c r="F139" i="4"/>
  <c r="D137" i="4"/>
  <c r="F173" i="4"/>
  <c r="D171" i="4"/>
  <c r="F161" i="4"/>
  <c r="D159" i="4"/>
  <c r="D155" i="4"/>
  <c r="D169" i="4"/>
  <c r="D151" i="4"/>
  <c r="F150" i="4"/>
  <c r="D158" i="4"/>
  <c r="D150" i="4"/>
  <c r="F134" i="4"/>
  <c r="D136" i="4"/>
  <c r="D138" i="4"/>
  <c r="D184" i="4"/>
  <c r="D121" i="4"/>
  <c r="F169" i="4"/>
  <c r="F145" i="4"/>
  <c r="F162" i="4"/>
  <c r="D156" i="4"/>
  <c r="F146" i="4"/>
  <c r="P5" i="5"/>
  <c r="P17" i="5"/>
  <c r="P29" i="5"/>
  <c r="P41" i="5"/>
  <c r="P53" i="5"/>
  <c r="P65" i="5"/>
  <c r="P77" i="5"/>
  <c r="K90" i="5"/>
  <c r="O13" i="5"/>
  <c r="O25" i="5"/>
  <c r="O37" i="5"/>
  <c r="O49" i="5"/>
  <c r="O61" i="5"/>
  <c r="O73" i="5"/>
  <c r="O85" i="5"/>
  <c r="O11" i="5"/>
  <c r="O23" i="5"/>
  <c r="O35" i="5"/>
  <c r="O47" i="5"/>
  <c r="O59" i="5"/>
  <c r="O83" i="5"/>
  <c r="O71" i="5"/>
  <c r="O5" i="5"/>
  <c r="O17" i="5"/>
  <c r="O29" i="5"/>
  <c r="O41" i="5"/>
  <c r="O53" i="5"/>
  <c r="O65" i="5"/>
  <c r="O77" i="5"/>
  <c r="O7" i="5"/>
  <c r="O19" i="5"/>
  <c r="O31" i="5"/>
  <c r="O43" i="5"/>
  <c r="O67" i="5"/>
  <c r="O55" i="5"/>
  <c r="O79" i="5"/>
  <c r="P13" i="5"/>
  <c r="P25" i="5"/>
  <c r="P37" i="5"/>
  <c r="P49" i="5"/>
  <c r="P73" i="5"/>
  <c r="P85" i="5"/>
  <c r="P61" i="5"/>
  <c r="O12" i="5"/>
  <c r="O24" i="5"/>
  <c r="O36" i="5"/>
  <c r="O48" i="5"/>
  <c r="O60" i="5"/>
  <c r="O72" i="5"/>
  <c r="O84" i="5"/>
  <c r="P9" i="5"/>
  <c r="P21" i="5"/>
  <c r="P33" i="5"/>
  <c r="P45" i="5"/>
  <c r="P57" i="5"/>
  <c r="P81" i="5"/>
  <c r="P69" i="5"/>
  <c r="O38" i="5"/>
  <c r="O50" i="5"/>
  <c r="O14" i="5"/>
  <c r="O62" i="5"/>
  <c r="O74" i="5"/>
  <c r="O26" i="5"/>
  <c r="O86" i="5"/>
  <c r="O15" i="5"/>
  <c r="O27" i="5"/>
  <c r="O51" i="5"/>
  <c r="O75" i="5"/>
  <c r="O87" i="5"/>
  <c r="O63" i="5"/>
  <c r="O39" i="5"/>
  <c r="P8" i="5"/>
  <c r="P20" i="5"/>
  <c r="P32" i="5"/>
  <c r="P44" i="5"/>
  <c r="P56" i="5"/>
  <c r="P80" i="5"/>
  <c r="P68" i="5"/>
  <c r="P6" i="5"/>
  <c r="P18" i="5"/>
  <c r="P30" i="5"/>
  <c r="P42" i="5"/>
  <c r="P54" i="5"/>
  <c r="P66" i="5"/>
  <c r="P78" i="5"/>
  <c r="O8" i="5"/>
  <c r="O20" i="5"/>
  <c r="O32" i="5"/>
  <c r="O44" i="5"/>
  <c r="O56" i="5"/>
  <c r="O68" i="5"/>
  <c r="O80" i="5"/>
  <c r="P10" i="5"/>
  <c r="P22" i="5"/>
  <c r="P34" i="5"/>
  <c r="P46" i="5"/>
  <c r="P58" i="5"/>
  <c r="P70" i="5"/>
  <c r="P82" i="5"/>
  <c r="J90" i="5"/>
  <c r="D125" i="4" l="1"/>
  <c r="F127" i="4"/>
  <c r="F126" i="4"/>
  <c r="D124" i="4"/>
  <c r="F123" i="4"/>
  <c r="F122" i="4"/>
  <c r="F124" i="4"/>
  <c r="D123" i="4"/>
  <c r="F121" i="4"/>
  <c r="F125" i="4"/>
  <c r="O90" i="5"/>
  <c r="P90" i="5"/>
</calcChain>
</file>

<file path=xl/sharedStrings.xml><?xml version="1.0" encoding="utf-8"?>
<sst xmlns="http://schemas.openxmlformats.org/spreadsheetml/2006/main" count="672" uniqueCount="99">
  <si>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</si>
  <si>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</si>
  <si>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</si>
  <si>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</si>
  <si>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</si>
  <si>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</si>
  <si>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</si>
  <si>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</si>
  <si>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</si>
  <si>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</si>
  <si>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Feburary</t>
  </si>
  <si>
    <t>January</t>
  </si>
  <si>
    <t>R-t-MA(12)</t>
  </si>
  <si>
    <t>R-b-T median</t>
  </si>
  <si>
    <t>R-b-T Mean</t>
  </si>
  <si>
    <t>R-b-T Median</t>
  </si>
  <si>
    <t>Median</t>
  </si>
  <si>
    <t>Mean</t>
  </si>
  <si>
    <t>Seasonal Index</t>
  </si>
  <si>
    <t>Polynomial Trend</t>
  </si>
  <si>
    <t>Linear           Trend</t>
  </si>
  <si>
    <t>MA(12)</t>
  </si>
  <si>
    <t>%age</t>
  </si>
  <si>
    <t>Adjusted</t>
  </si>
  <si>
    <t>SI</t>
  </si>
  <si>
    <t>Export from USA to Canada</t>
  </si>
  <si>
    <t>Month</t>
  </si>
  <si>
    <t>Year</t>
  </si>
  <si>
    <t>METHOD 3 - seasonal index by using the Ratio - to- Moving Average method</t>
  </si>
  <si>
    <t>median</t>
  </si>
  <si>
    <t>New Trend</t>
  </si>
  <si>
    <t>Original Data</t>
  </si>
  <si>
    <t>BETA_2</t>
  </si>
  <si>
    <t>BETA_1</t>
  </si>
  <si>
    <t>BETA_0</t>
  </si>
  <si>
    <t>Beta = (Xt*X)^-1*Xt*Y</t>
  </si>
  <si>
    <t>First figure out trends for the year and then apply it to months</t>
  </si>
  <si>
    <t>X^2</t>
  </si>
  <si>
    <t>Indexes</t>
  </si>
  <si>
    <t>METHOD 2.2 -  seasonal index by using the Ratio - to- Trend method(Polynomial Trend)</t>
  </si>
  <si>
    <t>New trend (Linear)</t>
  </si>
  <si>
    <t>Original data</t>
  </si>
  <si>
    <t>SXY</t>
  </si>
  <si>
    <t>SSY</t>
  </si>
  <si>
    <t>SSX</t>
  </si>
  <si>
    <t>Mean Y</t>
  </si>
  <si>
    <t>Mean X</t>
  </si>
  <si>
    <t xml:space="preserve"> COUNT </t>
  </si>
  <si>
    <t>METHOD 2.1 -  seasonal index by using the Ratio - to- Trend method(Linear Trend)</t>
  </si>
  <si>
    <t>Seasonal indexes</t>
  </si>
  <si>
    <t>Seasonal Index(Median)</t>
  </si>
  <si>
    <t>Average</t>
  </si>
  <si>
    <t xml:space="preserve"> Seasonal Index(Mean)</t>
  </si>
  <si>
    <t>METHOD 1 -  Average Percentage Method</t>
  </si>
  <si>
    <t>4th of July, Independence day</t>
  </si>
  <si>
    <t xml:space="preserve">3. July - August </t>
  </si>
  <si>
    <t xml:space="preserve"> Thanks giving season</t>
  </si>
  <si>
    <t>2. September- October</t>
  </si>
  <si>
    <t>Holiday Season (christmas &amp; New Yr)</t>
  </si>
  <si>
    <t xml:space="preserve">1. December - Janvier </t>
  </si>
  <si>
    <t xml:space="preserve">The results of deseasonalized Data is almost same for all the deseasonalized methods, Note: all these methods are adjusted i.e. why they all resembele almost  same data but the variance can be observed around the months of </t>
  </si>
  <si>
    <t>De-Seasonalized Data</t>
  </si>
  <si>
    <t>SI Ratio by  Trend  Median/ Trend  or Y/(S*T) = C*I</t>
  </si>
  <si>
    <t>SI Ratio by  Trend  Mean/ Trend or Y/(S*T) = C*I</t>
  </si>
  <si>
    <t>Ratio by Moving Average MA(12)</t>
  </si>
  <si>
    <t>SI Ratio by trend Median (Poly)</t>
  </si>
  <si>
    <t>SI Ratio by trend Mean (Poly)</t>
  </si>
  <si>
    <t>SI Ratio by  Trend  Median (Linear)</t>
  </si>
  <si>
    <t>SI Ratio By Trend Mean (linear)</t>
  </si>
  <si>
    <t>Seasonal Index Median</t>
  </si>
  <si>
    <t>Seasonal Index mean</t>
  </si>
  <si>
    <t>Ratio to trend (Linear)</t>
  </si>
  <si>
    <t>Poly Trend</t>
  </si>
  <si>
    <t>Linear Trend</t>
  </si>
  <si>
    <t>POLYNOMIAL T</t>
  </si>
  <si>
    <t>LINEAR T</t>
  </si>
  <si>
    <t>Detrending Deseasonalized Data</t>
  </si>
  <si>
    <t>De-Seasonalization</t>
  </si>
  <si>
    <t>The following Dataset shows the monthly new Housing starts (in Thousands) for the United States from January 1990 all the way to December 1995</t>
  </si>
  <si>
    <t>Estimation Of Seasonal Variations</t>
  </si>
  <si>
    <t>MA(7)</t>
  </si>
  <si>
    <t>MA(3)</t>
  </si>
  <si>
    <t>Y/S*T = C*I</t>
  </si>
  <si>
    <t>Index</t>
  </si>
  <si>
    <t>Polynomial trend</t>
  </si>
  <si>
    <t>Linear trend</t>
  </si>
  <si>
    <t>MOVING AVEAGE TO REMOVE ANY CYCLICITY OR IRREGULARITY</t>
  </si>
  <si>
    <t>BEST one is the De-Season &amp; De-Trend (mean,Median) by Linear Trend</t>
  </si>
  <si>
    <t>De-Trending the De-Seasonalized Data Y/(S*T) = C*I</t>
  </si>
  <si>
    <t>Y/TS = C*I</t>
  </si>
  <si>
    <t>Least</t>
  </si>
  <si>
    <t>Winning criteria</t>
  </si>
  <si>
    <t>Ratio By Mean</t>
  </si>
  <si>
    <t>SUM SQUARE DIFFERENCE FOR LINEAR TRENDS</t>
  </si>
  <si>
    <t>Winning Forecast</t>
  </si>
  <si>
    <t>Y= ~T*S*C*I</t>
  </si>
  <si>
    <t>Y = ~T*S</t>
  </si>
  <si>
    <t>Exports</t>
  </si>
  <si>
    <t>The Best Forecast coresspond to Seasonal Index Moving Average(12) as it gives the most closest to actual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</si>
</sst>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2" fillId="0" borderId="0" xfId="0" applyFont="1" applyFill="1" applyBorder="1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4" fillId="0" borderId="0" xfId="0" applyFont="1" applyBorder="1" applyAlignment="1"/>
    <xf numFmtId="0" fontId="2" fillId="0" borderId="12" xfId="0" applyFont="1" applyBorder="1"/>
    <xf numFmtId="0" fontId="2" fillId="0" borderId="13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4" xfId="0" applyFont="1" applyBorder="1"/>
    <xf numFmtId="0" fontId="2" fillId="0" borderId="1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5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2" fillId="0" borderId="26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0" borderId="29" xfId="0" applyFont="1" applyBorder="1"/>
    <xf numFmtId="0" fontId="0" fillId="0" borderId="30" xfId="0" applyBorder="1"/>
    <xf numFmtId="0" fontId="2" fillId="0" borderId="25" xfId="0" applyFont="1" applyBorder="1"/>
    <xf numFmtId="0" fontId="0" fillId="0" borderId="31" xfId="0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6" fillId="0" borderId="6" xfId="0" applyFont="1" applyBorder="1" applyAlignment="1">
      <alignment horizontal="center" wrapText="1"/>
    </xf>
    <xf numFmtId="0" fontId="6" fillId="0" borderId="34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0" fillId="0" borderId="12" xfId="0" applyBorder="1"/>
    <xf numFmtId="0" fontId="0" fillId="0" borderId="4" xfId="0" applyFont="1" applyBorder="1" applyAlignment="1">
      <alignment horizontal="center" vertical="center"/>
    </xf>
    <xf numFmtId="0" fontId="2" fillId="0" borderId="11" xfId="0" applyFont="1" applyBorder="1"/>
    <xf numFmtId="0" fontId="2" fillId="0" borderId="0" xfId="0" applyFont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36" xfId="0" applyBorder="1"/>
    <xf numFmtId="0" fontId="0" fillId="0" borderId="13" xfId="0" applyBorder="1"/>
    <xf numFmtId="0" fontId="0" fillId="0" borderId="37" xfId="0" applyBorder="1"/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0" fontId="1" fillId="0" borderId="0" xfId="0" applyFont="1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24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9" xfId="0" applyFill="1" applyBorder="1"/>
    <xf numFmtId="0" fontId="2" fillId="0" borderId="29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8" xfId="0" applyFont="1" applyBorder="1"/>
    <xf numFmtId="0" fontId="0" fillId="0" borderId="7" xfId="0" applyFont="1" applyBorder="1"/>
    <xf numFmtId="0" fontId="0" fillId="0" borderId="6" xfId="0" applyFont="1" applyBorder="1"/>
    <xf numFmtId="0" fontId="0" fillId="0" borderId="39" xfId="0" applyBorder="1"/>
    <xf numFmtId="0" fontId="6" fillId="0" borderId="10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0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6" fillId="0" borderId="35" xfId="0" applyFont="1" applyBorder="1" applyAlignment="1">
      <alignment horizontal="center" wrapText="1"/>
    </xf>
    <xf numFmtId="0" fontId="6" fillId="0" borderId="34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0" borderId="11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6" fillId="0" borderId="8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 (Mean)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'Dataset - USA Export(seasonal)'!$A$248:$A$259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'Dataset - USA Export(seasonal)'!$B$248:$B$259</c:f>
              <c:numCache>
                <c:formatCode>General</c:formatCode>
                <c:ptCount val="12"/>
                <c:pt idx="0">
                  <c:v>89.123162030671836</c:v>
                </c:pt>
                <c:pt idx="1">
                  <c:v>92.156808799201883</c:v>
                </c:pt>
                <c:pt idx="2">
                  <c:v>109.3365247868791</c:v>
                </c:pt>
                <c:pt idx="3">
                  <c:v>103.32475025455115</c:v>
                </c:pt>
                <c:pt idx="4">
                  <c:v>106.8384389470838</c:v>
                </c:pt>
                <c:pt idx="5">
                  <c:v>107.12057636521379</c:v>
                </c:pt>
                <c:pt idx="6">
                  <c:v>85.903508597507297</c:v>
                </c:pt>
                <c:pt idx="7">
                  <c:v>98.205972231769152</c:v>
                </c:pt>
                <c:pt idx="8">
                  <c:v>102.00753128479256</c:v>
                </c:pt>
                <c:pt idx="9">
                  <c:v>109.02875606560451</c:v>
                </c:pt>
                <c:pt idx="10">
                  <c:v>104.77923813284487</c:v>
                </c:pt>
                <c:pt idx="11">
                  <c:v>92.17473250388008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0-4BF4-8E22-20315EED80EE}"/>
            </c:ext>
          </c:extLst>
        </c:ser>
        <c:ser>
          <c:idx val="1"/>
          <c:order val="1"/>
          <c:tx>
            <c:v>SI (Median)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'Dataset - USA Export(seasonal)'!$A$248:$A$259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'Dataset - USA Export(seasonal)'!$C$248:$C$259</c:f>
              <c:numCache>
                <c:formatCode>General</c:formatCode>
                <c:ptCount val="12"/>
                <c:pt idx="0">
                  <c:v>89.211575153361423</c:v>
                </c:pt>
                <c:pt idx="1">
                  <c:v>92.17888162535661</c:v>
                </c:pt>
                <c:pt idx="2">
                  <c:v>109.29254826884633</c:v>
                </c:pt>
                <c:pt idx="3">
                  <c:v>103.35890495074267</c:v>
                </c:pt>
                <c:pt idx="4">
                  <c:v>106.87023719254339</c:v>
                </c:pt>
                <c:pt idx="5">
                  <c:v>107.10982427145332</c:v>
                </c:pt>
                <c:pt idx="6">
                  <c:v>85.961064947409312</c:v>
                </c:pt>
                <c:pt idx="7">
                  <c:v>98.166366956676626</c:v>
                </c:pt>
                <c:pt idx="8">
                  <c:v>101.97655011101835</c:v>
                </c:pt>
                <c:pt idx="9">
                  <c:v>109.06509187552503</c:v>
                </c:pt>
                <c:pt idx="10">
                  <c:v>104.72436482137076</c:v>
                </c:pt>
                <c:pt idx="11">
                  <c:v>92.084589825696199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FB0-4BF4-8E22-20315EED80EE}"/>
            </c:ext>
          </c:extLst>
        </c:ser>
        <c:ser>
          <c:idx val="2"/>
          <c:order val="2"/>
          <c:tx>
            <c:v>R-b-T(Mean) L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'Dataset - USA Export(seasonal)'!$A$248:$A$259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'Dataset - USA Export(seasonal)'!$D$248:$D$259</c:f>
              <c:numCache>
                <c:formatCode>General</c:formatCode>
                <c:ptCount val="12"/>
                <c:pt idx="0">
                  <c:v>93.05003942880829</c:v>
                </c:pt>
                <c:pt idx="1">
                  <c:v>95.470342636734941</c:v>
                </c:pt>
                <c:pt idx="2">
                  <c:v>112.36932456258259</c:v>
                </c:pt>
                <c:pt idx="3">
                  <c:v>105.27898862711717</c:v>
                </c:pt>
                <c:pt idx="4">
                  <c:v>108.16344273650762</c:v>
                </c:pt>
                <c:pt idx="5">
                  <c:v>107.41359628538861</c:v>
                </c:pt>
                <c:pt idx="6">
                  <c:v>85.463800789953865</c:v>
                </c:pt>
                <c:pt idx="7">
                  <c:v>97.101065956297205</c:v>
                </c:pt>
                <c:pt idx="8">
                  <c:v>99.89754090537231</c:v>
                </c:pt>
                <c:pt idx="9">
                  <c:v>106.13019095665179</c:v>
                </c:pt>
                <c:pt idx="10">
                  <c:v>101.31355907813176</c:v>
                </c:pt>
                <c:pt idx="11">
                  <c:v>88.348108036453809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0-4BF4-8E22-20315EED80EE}"/>
            </c:ext>
          </c:extLst>
        </c:ser>
        <c:ser>
          <c:idx val="3"/>
          <c:order val="3"/>
          <c:tx>
            <c:v>R-b-T(Median) L</c:v>
          </c:tx>
          <c:spPr>
            <a:ln w="19050" cap="rnd" cmpd="sng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'Dataset - USA Export(seasonal)'!$A$248:$A$259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'Dataset - USA Export(seasonal)'!$E$248:$E$259</c:f>
              <c:numCache>
                <c:formatCode>General</c:formatCode>
                <c:ptCount val="12"/>
                <c:pt idx="0">
                  <c:v>94.964699310580684</c:v>
                </c:pt>
                <c:pt idx="1">
                  <c:v>92.046895392154781</c:v>
                </c:pt>
                <c:pt idx="2">
                  <c:v>112.56440891831771</c:v>
                </c:pt>
                <c:pt idx="3">
                  <c:v>104.51711092175016</c:v>
                </c:pt>
                <c:pt idx="4">
                  <c:v>107.75341813706363</c:v>
                </c:pt>
                <c:pt idx="5">
                  <c:v>106.8574728121777</c:v>
                </c:pt>
                <c:pt idx="6">
                  <c:v>84.455640946944783</c:v>
                </c:pt>
                <c:pt idx="7">
                  <c:v>98.439256112393679</c:v>
                </c:pt>
                <c:pt idx="8">
                  <c:v>99.108580516750607</c:v>
                </c:pt>
                <c:pt idx="9">
                  <c:v>109.33369334749644</c:v>
                </c:pt>
                <c:pt idx="10">
                  <c:v>102.78080608395712</c:v>
                </c:pt>
                <c:pt idx="11">
                  <c:v>87.178017500412679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0-4BF4-8E22-20315EED80EE}"/>
            </c:ext>
          </c:extLst>
        </c:ser>
        <c:ser>
          <c:idx val="4"/>
          <c:order val="4"/>
          <c:tx>
            <c:v>R-t-MA(12)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'Dataset - USA Export(seasonal)'!$A$248:$A$259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'Dataset - USA Export(seasonal)'!$H$248:$H$259</c:f>
              <c:numCache>
                <c:formatCode>General</c:formatCode>
                <c:ptCount val="12"/>
                <c:pt idx="0">
                  <c:v>92.623016994548578</c:v>
                </c:pt>
                <c:pt idx="1">
                  <c:v>94.903237040466422</c:v>
                </c:pt>
                <c:pt idx="2">
                  <c:v>111.64695706789421</c:v>
                </c:pt>
                <c:pt idx="3">
                  <c:v>104.9951911118369</c:v>
                </c:pt>
                <c:pt idx="4">
                  <c:v>107.04901120215612</c:v>
                </c:pt>
                <c:pt idx="5">
                  <c:v>107.83335478646346</c:v>
                </c:pt>
                <c:pt idx="6">
                  <c:v>85.843905588984697</c:v>
                </c:pt>
                <c:pt idx="7">
                  <c:v>96.669391961775005</c:v>
                </c:pt>
                <c:pt idx="8">
                  <c:v>100.51980088653917</c:v>
                </c:pt>
                <c:pt idx="9">
                  <c:v>106.97500532682001</c:v>
                </c:pt>
                <c:pt idx="10">
                  <c:v>101.88706011557397</c:v>
                </c:pt>
                <c:pt idx="11">
                  <c:v>89.054067916941221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0-4BF4-8E22-20315EED80EE}"/>
            </c:ext>
          </c:extLst>
        </c:ser>
        <c:ser>
          <c:idx val="5"/>
          <c:order val="5"/>
          <c:tx>
            <c:v>R-b-T (mean) P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'Dataset - USA Export(seasonal)'!$F$248:$F$259</c:f>
              <c:numCache>
                <c:formatCode>General</c:formatCode>
                <c:ptCount val="12"/>
                <c:pt idx="0">
                  <c:v>92.374700483644318</c:v>
                </c:pt>
                <c:pt idx="1">
                  <c:v>94.994867482240977</c:v>
                </c:pt>
                <c:pt idx="2">
                  <c:v>112.05651179502976</c:v>
                </c:pt>
                <c:pt idx="3">
                  <c:v>105.16161033774189</c:v>
                </c:pt>
                <c:pt idx="4">
                  <c:v>108.04840649134474</c:v>
                </c:pt>
                <c:pt idx="5">
                  <c:v>107.60668503857089</c:v>
                </c:pt>
                <c:pt idx="6">
                  <c:v>85.685183091694441</c:v>
                </c:pt>
                <c:pt idx="7">
                  <c:v>97.282309278660037</c:v>
                </c:pt>
                <c:pt idx="8">
                  <c:v>100.27892626559192</c:v>
                </c:pt>
                <c:pt idx="9">
                  <c:v>106.43887564204999</c:v>
                </c:pt>
                <c:pt idx="10">
                  <c:v>101.5171526888999</c:v>
                </c:pt>
                <c:pt idx="11">
                  <c:v>88.554771404531323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D-4C1D-891F-18E62840E7CE}"/>
            </c:ext>
          </c:extLst>
        </c:ser>
        <c:ser>
          <c:idx val="6"/>
          <c:order val="6"/>
          <c:tx>
            <c:v>R-b-T (median) P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'Dataset - USA Export(seasonal)'!$G$248:$G$259</c:f>
              <c:numCache>
                <c:formatCode>General</c:formatCode>
                <c:ptCount val="12"/>
                <c:pt idx="0">
                  <c:v>92.033543882179231</c:v>
                </c:pt>
                <c:pt idx="1">
                  <c:v>94.82695853945215</c:v>
                </c:pt>
                <c:pt idx="2">
                  <c:v>114.13509145432256</c:v>
                </c:pt>
                <c:pt idx="3">
                  <c:v>105.16293560840428</c:v>
                </c:pt>
                <c:pt idx="4">
                  <c:v>108.06537465978825</c:v>
                </c:pt>
                <c:pt idx="5">
                  <c:v>108.4455183002418</c:v>
                </c:pt>
                <c:pt idx="6">
                  <c:v>86.707783238262621</c:v>
                </c:pt>
                <c:pt idx="7">
                  <c:v>96.934579722827209</c:v>
                </c:pt>
                <c:pt idx="8">
                  <c:v>100.98754601575482</c:v>
                </c:pt>
                <c:pt idx="9">
                  <c:v>105.09777401676384</c:v>
                </c:pt>
                <c:pt idx="10">
                  <c:v>100.28998622195746</c:v>
                </c:pt>
                <c:pt idx="11">
                  <c:v>87.312908340045738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D-4C1D-891F-18E62840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715440"/>
        <c:axId val="692709864"/>
        <c:extLst/>
      </c:lineChart>
      <c:catAx>
        <c:axId val="6927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09864"/>
        <c:crosses val="autoZero"/>
        <c:auto val="1"/>
        <c:lblAlgn val="ctr"/>
        <c:lblOffset val="100"/>
        <c:tickMarkSkip val="1"/>
        <c:noMultiLvlLbl val="0"/>
      </c:catAx>
      <c:valAx>
        <c:axId val="69270986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Deseasonalized Imports Trends Over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Seasonal Index(Mean)</c:v>
          </c:tx>
          <c:spPr>
            <a:ln w="19050" cap="flat" cmpd="sng" algn="ctr">
              <a:solidFill>
                <a:schemeClr val="accent2"/>
              </a:solidFill>
              <a:prstDash val="sysDot"/>
              <a:miter lim="800000"/>
            </a:ln>
            <a:effectLst/>
          </c:spPr>
          <c:marker>
            <c:symbol val="none"/>
          </c:marker>
          <c:yVal>
            <c:numRef>
              <c:f>'Dataset USA Export(De seasonal)'!$J$6:$J$77</c:f>
              <c:numCache>
                <c:formatCode>General</c:formatCode>
                <c:ptCount val="72"/>
                <c:pt idx="0">
                  <c:v>7.0688694795544252E-2</c:v>
                </c:pt>
                <c:pt idx="1">
                  <c:v>7.2702170217270212E-2</c:v>
                </c:pt>
                <c:pt idx="2">
                  <c:v>7.3168595906937389E-2</c:v>
                </c:pt>
                <c:pt idx="3">
                  <c:v>7.161885203467068E-2</c:v>
                </c:pt>
                <c:pt idx="4">
                  <c:v>7.3943424088335902E-2</c:v>
                </c:pt>
                <c:pt idx="5">
                  <c:v>7.0014559802495061E-2</c:v>
                </c:pt>
                <c:pt idx="6">
                  <c:v>7.2174001984593075E-2</c:v>
                </c:pt>
                <c:pt idx="7">
                  <c:v>6.8223956728291346E-2</c:v>
                </c:pt>
                <c:pt idx="8">
                  <c:v>6.2740465526334346E-2</c:v>
                </c:pt>
                <c:pt idx="9">
                  <c:v>6.8789191683404319E-2</c:v>
                </c:pt>
                <c:pt idx="10">
                  <c:v>7.0624678436942576E-2</c:v>
                </c:pt>
                <c:pt idx="11">
                  <c:v>6.4008864899625734E-2</c:v>
                </c:pt>
                <c:pt idx="12">
                  <c:v>7.6298908668206503E-2</c:v>
                </c:pt>
                <c:pt idx="13">
                  <c:v>6.944684916276557E-2</c:v>
                </c:pt>
                <c:pt idx="14">
                  <c:v>6.4937128867406935E-2</c:v>
                </c:pt>
                <c:pt idx="15">
                  <c:v>7.3554496684256371E-2</c:v>
                </c:pt>
                <c:pt idx="16">
                  <c:v>7.2071438668378021E-2</c:v>
                </c:pt>
                <c:pt idx="17">
                  <c:v>7.0014559802495061E-2</c:v>
                </c:pt>
                <c:pt idx="18">
                  <c:v>7.5666292403202412E-2</c:v>
                </c:pt>
                <c:pt idx="19">
                  <c:v>6.9242224739161362E-2</c:v>
                </c:pt>
                <c:pt idx="20">
                  <c:v>7.2543663264824088E-2</c:v>
                </c:pt>
                <c:pt idx="21">
                  <c:v>7.6126705462967459E-2</c:v>
                </c:pt>
                <c:pt idx="22">
                  <c:v>6.680712825116189E-2</c:v>
                </c:pt>
                <c:pt idx="23">
                  <c:v>6.617865693012151E-2</c:v>
                </c:pt>
                <c:pt idx="24">
                  <c:v>7.7420951442738958E-2</c:v>
                </c:pt>
                <c:pt idx="25">
                  <c:v>7.5957491271774841E-2</c:v>
                </c:pt>
                <c:pt idx="26">
                  <c:v>7.4997810804610821E-2</c:v>
                </c:pt>
                <c:pt idx="27">
                  <c:v>7.5490141333842062E-2</c:v>
                </c:pt>
                <c:pt idx="28">
                  <c:v>7.2071438668378021E-2</c:v>
                </c:pt>
                <c:pt idx="29">
                  <c:v>7.8416306978794467E-2</c:v>
                </c:pt>
                <c:pt idx="30">
                  <c:v>8.0322679628014884E-2</c:v>
                </c:pt>
                <c:pt idx="31">
                  <c:v>7.1278760760901408E-2</c:v>
                </c:pt>
                <c:pt idx="32">
                  <c:v>7.7445262134068965E-2</c:v>
                </c:pt>
                <c:pt idx="33">
                  <c:v>7.3375137795631276E-2</c:v>
                </c:pt>
                <c:pt idx="34">
                  <c:v>7.3487841076278079E-2</c:v>
                </c:pt>
                <c:pt idx="35">
                  <c:v>7.7027617082600447E-2</c:v>
                </c:pt>
                <c:pt idx="36">
                  <c:v>7.7420951442738958E-2</c:v>
                </c:pt>
                <c:pt idx="37">
                  <c:v>8.355324039895233E-2</c:v>
                </c:pt>
                <c:pt idx="38">
                  <c:v>8.6887707639488151E-2</c:v>
                </c:pt>
                <c:pt idx="39">
                  <c:v>8.5168364581770545E-2</c:v>
                </c:pt>
                <c:pt idx="40">
                  <c:v>8.2367358478146316E-2</c:v>
                </c:pt>
                <c:pt idx="41">
                  <c:v>8.4950999227027341E-2</c:v>
                </c:pt>
                <c:pt idx="42">
                  <c:v>8.2650873240421099E-2</c:v>
                </c:pt>
                <c:pt idx="43">
                  <c:v>8.4516244902211671E-2</c:v>
                </c:pt>
                <c:pt idx="44">
                  <c:v>8.4307500551011771E-2</c:v>
                </c:pt>
                <c:pt idx="45">
                  <c:v>8.1629840797639797E-2</c:v>
                </c:pt>
                <c:pt idx="46">
                  <c:v>8.4940491633620122E-2</c:v>
                </c:pt>
                <c:pt idx="47">
                  <c:v>8.5706785204583608E-2</c:v>
                </c:pt>
                <c:pt idx="48">
                  <c:v>8.5275250864466093E-2</c:v>
                </c:pt>
                <c:pt idx="49">
                  <c:v>8.8978775489793382E-2</c:v>
                </c:pt>
                <c:pt idx="50">
                  <c:v>9.5119174679018606E-2</c:v>
                </c:pt>
                <c:pt idx="51">
                  <c:v>9.0975298530527618E-2</c:v>
                </c:pt>
                <c:pt idx="52">
                  <c:v>9.359927099789353E-2</c:v>
                </c:pt>
                <c:pt idx="53">
                  <c:v>9.5219801331393281E-2</c:v>
                </c:pt>
                <c:pt idx="54">
                  <c:v>8.8471357271436665E-2</c:v>
                </c:pt>
                <c:pt idx="55">
                  <c:v>0.100808533076132</c:v>
                </c:pt>
                <c:pt idx="56">
                  <c:v>9.9992616932595355E-2</c:v>
                </c:pt>
                <c:pt idx="57">
                  <c:v>9.6304868356766049E-2</c:v>
                </c:pt>
                <c:pt idx="58">
                  <c:v>0.101165079923188</c:v>
                </c:pt>
                <c:pt idx="59">
                  <c:v>0.10631980949429358</c:v>
                </c:pt>
                <c:pt idx="60">
                  <c:v>0.11332632022777731</c:v>
                </c:pt>
                <c:pt idx="61">
                  <c:v>0.11068091585315762</c:v>
                </c:pt>
                <c:pt idx="62">
                  <c:v>0.10700907151389592</c:v>
                </c:pt>
                <c:pt idx="63">
                  <c:v>0.10258916642804178</c:v>
                </c:pt>
                <c:pt idx="64">
                  <c:v>0.10670316893759864</c:v>
                </c:pt>
                <c:pt idx="65">
                  <c:v>0.10175449357962615</c:v>
                </c:pt>
                <c:pt idx="66">
                  <c:v>9.7784131721061596E-2</c:v>
                </c:pt>
                <c:pt idx="67">
                  <c:v>0.10997294517396218</c:v>
                </c:pt>
                <c:pt idx="68">
                  <c:v>0.10587453557568921</c:v>
                </c:pt>
                <c:pt idx="69">
                  <c:v>0.10455957135877457</c:v>
                </c:pt>
                <c:pt idx="70">
                  <c:v>0.10593701765541386</c:v>
                </c:pt>
                <c:pt idx="71">
                  <c:v>0.10523491347904568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3-4637-ADB9-0A8DCC538FF4}"/>
            </c:ext>
          </c:extLst>
        </c:ser>
        <c:ser>
          <c:idx val="2"/>
          <c:order val="2"/>
          <c:tx>
            <c:v>Seasonal Index(Median)</c:v>
          </c:tx>
          <c:spPr>
            <a:ln w="19050" cap="flat" cmpd="sng" algn="ctr">
              <a:solidFill>
                <a:schemeClr val="accent3"/>
              </a:solidFill>
              <a:prstDash val="sysDot"/>
              <a:miter lim="800000"/>
            </a:ln>
            <a:effectLst/>
          </c:spPr>
          <c:marker>
            <c:symbol val="none"/>
          </c:marker>
          <c:yVal>
            <c:numRef>
              <c:f>'Dataset USA Export(De seasonal)'!$K$6:$K$77</c:f>
              <c:numCache>
                <c:formatCode>General</c:formatCode>
                <c:ptCount val="72"/>
                <c:pt idx="0">
                  <c:v>7.0618638771592412E-2</c:v>
                </c:pt>
                <c:pt idx="1">
                  <c:v>7.2684761214947977E-2</c:v>
                </c:pt>
                <c:pt idx="2">
                  <c:v>7.3198037073131245E-2</c:v>
                </c:pt>
                <c:pt idx="3">
                  <c:v>7.1595185760981006E-2</c:v>
                </c:pt>
                <c:pt idx="4">
                  <c:v>7.3921422909981188E-2</c:v>
                </c:pt>
                <c:pt idx="5">
                  <c:v>7.0021588131751647E-2</c:v>
                </c:pt>
                <c:pt idx="6">
                  <c:v>7.2125676942149788E-2</c:v>
                </c:pt>
                <c:pt idx="7">
                  <c:v>6.8251481721401427E-2</c:v>
                </c:pt>
                <c:pt idx="8">
                  <c:v>6.2759526509109598E-2</c:v>
                </c:pt>
                <c:pt idx="9">
                  <c:v>6.8766274075665573E-2</c:v>
                </c:pt>
                <c:pt idx="10">
                  <c:v>7.0661684247235526E-2</c:v>
                </c:pt>
                <c:pt idx="11">
                  <c:v>6.4071523923469834E-2</c:v>
                </c:pt>
                <c:pt idx="12">
                  <c:v>7.6223292642353724E-2</c:v>
                </c:pt>
                <c:pt idx="13">
                  <c:v>6.943021966801001E-2</c:v>
                </c:pt>
                <c:pt idx="14">
                  <c:v>6.4963257902403981E-2</c:v>
                </c:pt>
                <c:pt idx="15">
                  <c:v>7.3530190781548044E-2</c:v>
                </c:pt>
                <c:pt idx="16">
                  <c:v>7.2049994481880403E-2</c:v>
                </c:pt>
                <c:pt idx="17">
                  <c:v>7.0021588131751647E-2</c:v>
                </c:pt>
                <c:pt idx="18">
                  <c:v>7.5615629052253802E-2</c:v>
                </c:pt>
                <c:pt idx="19">
                  <c:v>6.9270160553064133E-2</c:v>
                </c:pt>
                <c:pt idx="20">
                  <c:v>7.2565702526157974E-2</c:v>
                </c:pt>
                <c:pt idx="21">
                  <c:v>7.6101343310403233E-2</c:v>
                </c:pt>
                <c:pt idx="22">
                  <c:v>6.6842133747384957E-2</c:v>
                </c:pt>
                <c:pt idx="23">
                  <c:v>6.6243439988672187E-2</c:v>
                </c:pt>
                <c:pt idx="24">
                  <c:v>7.7344223416505986E-2</c:v>
                </c:pt>
                <c:pt idx="25">
                  <c:v>7.5939302761885943E-2</c:v>
                </c:pt>
                <c:pt idx="26">
                  <c:v>7.5027987999959522E-2</c:v>
                </c:pt>
                <c:pt idx="27">
                  <c:v>7.5465195802115109E-2</c:v>
                </c:pt>
                <c:pt idx="28">
                  <c:v>7.2049994481880403E-2</c:v>
                </c:pt>
                <c:pt idx="29">
                  <c:v>7.842417870756184E-2</c:v>
                </c:pt>
                <c:pt idx="30">
                  <c:v>8.026889853239251E-2</c:v>
                </c:pt>
                <c:pt idx="31">
                  <c:v>7.1307518216389559E-2</c:v>
                </c:pt>
                <c:pt idx="32">
                  <c:v>7.7468790534682169E-2</c:v>
                </c:pt>
                <c:pt idx="33">
                  <c:v>7.3350692347376609E-2</c:v>
                </c:pt>
                <c:pt idx="34">
                  <c:v>7.3526347122123456E-2</c:v>
                </c:pt>
                <c:pt idx="35">
                  <c:v>7.7103020314684023E-2</c:v>
                </c:pt>
                <c:pt idx="36">
                  <c:v>7.7344223416505986E-2</c:v>
                </c:pt>
                <c:pt idx="37">
                  <c:v>8.3533233038074528E-2</c:v>
                </c:pt>
                <c:pt idx="38">
                  <c:v>8.6922669024343355E-2</c:v>
                </c:pt>
                <c:pt idx="39">
                  <c:v>8.5140220904950381E-2</c:v>
                </c:pt>
                <c:pt idx="40">
                  <c:v>8.234285083643475E-2</c:v>
                </c:pt>
                <c:pt idx="41">
                  <c:v>8.4959526933191989E-2</c:v>
                </c:pt>
                <c:pt idx="42">
                  <c:v>8.2595533272461844E-2</c:v>
                </c:pt>
                <c:pt idx="43">
                  <c:v>8.4550343028004765E-2</c:v>
                </c:pt>
                <c:pt idx="44">
                  <c:v>8.433311374661602E-2</c:v>
                </c:pt>
                <c:pt idx="45">
                  <c:v>8.1602645236456481E-2</c:v>
                </c:pt>
                <c:pt idx="46">
                  <c:v>8.4984998621675162E-2</c:v>
                </c:pt>
                <c:pt idx="47">
                  <c:v>8.5790684575493492E-2</c:v>
                </c:pt>
                <c:pt idx="48">
                  <c:v>8.5190738835571808E-2</c:v>
                </c:pt>
                <c:pt idx="49">
                  <c:v>8.8957468949637797E-2</c:v>
                </c:pt>
                <c:pt idx="50">
                  <c:v>9.5157448195070618E-2</c:v>
                </c:pt>
                <c:pt idx="51">
                  <c:v>9.0945235966651536E-2</c:v>
                </c:pt>
                <c:pt idx="52">
                  <c:v>9.3571421405039476E-2</c:v>
                </c:pt>
                <c:pt idx="53">
                  <c:v>9.5229359859182225E-2</c:v>
                </c:pt>
                <c:pt idx="54">
                  <c:v>8.8412120122635218E-2</c:v>
                </c:pt>
                <c:pt idx="55">
                  <c:v>0.10084920433460809</c:v>
                </c:pt>
                <c:pt idx="56">
                  <c:v>0.10002299537389342</c:v>
                </c:pt>
                <c:pt idx="57">
                  <c:v>9.62727837059318E-2</c:v>
                </c:pt>
                <c:pt idx="58">
                  <c:v>0.10121808824604007</c:v>
                </c:pt>
                <c:pt idx="59">
                  <c:v>0.10642388719491598</c:v>
                </c:pt>
                <c:pt idx="60">
                  <c:v>0.11321400818937832</c:v>
                </c:pt>
                <c:pt idx="61">
                  <c:v>0.11065441259589093</c:v>
                </c:pt>
                <c:pt idx="62">
                  <c:v>0.10705212921945444</c:v>
                </c:pt>
                <c:pt idx="63">
                  <c:v>0.10255526609005386</c:v>
                </c:pt>
                <c:pt idx="64">
                  <c:v>0.106671420401745</c:v>
                </c:pt>
                <c:pt idx="65">
                  <c:v>0.10176470808481239</c:v>
                </c:pt>
                <c:pt idx="66">
                  <c:v>9.7718659082912621E-2</c:v>
                </c:pt>
                <c:pt idx="67">
                  <c:v>0.11001731381957246</c:v>
                </c:pt>
                <c:pt idx="68">
                  <c:v>0.10590670098412246</c:v>
                </c:pt>
                <c:pt idx="69">
                  <c:v>0.10452473659501167</c:v>
                </c:pt>
                <c:pt idx="70">
                  <c:v>0.10599252637085328</c:v>
                </c:pt>
                <c:pt idx="71">
                  <c:v>0.10533792916231478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DF3-4637-ADB9-0A8DCC538FF4}"/>
            </c:ext>
          </c:extLst>
        </c:ser>
        <c:ser>
          <c:idx val="3"/>
          <c:order val="3"/>
          <c:tx>
            <c:v>Ratio-To-Trend(Mean) L</c:v>
          </c:tx>
          <c:spPr>
            <a:ln w="19050" cap="flat" cmpd="sng" algn="ctr">
              <a:solidFill>
                <a:schemeClr val="accent4"/>
              </a:solidFill>
              <a:prstDash val="sysDash"/>
              <a:miter lim="800000"/>
            </a:ln>
            <a:effectLst/>
          </c:spPr>
          <c:marker>
            <c:symbol val="none"/>
          </c:marker>
          <c:yVal>
            <c:numRef>
              <c:f>'Dataset USA Export(De seasonal)'!$L$6:$L$77</c:f>
              <c:numCache>
                <c:formatCode>General</c:formatCode>
                <c:ptCount val="72"/>
                <c:pt idx="0">
                  <c:v>6.7705505969399088E-2</c:v>
                </c:pt>
                <c:pt idx="1">
                  <c:v>7.0178861989566008E-2</c:v>
                </c:pt>
                <c:pt idx="2">
                  <c:v>7.119380694990747E-2</c:v>
                </c:pt>
                <c:pt idx="3">
                  <c:v>7.0289429035167897E-2</c:v>
                </c:pt>
                <c:pt idx="4">
                  <c:v>7.3037616038580208E-2</c:v>
                </c:pt>
                <c:pt idx="5">
                  <c:v>6.9823562932137109E-2</c:v>
                </c:pt>
                <c:pt idx="6">
                  <c:v>7.2545334313388041E-2</c:v>
                </c:pt>
                <c:pt idx="7">
                  <c:v>6.9000272386458714E-2</c:v>
                </c:pt>
                <c:pt idx="8">
                  <c:v>6.4065641075813709E-2</c:v>
                </c:pt>
                <c:pt idx="9">
                  <c:v>7.0667921468862027E-2</c:v>
                </c:pt>
                <c:pt idx="10">
                  <c:v>7.3040568975503192E-2</c:v>
                </c:pt>
                <c:pt idx="11">
                  <c:v>6.678128294004404E-2</c:v>
                </c:pt>
                <c:pt idx="12">
                  <c:v>7.3078958824113291E-2</c:v>
                </c:pt>
                <c:pt idx="13">
                  <c:v>6.7036524885555587E-2</c:v>
                </c:pt>
                <c:pt idx="14">
                  <c:v>6.3184503668042874E-2</c:v>
                </c:pt>
                <c:pt idx="15">
                  <c:v>7.2189143333415667E-2</c:v>
                </c:pt>
                <c:pt idx="16">
                  <c:v>7.1188562467983232E-2</c:v>
                </c:pt>
                <c:pt idx="17">
                  <c:v>6.9823562932137109E-2</c:v>
                </c:pt>
                <c:pt idx="18">
                  <c:v>7.6055592425326168E-2</c:v>
                </c:pt>
                <c:pt idx="19">
                  <c:v>7.0030127198196901E-2</c:v>
                </c:pt>
                <c:pt idx="20">
                  <c:v>7.4075897493909595E-2</c:v>
                </c:pt>
                <c:pt idx="21">
                  <c:v>7.8205833092207327E-2</c:v>
                </c:pt>
                <c:pt idx="22">
                  <c:v>6.9092430111962477E-2</c:v>
                </c:pt>
                <c:pt idx="23">
                  <c:v>6.904505524309637E-2</c:v>
                </c:pt>
                <c:pt idx="24">
                  <c:v>7.4153649395056143E-2</c:v>
                </c:pt>
                <c:pt idx="25">
                  <c:v>7.3321199093576414E-2</c:v>
                </c:pt>
                <c:pt idx="26">
                  <c:v>7.2973652123655142E-2</c:v>
                </c:pt>
                <c:pt idx="27">
                  <c:v>7.4088857631663452E-2</c:v>
                </c:pt>
                <c:pt idx="28">
                  <c:v>7.1188562467983232E-2</c:v>
                </c:pt>
                <c:pt idx="29">
                  <c:v>7.8202390483993564E-2</c:v>
                </c:pt>
                <c:pt idx="30">
                  <c:v>8.0735936574577019E-2</c:v>
                </c:pt>
                <c:pt idx="31">
                  <c:v>7.2089836821673275E-2</c:v>
                </c:pt>
                <c:pt idx="32">
                  <c:v>7.9081025702957539E-2</c:v>
                </c:pt>
                <c:pt idx="33">
                  <c:v>7.5379116233452836E-2</c:v>
                </c:pt>
                <c:pt idx="34">
                  <c:v>7.6001673123158725E-2</c:v>
                </c:pt>
                <c:pt idx="35">
                  <c:v>8.0363916758358078E-2</c:v>
                </c:pt>
                <c:pt idx="36">
                  <c:v>7.4153649395056143E-2</c:v>
                </c:pt>
                <c:pt idx="37">
                  <c:v>8.0653319002934057E-2</c:v>
                </c:pt>
                <c:pt idx="38">
                  <c:v>8.4542645753015108E-2</c:v>
                </c:pt>
                <c:pt idx="39">
                  <c:v>8.358742912290236E-2</c:v>
                </c:pt>
                <c:pt idx="40">
                  <c:v>8.1358357106266557E-2</c:v>
                </c:pt>
                <c:pt idx="41">
                  <c:v>8.4719256357659686E-2</c:v>
                </c:pt>
                <c:pt idx="42">
                  <c:v>8.3076108649202424E-2</c:v>
                </c:pt>
                <c:pt idx="43">
                  <c:v>8.5477949374269752E-2</c:v>
                </c:pt>
                <c:pt idx="44">
                  <c:v>8.6088205195624656E-2</c:v>
                </c:pt>
                <c:pt idx="45">
                  <c:v>8.3859266809716282E-2</c:v>
                </c:pt>
                <c:pt idx="46">
                  <c:v>8.784608971378087E-2</c:v>
                </c:pt>
                <c:pt idx="47">
                  <c:v>8.9419005970567442E-2</c:v>
                </c:pt>
                <c:pt idx="48">
                  <c:v>8.1676483391656035E-2</c:v>
                </c:pt>
                <c:pt idx="49">
                  <c:v>8.5890547509618081E-2</c:v>
                </c:pt>
                <c:pt idx="50">
                  <c:v>9.2551949034879705E-2</c:v>
                </c:pt>
                <c:pt idx="51">
                  <c:v>8.9286572017645699E-2</c:v>
                </c:pt>
                <c:pt idx="52">
                  <c:v>9.2452678529848356E-2</c:v>
                </c:pt>
                <c:pt idx="53">
                  <c:v>9.496004558770646E-2</c:v>
                </c:pt>
                <c:pt idx="54">
                  <c:v>8.8926538835765984E-2</c:v>
                </c:pt>
                <c:pt idx="55">
                  <c:v>0.10195562636208079</c:v>
                </c:pt>
                <c:pt idx="56">
                  <c:v>0.10210461546457808</c:v>
                </c:pt>
                <c:pt idx="57">
                  <c:v>9.8935090056406841E-2</c:v>
                </c:pt>
                <c:pt idx="58">
                  <c:v>0.10462567988382888</c:v>
                </c:pt>
                <c:pt idx="59">
                  <c:v>0.11092484284956468</c:v>
                </c:pt>
                <c:pt idx="60">
                  <c:v>0.10854374766522711</c:v>
                </c:pt>
                <c:pt idx="61">
                  <c:v>0.10683946153635421</c:v>
                </c:pt>
                <c:pt idx="62">
                  <c:v>0.10412094266423966</c:v>
                </c:pt>
                <c:pt idx="63">
                  <c:v>0.10068485780713238</c:v>
                </c:pt>
                <c:pt idx="64">
                  <c:v>0.10539605352402713</c:v>
                </c:pt>
                <c:pt idx="65">
                  <c:v>0.1014769114613726</c:v>
                </c:pt>
                <c:pt idx="66">
                  <c:v>9.8287227134267671E-2</c:v>
                </c:pt>
                <c:pt idx="67">
                  <c:v>0.11122431966772449</c:v>
                </c:pt>
                <c:pt idx="68">
                  <c:v>0.10811076931543563</c:v>
                </c:pt>
                <c:pt idx="69">
                  <c:v>0.10741524063267029</c:v>
                </c:pt>
                <c:pt idx="70">
                  <c:v>0.10956085346325478</c:v>
                </c:pt>
                <c:pt idx="71">
                  <c:v>0.10979295669803849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F3-4637-ADB9-0A8DCC538FF4}"/>
            </c:ext>
          </c:extLst>
        </c:ser>
        <c:ser>
          <c:idx val="5"/>
          <c:order val="4"/>
          <c:tx>
            <c:v>Ratio-to-Trend(Median) L</c:v>
          </c:tx>
          <c:spPr>
            <a:ln w="19050" cap="flat" cmpd="sng" algn="ctr">
              <a:solidFill>
                <a:schemeClr val="accent6"/>
              </a:solidFill>
              <a:prstDash val="sysDash"/>
              <a:miter lim="800000"/>
            </a:ln>
            <a:effectLst/>
          </c:spPr>
          <c:marker>
            <c:symbol val="none"/>
          </c:marker>
          <c:yVal>
            <c:numRef>
              <c:f>'Dataset USA Export(De seasonal)'!$M$6:$M$77</c:f>
              <c:numCache>
                <c:formatCode>General</c:formatCode>
                <c:ptCount val="72"/>
                <c:pt idx="0">
                  <c:v>6.6340440666230516E-2</c:v>
                </c:pt>
                <c:pt idx="1">
                  <c:v>7.2788984044007701E-2</c:v>
                </c:pt>
                <c:pt idx="2">
                  <c:v>7.1070421609064682E-2</c:v>
                </c:pt>
                <c:pt idx="3">
                  <c:v>7.080180397963956E-2</c:v>
                </c:pt>
                <c:pt idx="4">
                  <c:v>7.3315539651383557E-2</c:v>
                </c:pt>
                <c:pt idx="5">
                  <c:v>7.0186949051122272E-2</c:v>
                </c:pt>
                <c:pt idx="6">
                  <c:v>7.3411319012957985E-2</c:v>
                </c:pt>
                <c:pt idx="7">
                  <c:v>6.806227784117172E-2</c:v>
                </c:pt>
                <c:pt idx="8">
                  <c:v>6.4575639834921456E-2</c:v>
                </c:pt>
                <c:pt idx="9">
                  <c:v>6.8597335097449516E-2</c:v>
                </c:pt>
                <c:pt idx="10">
                  <c:v>7.1997878611258073E-2</c:v>
                </c:pt>
                <c:pt idx="11">
                  <c:v>6.7677611503061202E-2</c:v>
                </c:pt>
                <c:pt idx="12">
                  <c:v>7.1605555004820243E-2</c:v>
                </c:pt>
                <c:pt idx="13">
                  <c:v>6.9529775803231234E-2</c:v>
                </c:pt>
                <c:pt idx="14">
                  <c:v>6.3074999178044905E-2</c:v>
                </c:pt>
                <c:pt idx="15">
                  <c:v>7.271536624935955E-2</c:v>
                </c:pt>
                <c:pt idx="16">
                  <c:v>7.1459450039956116E-2</c:v>
                </c:pt>
                <c:pt idx="17">
                  <c:v>7.0186949051122272E-2</c:v>
                </c:pt>
                <c:pt idx="18">
                  <c:v>7.6963479610359167E-2</c:v>
                </c:pt>
                <c:pt idx="19">
                  <c:v>6.9078132734323533E-2</c:v>
                </c:pt>
                <c:pt idx="20">
                  <c:v>7.4665583559127932E-2</c:v>
                </c:pt>
                <c:pt idx="21">
                  <c:v>7.591438417451081E-2</c:v>
                </c:pt>
                <c:pt idx="22">
                  <c:v>6.8106101389027909E-2</c:v>
                </c:pt>
                <c:pt idx="23">
                  <c:v>6.9971767825198872E-2</c:v>
                </c:pt>
                <c:pt idx="24">
                  <c:v>7.2658577872538183E-2</c:v>
                </c:pt>
                <c:pt idx="25">
                  <c:v>7.6048192284784155E-2</c:v>
                </c:pt>
                <c:pt idx="26">
                  <c:v>7.2847182149291284E-2</c:v>
                </c:pt>
                <c:pt idx="27">
                  <c:v>7.462892851907954E-2</c:v>
                </c:pt>
                <c:pt idx="28">
                  <c:v>7.1459450039956116E-2</c:v>
                </c:pt>
                <c:pt idx="29">
                  <c:v>7.8609382937256944E-2</c:v>
                </c:pt>
                <c:pt idx="30">
                  <c:v>8.1699693740227439E-2</c:v>
                </c:pt>
                <c:pt idx="31">
                  <c:v>7.1109842520627173E-2</c:v>
                </c:pt>
                <c:pt idx="32">
                  <c:v>7.9710555421231163E-2</c:v>
                </c:pt>
                <c:pt idx="33">
                  <c:v>7.3170490770612814E-2</c:v>
                </c:pt>
                <c:pt idx="34">
                  <c:v>7.4916711527930696E-2</c:v>
                </c:pt>
                <c:pt idx="35">
                  <c:v>8.1442549435887204E-2</c:v>
                </c:pt>
                <c:pt idx="36">
                  <c:v>7.2658577872538183E-2</c:v>
                </c:pt>
                <c:pt idx="37">
                  <c:v>8.3653011513262585E-2</c:v>
                </c:pt>
                <c:pt idx="38">
                  <c:v>8.4396125660764307E-2</c:v>
                </c:pt>
                <c:pt idx="39">
                  <c:v>8.419673986767949E-2</c:v>
                </c:pt>
                <c:pt idx="40">
                  <c:v>8.1667942902807003E-2</c:v>
                </c:pt>
                <c:pt idx="41">
                  <c:v>8.5160164848695027E-2</c:v>
                </c:pt>
                <c:pt idx="42">
                  <c:v>8.4067800805161547E-2</c:v>
                </c:pt>
                <c:pt idx="43">
                  <c:v>8.4315956131600797E-2</c:v>
                </c:pt>
                <c:pt idx="44">
                  <c:v>8.6773516028175693E-2</c:v>
                </c:pt>
                <c:pt idx="45">
                  <c:v>8.140217098230676E-2</c:v>
                </c:pt>
                <c:pt idx="46">
                  <c:v>8.6592043194621202E-2</c:v>
                </c:pt>
                <c:pt idx="47">
                  <c:v>9.0619174724437881E-2</c:v>
                </c:pt>
                <c:pt idx="48">
                  <c:v>8.0029737946563789E-2</c:v>
                </c:pt>
                <c:pt idx="49">
                  <c:v>8.9085025247890012E-2</c:v>
                </c:pt>
                <c:pt idx="50">
                  <c:v>9.2391548091784084E-2</c:v>
                </c:pt>
                <c:pt idx="51">
                  <c:v>8.9937426676839446E-2</c:v>
                </c:pt>
                <c:pt idx="52">
                  <c:v>9.2804480571371584E-2</c:v>
                </c:pt>
                <c:pt idx="53">
                  <c:v>9.5454250709526289E-2</c:v>
                </c:pt>
                <c:pt idx="54">
                  <c:v>8.9988068467496879E-2</c:v>
                </c:pt>
                <c:pt idx="55">
                  <c:v>0.10056963442202986</c:v>
                </c:pt>
                <c:pt idx="56">
                  <c:v>0.10291742598690605</c:v>
                </c:pt>
                <c:pt idx="57">
                  <c:v>9.603626913642932E-2</c:v>
                </c:pt>
                <c:pt idx="58">
                  <c:v>0.1031320963890994</c:v>
                </c:pt>
                <c:pt idx="59">
                  <c:v>0.11241365978474574</c:v>
                </c:pt>
                <c:pt idx="60">
                  <c:v>0.10635530963951241</c:v>
                </c:pt>
                <c:pt idx="61">
                  <c:v>0.11081308018639976</c:v>
                </c:pt>
                <c:pt idx="62">
                  <c:v>0.10394049160325709</c:v>
                </c:pt>
                <c:pt idx="63">
                  <c:v>0.10141880029515937</c:v>
                </c:pt>
                <c:pt idx="64">
                  <c:v>0.10579710785136361</c:v>
                </c:pt>
                <c:pt idx="65">
                  <c:v>0.10200503262096437</c:v>
                </c:pt>
                <c:pt idx="66">
                  <c:v>9.9460496727233394E-2</c:v>
                </c:pt>
                <c:pt idx="67">
                  <c:v>0.10971232846039621</c:v>
                </c:pt>
                <c:pt idx="68">
                  <c:v>0.10897139222142994</c:v>
                </c:pt>
                <c:pt idx="69">
                  <c:v>0.10426794934812326</c:v>
                </c:pt>
                <c:pt idx="70">
                  <c:v>0.10799681791688712</c:v>
                </c:pt>
                <c:pt idx="71">
                  <c:v>0.11126658162367689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F3-4637-ADB9-0A8DCC538FF4}"/>
            </c:ext>
          </c:extLst>
        </c:ser>
        <c:ser>
          <c:idx val="4"/>
          <c:order val="5"/>
          <c:tx>
            <c:v>Ratio-to-MA(12)</c:v>
          </c:tx>
          <c:spPr>
            <a:ln w="19050" cap="flat" cmpd="sng" algn="ctr">
              <a:solidFill>
                <a:schemeClr val="accent5"/>
              </a:solidFill>
              <a:prstDash val="dash"/>
              <a:miter lim="800000"/>
            </a:ln>
            <a:effectLst/>
          </c:spPr>
          <c:marker>
            <c:symbol val="none"/>
          </c:marker>
          <c:yVal>
            <c:numRef>
              <c:f>'Dataset USA Export(De seasonal)'!$P$6:$P$77</c:f>
              <c:numCache>
                <c:formatCode>General</c:formatCode>
                <c:ptCount val="72"/>
                <c:pt idx="0">
                  <c:v>6.8017650519533318E-2</c:v>
                </c:pt>
                <c:pt idx="1">
                  <c:v>7.059822413795161E-2</c:v>
                </c:pt>
                <c:pt idx="2">
                  <c:v>7.1654438330415751E-2</c:v>
                </c:pt>
                <c:pt idx="3">
                  <c:v>7.0479418358482732E-2</c:v>
                </c:pt>
                <c:pt idx="4">
                  <c:v>7.3797972641534149E-2</c:v>
                </c:pt>
                <c:pt idx="5">
                  <c:v>6.9551763597189786E-2</c:v>
                </c:pt>
                <c:pt idx="6">
                  <c:v>7.2224113726665887E-2</c:v>
                </c:pt>
                <c:pt idx="7">
                  <c:v>6.9308390836360215E-2</c:v>
                </c:pt>
                <c:pt idx="8">
                  <c:v>6.3669047725471953E-2</c:v>
                </c:pt>
                <c:pt idx="9">
                  <c:v>7.010983525625171E-2</c:v>
                </c:pt>
                <c:pt idx="10">
                  <c:v>7.2629438827716955E-2</c:v>
                </c:pt>
                <c:pt idx="11">
                  <c:v>6.625188650003952E-2</c:v>
                </c:pt>
                <c:pt idx="12">
                  <c:v>7.3415876751242309E-2</c:v>
                </c:pt>
                <c:pt idx="13">
                  <c:v>6.7437109624311986E-2</c:v>
                </c:pt>
                <c:pt idx="14">
                  <c:v>6.3593314018243974E-2</c:v>
                </c:pt>
                <c:pt idx="15">
                  <c:v>7.2384267503306579E-2</c:v>
                </c:pt>
                <c:pt idx="16">
                  <c:v>7.1929669536685184E-2</c:v>
                </c:pt>
                <c:pt idx="17">
                  <c:v>6.9551763597189786E-2</c:v>
                </c:pt>
                <c:pt idx="18">
                  <c:v>7.5718828906988431E-2</c:v>
                </c:pt>
                <c:pt idx="19">
                  <c:v>7.0342844430932749E-2</c:v>
                </c:pt>
                <c:pt idx="20">
                  <c:v>7.3617336432576938E-2</c:v>
                </c:pt>
                <c:pt idx="21">
                  <c:v>7.7588217683585231E-2</c:v>
                </c:pt>
                <c:pt idx="22">
                  <c:v>6.870352321540793E-2</c:v>
                </c:pt>
                <c:pt idx="23">
                  <c:v>6.8497713161057794E-2</c:v>
                </c:pt>
                <c:pt idx="24">
                  <c:v>7.4495521997584108E-2</c:v>
                </c:pt>
                <c:pt idx="25">
                  <c:v>7.3759338651591233E-2</c:v>
                </c:pt>
                <c:pt idx="26">
                  <c:v>7.3445799288676131E-2</c:v>
                </c:pt>
                <c:pt idx="27">
                  <c:v>7.428911664813044E-2</c:v>
                </c:pt>
                <c:pt idx="28">
                  <c:v>7.1929669536685184E-2</c:v>
                </c:pt>
                <c:pt idx="29">
                  <c:v>7.7897975228852556E-2</c:v>
                </c:pt>
                <c:pt idx="30">
                  <c:v>8.0378449147418485E-2</c:v>
                </c:pt>
                <c:pt idx="31">
                  <c:v>7.2411751620077833E-2</c:v>
                </c:pt>
                <c:pt idx="32">
                  <c:v>7.8591480786129445E-2</c:v>
                </c:pt>
                <c:pt idx="33">
                  <c:v>7.4783824273335159E-2</c:v>
                </c:pt>
                <c:pt idx="34">
                  <c:v>7.557387553694872E-2</c:v>
                </c:pt>
                <c:pt idx="35">
                  <c:v>7.9726846466149234E-2</c:v>
                </c:pt>
                <c:pt idx="36">
                  <c:v>7.4495521997584108E-2</c:v>
                </c:pt>
                <c:pt idx="37">
                  <c:v>8.1135272516750359E-2</c:v>
                </c:pt>
                <c:pt idx="38">
                  <c:v>8.5089645517368695E-2</c:v>
                </c:pt>
                <c:pt idx="39">
                  <c:v>8.3813362372249733E-2</c:v>
                </c:pt>
                <c:pt idx="40">
                  <c:v>8.2205336613354496E-2</c:v>
                </c:pt>
                <c:pt idx="41">
                  <c:v>8.4389473164590265E-2</c:v>
                </c:pt>
                <c:pt idx="42">
                  <c:v>8.2708259267633505E-2</c:v>
                </c:pt>
                <c:pt idx="43">
                  <c:v>8.5859648349520867E-2</c:v>
                </c:pt>
                <c:pt idx="44">
                  <c:v>8.5555282881102923E-2</c:v>
                </c:pt>
                <c:pt idx="45">
                  <c:v>8.3197004504085362E-2</c:v>
                </c:pt>
                <c:pt idx="46">
                  <c:v>8.7351622373875795E-2</c:v>
                </c:pt>
                <c:pt idx="47">
                  <c:v>8.8710153110222401E-2</c:v>
                </c:pt>
                <c:pt idx="48">
                  <c:v>8.2053038721976695E-2</c:v>
                </c:pt>
                <c:pt idx="49">
                  <c:v>8.6403796706149727E-2</c:v>
                </c:pt>
                <c:pt idx="50">
                  <c:v>9.3150769829540472E-2</c:v>
                </c:pt>
                <c:pt idx="51">
                  <c:v>8.9527909806721304E-2</c:v>
                </c:pt>
                <c:pt idx="52">
                  <c:v>9.3415155242448283E-2</c:v>
                </c:pt>
                <c:pt idx="53">
                  <c:v>9.4590398492178096E-2</c:v>
                </c:pt>
                <c:pt idx="54">
                  <c:v>8.8532784568171083E-2</c:v>
                </c:pt>
                <c:pt idx="55">
                  <c:v>0.10241090586268151</c:v>
                </c:pt>
                <c:pt idx="56">
                  <c:v>0.10147254481247091</c:v>
                </c:pt>
                <c:pt idx="57">
                  <c:v>9.8153769358752391E-2</c:v>
                </c:pt>
                <c:pt idx="58">
                  <c:v>0.10403676372618915</c:v>
                </c:pt>
                <c:pt idx="59">
                  <c:v>0.11004550638989614</c:v>
                </c:pt>
                <c:pt idx="60">
                  <c:v>0.10904416988052165</c:v>
                </c:pt>
                <c:pt idx="61">
                  <c:v>0.10747789346374723</c:v>
                </c:pt>
                <c:pt idx="62">
                  <c:v>0.10479461605823302</c:v>
                </c:pt>
                <c:pt idx="63">
                  <c:v>0.10095700467566444</c:v>
                </c:pt>
                <c:pt idx="64">
                  <c:v>0.10649327697639105</c:v>
                </c:pt>
                <c:pt idx="65">
                  <c:v>0.10108189642791582</c:v>
                </c:pt>
                <c:pt idx="66">
                  <c:v>9.7852025049031205E-2</c:v>
                </c:pt>
                <c:pt idx="67">
                  <c:v>0.11172098821383437</c:v>
                </c:pt>
                <c:pt idx="68">
                  <c:v>0.10744151803673392</c:v>
                </c:pt>
                <c:pt idx="69">
                  <c:v>0.10656694958950261</c:v>
                </c:pt>
                <c:pt idx="70">
                  <c:v>0.10894415824157543</c:v>
                </c:pt>
                <c:pt idx="71">
                  <c:v>0.10892259305938699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F3-4637-ADB9-0A8DCC538FF4}"/>
            </c:ext>
          </c:extLst>
        </c:ser>
        <c:ser>
          <c:idx val="6"/>
          <c:order val="6"/>
          <c:tx>
            <c:v>Ratio-To-Trend(Mean) P</c:v>
          </c:tx>
          <c:spPr>
            <a:ln w="19050" cap="flat" cmpd="sng" algn="ctr">
              <a:solidFill>
                <a:srgbClr val="FF3399"/>
              </a:solidFill>
              <a:prstDash val="lgDash"/>
              <a:miter lim="800000"/>
            </a:ln>
            <a:effectLst/>
          </c:spPr>
          <c:marker>
            <c:symbol val="none"/>
          </c:marker>
          <c:yVal>
            <c:numRef>
              <c:f>'Dataset USA Export(De seasonal)'!$N$6:$N$77</c:f>
              <c:numCache>
                <c:formatCode>General</c:formatCode>
                <c:ptCount val="72"/>
                <c:pt idx="0">
                  <c:v>6.8200491769014882E-2</c:v>
                </c:pt>
                <c:pt idx="1">
                  <c:v>7.0530126285533762E-2</c:v>
                </c:pt>
                <c:pt idx="2">
                  <c:v>7.1392548918828985E-2</c:v>
                </c:pt>
                <c:pt idx="3">
                  <c:v>7.0367884023778429E-2</c:v>
                </c:pt>
                <c:pt idx="4">
                  <c:v>7.3115377232637238E-2</c:v>
                </c:pt>
                <c:pt idx="5">
                  <c:v>6.9698271973638773E-2</c:v>
                </c:pt>
                <c:pt idx="6">
                  <c:v>7.235790105466873E-2</c:v>
                </c:pt>
                <c:pt idx="7">
                  <c:v>6.8871720353679153E-2</c:v>
                </c:pt>
                <c:pt idx="8">
                  <c:v>6.3821983724171485E-2</c:v>
                </c:pt>
                <c:pt idx="9">
                  <c:v>7.0462976565275101E-2</c:v>
                </c:pt>
                <c:pt idx="10">
                  <c:v>7.2894085422956625E-2</c:v>
                </c:pt>
                <c:pt idx="11">
                  <c:v>6.6625433123732272E-2</c:v>
                </c:pt>
                <c:pt idx="12">
                  <c:v>7.3613229211000192E-2</c:v>
                </c:pt>
                <c:pt idx="13">
                  <c:v>6.7372060929465086E-2</c:v>
                </c:pt>
                <c:pt idx="14">
                  <c:v>6.3360887165460719E-2</c:v>
                </c:pt>
                <c:pt idx="15">
                  <c:v>7.2269718727123788E-2</c:v>
                </c:pt>
                <c:pt idx="16">
                  <c:v>7.1264355024216033E-2</c:v>
                </c:pt>
                <c:pt idx="17">
                  <c:v>6.9698271973638773E-2</c:v>
                </c:pt>
                <c:pt idx="18">
                  <c:v>7.5859089815378505E-2</c:v>
                </c:pt>
                <c:pt idx="19">
                  <c:v>6.9899656478360925E-2</c:v>
                </c:pt>
                <c:pt idx="20">
                  <c:v>7.3794168681073288E-2</c:v>
                </c:pt>
                <c:pt idx="21">
                  <c:v>7.7979027398904457E-2</c:v>
                </c:pt>
                <c:pt idx="22">
                  <c:v>6.8953864589283292E-2</c:v>
                </c:pt>
                <c:pt idx="23">
                  <c:v>6.888392238216387E-2</c:v>
                </c:pt>
                <c:pt idx="24">
                  <c:v>7.4695776699397268E-2</c:v>
                </c:pt>
                <c:pt idx="25">
                  <c:v>7.3688191641602424E-2</c:v>
                </c:pt>
                <c:pt idx="26">
                  <c:v>7.3177362641799706E-2</c:v>
                </c:pt>
                <c:pt idx="27">
                  <c:v>7.4171553430469148E-2</c:v>
                </c:pt>
                <c:pt idx="28">
                  <c:v>7.1264355024216033E-2</c:v>
                </c:pt>
                <c:pt idx="29">
                  <c:v>7.8062064610475435E-2</c:v>
                </c:pt>
                <c:pt idx="30">
                  <c:v>8.0527341496324872E-2</c:v>
                </c:pt>
                <c:pt idx="31">
                  <c:v>7.1955528727724483E-2</c:v>
                </c:pt>
                <c:pt idx="32">
                  <c:v>7.8780261159524176E-2</c:v>
                </c:pt>
                <c:pt idx="33">
                  <c:v>7.5160508336293452E-2</c:v>
                </c:pt>
                <c:pt idx="34">
                  <c:v>7.5849251048211622E-2</c:v>
                </c:pt>
                <c:pt idx="35">
                  <c:v>8.0176368674321874E-2</c:v>
                </c:pt>
                <c:pt idx="36">
                  <c:v>7.4695776699397268E-2</c:v>
                </c:pt>
                <c:pt idx="37">
                  <c:v>8.1057010805762678E-2</c:v>
                </c:pt>
                <c:pt idx="38">
                  <c:v>8.4778651841109429E-2</c:v>
                </c:pt>
                <c:pt idx="39">
                  <c:v>8.3680726947195971E-2</c:v>
                </c:pt>
                <c:pt idx="40">
                  <c:v>8.1444977170532618E-2</c:v>
                </c:pt>
                <c:pt idx="41">
                  <c:v>8.4567236661348369E-2</c:v>
                </c:pt>
                <c:pt idx="42">
                  <c:v>8.2861467336798056E-2</c:v>
                </c:pt>
                <c:pt idx="43">
                  <c:v>8.5318698348587602E-2</c:v>
                </c:pt>
                <c:pt idx="44">
                  <c:v>8.5760790629355432E-2</c:v>
                </c:pt>
                <c:pt idx="45">
                  <c:v>8.3616065524126468E-2</c:v>
                </c:pt>
                <c:pt idx="46">
                  <c:v>8.7669913549231621E-2</c:v>
                </c:pt>
                <c:pt idx="47">
                  <c:v>8.9210325708048294E-2</c:v>
                </c:pt>
                <c:pt idx="48">
                  <c:v>8.2273609118176688E-2</c:v>
                </c:pt>
                <c:pt idx="49">
                  <c:v>8.6320453065877129E-2</c:v>
                </c:pt>
                <c:pt idx="50">
                  <c:v>9.2810313594477695E-2</c:v>
                </c:pt>
                <c:pt idx="51">
                  <c:v>8.9386231057232063E-2</c:v>
                </c:pt>
                <c:pt idx="52">
                  <c:v>9.255111042105979E-2</c:v>
                </c:pt>
                <c:pt idx="53">
                  <c:v>9.478964988414873E-2</c:v>
                </c:pt>
                <c:pt idx="54">
                  <c:v>8.8696781937981015E-2</c:v>
                </c:pt>
                <c:pt idx="55">
                  <c:v>0.10176567634349605</c:v>
                </c:pt>
                <c:pt idx="56">
                  <c:v>0.1017162865603983</c:v>
                </c:pt>
                <c:pt idx="57">
                  <c:v>9.8648167191385153E-2</c:v>
                </c:pt>
                <c:pt idx="58">
                  <c:v>0.10441585209234328</c:v>
                </c:pt>
                <c:pt idx="59">
                  <c:v>0.11066597366314852</c:v>
                </c:pt>
                <c:pt idx="60">
                  <c:v>0.10933729632810323</c:v>
                </c:pt>
                <c:pt idx="61">
                  <c:v>0.10737422210633496</c:v>
                </c:pt>
                <c:pt idx="62">
                  <c:v>0.10441160279378739</c:v>
                </c:pt>
                <c:pt idx="63">
                  <c:v>0.10079723927730423</c:v>
                </c:pt>
                <c:pt idx="64">
                  <c:v>0.10550826588000817</c:v>
                </c:pt>
                <c:pt idx="65">
                  <c:v>0.10129482193502169</c:v>
                </c:pt>
                <c:pt idx="66">
                  <c:v>9.8033285299873762E-2</c:v>
                </c:pt>
                <c:pt idx="67">
                  <c:v>0.11101710146563207</c:v>
                </c:pt>
                <c:pt idx="68">
                  <c:v>0.10769959753453939</c:v>
                </c:pt>
                <c:pt idx="69">
                  <c:v>0.10710372437921817</c:v>
                </c:pt>
                <c:pt idx="70">
                  <c:v>0.10934112813443493</c:v>
                </c:pt>
                <c:pt idx="71">
                  <c:v>0.1095367290339327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F3-4637-ADB9-0A8DCC538FF4}"/>
            </c:ext>
          </c:extLst>
        </c:ser>
        <c:ser>
          <c:idx val="7"/>
          <c:order val="7"/>
          <c:tx>
            <c:v>Ratio-To-Trend(Median) P</c:v>
          </c:tx>
          <c:spPr>
            <a:ln w="19050" cap="flat" cmpd="sng" algn="ctr">
              <a:solidFill>
                <a:schemeClr val="accent2">
                  <a:lumMod val="60000"/>
                </a:schemeClr>
              </a:solidFill>
              <a:prstDash val="lgDash"/>
              <a:miter lim="800000"/>
            </a:ln>
            <a:effectLst/>
          </c:spPr>
          <c:marker>
            <c:symbol val="none"/>
          </c:marker>
          <c:yVal>
            <c:numRef>
              <c:f>'Dataset USA Export(De seasonal)'!$O$6:$O$77</c:f>
              <c:numCache>
                <c:formatCode>General</c:formatCode>
                <c:ptCount val="72"/>
                <c:pt idx="0">
                  <c:v>6.8453302287970363E-2</c:v>
                </c:pt>
                <c:pt idx="1">
                  <c:v>7.0655013122797858E-2</c:v>
                </c:pt>
                <c:pt idx="2">
                  <c:v>7.009237823410025E-2</c:v>
                </c:pt>
                <c:pt idx="3">
                  <c:v>7.0366997242787277E-2</c:v>
                </c:pt>
                <c:pt idx="4">
                  <c:v>7.3103896829773696E-2</c:v>
                </c:pt>
                <c:pt idx="5">
                  <c:v>6.9159151226844906E-2</c:v>
                </c:pt>
                <c:pt idx="6">
                  <c:v>7.1504538213866473E-2</c:v>
                </c:pt>
                <c:pt idx="7">
                  <c:v>6.9118781132159912E-2</c:v>
                </c:pt>
                <c:pt idx="8">
                  <c:v>6.3374151095834649E-2</c:v>
                </c:pt>
                <c:pt idx="9">
                  <c:v>7.1362120369968043E-2</c:v>
                </c:pt>
                <c:pt idx="10">
                  <c:v>7.3786030677306505E-2</c:v>
                </c:pt>
                <c:pt idx="11">
                  <c:v>6.7573055487077247E-2</c:v>
                </c:pt>
                <c:pt idx="12">
                  <c:v>7.3886104056856888E-2</c:v>
                </c:pt>
                <c:pt idx="13">
                  <c:v>6.7491355818791982E-2</c:v>
                </c:pt>
                <c:pt idx="14">
                  <c:v>6.220698568276397E-2</c:v>
                </c:pt>
                <c:pt idx="15">
                  <c:v>7.2268807979078822E-2</c:v>
                </c:pt>
                <c:pt idx="16">
                  <c:v>7.1253165264462959E-2</c:v>
                </c:pt>
                <c:pt idx="17">
                  <c:v>6.9159151226844906E-2</c:v>
                </c:pt>
                <c:pt idx="18">
                  <c:v>7.4964435224214851E-2</c:v>
                </c:pt>
                <c:pt idx="19">
                  <c:v>7.0150404731147364E-2</c:v>
                </c:pt>
                <c:pt idx="20">
                  <c:v>7.3276362204558812E-2</c:v>
                </c:pt>
                <c:pt idx="21">
                  <c:v>7.8974079876097961E-2</c:v>
                </c:pt>
                <c:pt idx="22">
                  <c:v>6.9797596586641295E-2</c:v>
                </c:pt>
                <c:pt idx="23">
                  <c:v>6.9863667537486643E-2</c:v>
                </c:pt>
                <c:pt idx="24">
                  <c:v>7.4972664410634202E-2</c:v>
                </c:pt>
                <c:pt idx="25">
                  <c:v>7.3818670426803734E-2</c:v>
                </c:pt>
                <c:pt idx="26">
                  <c:v>7.1844687689952752E-2</c:v>
                </c:pt>
                <c:pt idx="27">
                  <c:v>7.4170618715370368E-2</c:v>
                </c:pt>
                <c:pt idx="28">
                  <c:v>7.1253165264462959E-2</c:v>
                </c:pt>
                <c:pt idx="29">
                  <c:v>7.7458249374066299E-2</c:v>
                </c:pt>
                <c:pt idx="30">
                  <c:v>7.9577631238012689E-2</c:v>
                </c:pt>
                <c:pt idx="31">
                  <c:v>7.2213651929122297E-2</c:v>
                </c:pt>
                <c:pt idx="32">
                  <c:v>7.8227467758920893E-2</c:v>
                </c:pt>
                <c:pt idx="33">
                  <c:v>7.6119595061299242E-2</c:v>
                </c:pt>
                <c:pt idx="34">
                  <c:v>7.677735624530542E-2</c:v>
                </c:pt>
                <c:pt idx="35">
                  <c:v>8.1316727789533624E-2</c:v>
                </c:pt>
                <c:pt idx="36">
                  <c:v>7.4972664410634202E-2</c:v>
                </c:pt>
                <c:pt idx="37">
                  <c:v>8.1200537469484108E-2</c:v>
                </c:pt>
                <c:pt idx="38">
                  <c:v>8.3234699152994043E-2</c:v>
                </c:pt>
                <c:pt idx="39">
                  <c:v>8.3679672396828123E-2</c:v>
                </c:pt>
                <c:pt idx="40">
                  <c:v>8.1432188873671971E-2</c:v>
                </c:pt>
                <c:pt idx="41">
                  <c:v>8.3913103488571825E-2</c:v>
                </c:pt>
                <c:pt idx="42">
                  <c:v>8.1884229244911594E-2</c:v>
                </c:pt>
                <c:pt idx="43">
                  <c:v>8.5624758715959301E-2</c:v>
                </c:pt>
                <c:pt idx="44">
                  <c:v>8.5159015535027804E-2</c:v>
                </c:pt>
                <c:pt idx="45">
                  <c:v>8.4683049505695412E-2</c:v>
                </c:pt>
                <c:pt idx="46">
                  <c:v>8.8742658517301065E-2</c:v>
                </c:pt>
                <c:pt idx="47">
                  <c:v>9.0479175991171223E-2</c:v>
                </c:pt>
                <c:pt idx="48">
                  <c:v>8.2578586887075353E-2</c:v>
                </c:pt>
                <c:pt idx="49">
                  <c:v>8.6473299642827225E-2</c:v>
                </c:pt>
                <c:pt idx="50">
                  <c:v>9.112009170433033E-2</c:v>
                </c:pt>
                <c:pt idx="51">
                  <c:v>8.9385104605702759E-2</c:v>
                </c:pt>
                <c:pt idx="52">
                  <c:v>9.2536578265536309E-2</c:v>
                </c:pt>
                <c:pt idx="53">
                  <c:v>9.405644566850907E-2</c:v>
                </c:pt>
                <c:pt idx="54">
                  <c:v>8.7650724262158891E-2</c:v>
                </c:pt>
                <c:pt idx="55">
                  <c:v>0.10213073629975868</c:v>
                </c:pt>
                <c:pt idx="56">
                  <c:v>0.10100255330898646</c:v>
                </c:pt>
                <c:pt idx="57">
                  <c:v>9.9906968517955247E-2</c:v>
                </c:pt>
                <c:pt idx="58">
                  <c:v>0.10569350340262823</c:v>
                </c:pt>
                <c:pt idx="59">
                  <c:v>0.11223999047006052</c:v>
                </c:pt>
                <c:pt idx="60">
                  <c:v>0.10974259573150803</c:v>
                </c:pt>
                <c:pt idx="61">
                  <c:v>0.10756434833619971</c:v>
                </c:pt>
                <c:pt idx="62">
                  <c:v>0.10251010316737161</c:v>
                </c:pt>
                <c:pt idx="63">
                  <c:v>0.10079596902345205</c:v>
                </c:pt>
                <c:pt idx="64">
                  <c:v>0.1054916992227114</c:v>
                </c:pt>
                <c:pt idx="65">
                  <c:v>0.10051129978301461</c:v>
                </c:pt>
                <c:pt idx="66">
                  <c:v>9.6877116289754567E-2</c:v>
                </c:pt>
                <c:pt idx="67">
                  <c:v>0.11141534869064583</c:v>
                </c:pt>
                <c:pt idx="68">
                  <c:v>0.10694387997422097</c:v>
                </c:pt>
                <c:pt idx="69">
                  <c:v>0.10847042296235142</c:v>
                </c:pt>
                <c:pt idx="70">
                  <c:v>0.11067904601595975</c:v>
                </c:pt>
                <c:pt idx="71">
                  <c:v>0.1110946844448558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F3-4637-ADB9-0A8DCC538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47856"/>
        <c:axId val="705346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Original Imports Trend</c:v>
                </c:tx>
                <c:spPr>
                  <a:ln w="19050" cap="flat" cmpd="sng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trendline>
                  <c:spPr>
                    <a:ln w="12700" cap="rnd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strLit>
                    <c:ptCount val="72"/>
                    <c:pt idx="0">
                      <c:v>1990 January</c:v>
                    </c:pt>
                    <c:pt idx="1">
                      <c:v>1990 Feburary</c:v>
                    </c:pt>
                    <c:pt idx="2">
                      <c:v>1990 March</c:v>
                    </c:pt>
                    <c:pt idx="3">
                      <c:v>1990 April</c:v>
                    </c:pt>
                    <c:pt idx="4">
                      <c:v>1990 May</c:v>
                    </c:pt>
                    <c:pt idx="5">
                      <c:v>1990 June</c:v>
                    </c:pt>
                    <c:pt idx="6">
                      <c:v>1990 July</c:v>
                    </c:pt>
                    <c:pt idx="7">
                      <c:v>1990 August</c:v>
                    </c:pt>
                    <c:pt idx="8">
                      <c:v>1990 September</c:v>
                    </c:pt>
                    <c:pt idx="9">
                      <c:v>1990 October</c:v>
                    </c:pt>
                    <c:pt idx="10">
                      <c:v>1990 November</c:v>
                    </c:pt>
                    <c:pt idx="11">
                      <c:v>1990 December</c:v>
                    </c:pt>
                    <c:pt idx="12">
                      <c:v>1991 January</c:v>
                    </c:pt>
                    <c:pt idx="13">
                      <c:v>1991 Feburary</c:v>
                    </c:pt>
                    <c:pt idx="14">
                      <c:v>1991 March</c:v>
                    </c:pt>
                    <c:pt idx="15">
                      <c:v>1991 April</c:v>
                    </c:pt>
                    <c:pt idx="16">
                      <c:v>1991 May</c:v>
                    </c:pt>
                    <c:pt idx="17">
                      <c:v>1991 June</c:v>
                    </c:pt>
                    <c:pt idx="18">
                      <c:v>1991 July</c:v>
                    </c:pt>
                    <c:pt idx="19">
                      <c:v>1991 August</c:v>
                    </c:pt>
                    <c:pt idx="20">
                      <c:v>1991 September</c:v>
                    </c:pt>
                    <c:pt idx="21">
                      <c:v>1991 October</c:v>
                    </c:pt>
                    <c:pt idx="22">
                      <c:v>1991 November</c:v>
                    </c:pt>
                    <c:pt idx="23">
                      <c:v>1991 December</c:v>
                    </c:pt>
                    <c:pt idx="24">
                      <c:v>1992 January</c:v>
                    </c:pt>
                    <c:pt idx="25">
                      <c:v>1992 Feburary</c:v>
                    </c:pt>
                    <c:pt idx="26">
                      <c:v>1992 March</c:v>
                    </c:pt>
                    <c:pt idx="27">
                      <c:v>1992 April</c:v>
                    </c:pt>
                    <c:pt idx="28">
                      <c:v>1992 May</c:v>
                    </c:pt>
                    <c:pt idx="29">
                      <c:v>1992 June</c:v>
                    </c:pt>
                    <c:pt idx="30">
                      <c:v>1992 July</c:v>
                    </c:pt>
                    <c:pt idx="31">
                      <c:v>1992 August</c:v>
                    </c:pt>
                    <c:pt idx="32">
                      <c:v>1992 September</c:v>
                    </c:pt>
                    <c:pt idx="33">
                      <c:v>1992 October</c:v>
                    </c:pt>
                    <c:pt idx="34">
                      <c:v>1992 November</c:v>
                    </c:pt>
                    <c:pt idx="35">
                      <c:v>1992 December</c:v>
                    </c:pt>
                    <c:pt idx="36">
                      <c:v>1993 January</c:v>
                    </c:pt>
                    <c:pt idx="37">
                      <c:v>1993 Feburary</c:v>
                    </c:pt>
                    <c:pt idx="38">
                      <c:v>1993 March</c:v>
                    </c:pt>
                    <c:pt idx="39">
                      <c:v>1993 April</c:v>
                    </c:pt>
                    <c:pt idx="40">
                      <c:v>1993 May</c:v>
                    </c:pt>
                    <c:pt idx="41">
                      <c:v>1993 June</c:v>
                    </c:pt>
                    <c:pt idx="42">
                      <c:v>1993 July</c:v>
                    </c:pt>
                    <c:pt idx="43">
                      <c:v>1993 August</c:v>
                    </c:pt>
                    <c:pt idx="44">
                      <c:v>1993 September</c:v>
                    </c:pt>
                    <c:pt idx="45">
                      <c:v>1993 October</c:v>
                    </c:pt>
                    <c:pt idx="46">
                      <c:v>1993 November</c:v>
                    </c:pt>
                    <c:pt idx="47">
                      <c:v>1993 December</c:v>
                    </c:pt>
                    <c:pt idx="48">
                      <c:v>1994 January</c:v>
                    </c:pt>
                    <c:pt idx="49">
                      <c:v>1994 Feburary</c:v>
                    </c:pt>
                    <c:pt idx="50">
                      <c:v>1994 March</c:v>
                    </c:pt>
                    <c:pt idx="51">
                      <c:v>1994 April</c:v>
                    </c:pt>
                    <c:pt idx="52">
                      <c:v>1994 May</c:v>
                    </c:pt>
                    <c:pt idx="53">
                      <c:v>1994 June</c:v>
                    </c:pt>
                    <c:pt idx="54">
                      <c:v>1994 July</c:v>
                    </c:pt>
                    <c:pt idx="55">
                      <c:v>1994 August</c:v>
                    </c:pt>
                    <c:pt idx="56">
                      <c:v>1994 September</c:v>
                    </c:pt>
                    <c:pt idx="57">
                      <c:v>1994 October</c:v>
                    </c:pt>
                    <c:pt idx="58">
                      <c:v>1994 November</c:v>
                    </c:pt>
                    <c:pt idx="59">
                      <c:v>1994 December</c:v>
                    </c:pt>
                    <c:pt idx="60">
                      <c:v>1995 January</c:v>
                    </c:pt>
                    <c:pt idx="61">
                      <c:v>1995 Feburary</c:v>
                    </c:pt>
                    <c:pt idx="62">
                      <c:v>1995 March</c:v>
                    </c:pt>
                    <c:pt idx="63">
                      <c:v>1995 April</c:v>
                    </c:pt>
                    <c:pt idx="64">
                      <c:v>1995 May</c:v>
                    </c:pt>
                    <c:pt idx="65">
                      <c:v>1995 June</c:v>
                    </c:pt>
                    <c:pt idx="66">
                      <c:v>1995 July</c:v>
                    </c:pt>
                    <c:pt idx="67">
                      <c:v>1995 August</c:v>
                    </c:pt>
                    <c:pt idx="68">
                      <c:v>1995 September</c:v>
                    </c:pt>
                    <c:pt idx="69">
                      <c:v>1995 October</c:v>
                    </c:pt>
                    <c:pt idx="70">
                      <c:v>1995 November</c:v>
                    </c:pt>
                    <c:pt idx="71">
                      <c:v>1995 December</c:v>
                    </c:pt>
                  </c:strLit>
                </c:xVal>
                <c:yVal>
                  <c:numRef>
                    <c:extLst>
                      <c:ext uri="{02D57815-91ED-43cb-92C2-25804820EDAC}">
                        <c15:formulaRef>
                          <c15:sqref>'Dataset USA Export(De seasonal)'!$D$6:$D$77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6.3</c:v>
                      </c:pt>
                      <c:pt idx="1">
                        <c:v>6.7</c:v>
                      </c:pt>
                      <c:pt idx="2">
                        <c:v>8</c:v>
                      </c:pt>
                      <c:pt idx="3">
                        <c:v>7.4</c:v>
                      </c:pt>
                      <c:pt idx="4">
                        <c:v>7.9</c:v>
                      </c:pt>
                      <c:pt idx="5">
                        <c:v>7.5</c:v>
                      </c:pt>
                      <c:pt idx="6">
                        <c:v>6.2</c:v>
                      </c:pt>
                      <c:pt idx="7">
                        <c:v>6.7</c:v>
                      </c:pt>
                      <c:pt idx="8">
                        <c:v>6.4</c:v>
                      </c:pt>
                      <c:pt idx="9">
                        <c:v>7.5</c:v>
                      </c:pt>
                      <c:pt idx="10">
                        <c:v>7.4</c:v>
                      </c:pt>
                      <c:pt idx="11">
                        <c:v>5.9</c:v>
                      </c:pt>
                      <c:pt idx="12">
                        <c:v>6.8</c:v>
                      </c:pt>
                      <c:pt idx="13">
                        <c:v>6.4</c:v>
                      </c:pt>
                      <c:pt idx="14">
                        <c:v>7.1</c:v>
                      </c:pt>
                      <c:pt idx="15">
                        <c:v>7.6</c:v>
                      </c:pt>
                      <c:pt idx="16">
                        <c:v>7.7</c:v>
                      </c:pt>
                      <c:pt idx="17">
                        <c:v>7.5</c:v>
                      </c:pt>
                      <c:pt idx="18">
                        <c:v>6.5</c:v>
                      </c:pt>
                      <c:pt idx="19">
                        <c:v>6.8</c:v>
                      </c:pt>
                      <c:pt idx="20">
                        <c:v>7.4</c:v>
                      </c:pt>
                      <c:pt idx="21">
                        <c:v>8.3000000000000007</c:v>
                      </c:pt>
                      <c:pt idx="22">
                        <c:v>7</c:v>
                      </c:pt>
                      <c:pt idx="23">
                        <c:v>6.1</c:v>
                      </c:pt>
                      <c:pt idx="24">
                        <c:v>6.9</c:v>
                      </c:pt>
                      <c:pt idx="25">
                        <c:v>7</c:v>
                      </c:pt>
                      <c:pt idx="26">
                        <c:v>8.1999999999999993</c:v>
                      </c:pt>
                      <c:pt idx="27">
                        <c:v>7.8</c:v>
                      </c:pt>
                      <c:pt idx="28">
                        <c:v>7.7</c:v>
                      </c:pt>
                      <c:pt idx="29">
                        <c:v>8.4</c:v>
                      </c:pt>
                      <c:pt idx="30">
                        <c:v>6.9</c:v>
                      </c:pt>
                      <c:pt idx="31">
                        <c:v>7</c:v>
                      </c:pt>
                      <c:pt idx="32">
                        <c:v>7.9</c:v>
                      </c:pt>
                      <c:pt idx="33">
                        <c:v>8</c:v>
                      </c:pt>
                      <c:pt idx="34">
                        <c:v>7.7</c:v>
                      </c:pt>
                      <c:pt idx="35">
                        <c:v>7.1</c:v>
                      </c:pt>
                      <c:pt idx="36">
                        <c:v>6.9</c:v>
                      </c:pt>
                      <c:pt idx="37">
                        <c:v>7.7</c:v>
                      </c:pt>
                      <c:pt idx="38">
                        <c:v>9.5</c:v>
                      </c:pt>
                      <c:pt idx="39">
                        <c:v>8.8000000000000007</c:v>
                      </c:pt>
                      <c:pt idx="40">
                        <c:v>8.8000000000000007</c:v>
                      </c:pt>
                      <c:pt idx="41">
                        <c:v>9.1</c:v>
                      </c:pt>
                      <c:pt idx="42">
                        <c:v>7.1</c:v>
                      </c:pt>
                      <c:pt idx="43">
                        <c:v>8.3000000000000007</c:v>
                      </c:pt>
                      <c:pt idx="44">
                        <c:v>8.6</c:v>
                      </c:pt>
                      <c:pt idx="45">
                        <c:v>8.9</c:v>
                      </c:pt>
                      <c:pt idx="46">
                        <c:v>8.9</c:v>
                      </c:pt>
                      <c:pt idx="47">
                        <c:v>7.9</c:v>
                      </c:pt>
                      <c:pt idx="48">
                        <c:v>7.6</c:v>
                      </c:pt>
                      <c:pt idx="49">
                        <c:v>8.1999999999999993</c:v>
                      </c:pt>
                      <c:pt idx="50">
                        <c:v>10.4</c:v>
                      </c:pt>
                      <c:pt idx="51">
                        <c:v>9.4</c:v>
                      </c:pt>
                      <c:pt idx="52">
                        <c:v>10</c:v>
                      </c:pt>
                      <c:pt idx="53">
                        <c:v>10.199999999999999</c:v>
                      </c:pt>
                      <c:pt idx="54">
                        <c:v>7.6</c:v>
                      </c:pt>
                      <c:pt idx="55">
                        <c:v>9.9</c:v>
                      </c:pt>
                      <c:pt idx="56">
                        <c:v>10.199999999999999</c:v>
                      </c:pt>
                      <c:pt idx="57">
                        <c:v>10.5</c:v>
                      </c:pt>
                      <c:pt idx="58">
                        <c:v>10.6</c:v>
                      </c:pt>
                      <c:pt idx="59">
                        <c:v>9.8000000000000007</c:v>
                      </c:pt>
                      <c:pt idx="60">
                        <c:v>10.1</c:v>
                      </c:pt>
                      <c:pt idx="61">
                        <c:v>10.199999999999999</c:v>
                      </c:pt>
                      <c:pt idx="62">
                        <c:v>11.7</c:v>
                      </c:pt>
                      <c:pt idx="63">
                        <c:v>10.6</c:v>
                      </c:pt>
                      <c:pt idx="64">
                        <c:v>11.4</c:v>
                      </c:pt>
                      <c:pt idx="65">
                        <c:v>10.9</c:v>
                      </c:pt>
                      <c:pt idx="66">
                        <c:v>8.4</c:v>
                      </c:pt>
                      <c:pt idx="67">
                        <c:v>10.8</c:v>
                      </c:pt>
                      <c:pt idx="68">
                        <c:v>10.8</c:v>
                      </c:pt>
                      <c:pt idx="69">
                        <c:v>11.4</c:v>
                      </c:pt>
                      <c:pt idx="70">
                        <c:v>11.1</c:v>
                      </c:pt>
                      <c:pt idx="71">
                        <c:v>9.6999999999999993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FDF3-4637-ADB9-0A8DCC538FF4}"/>
                  </c:ext>
                </c:extLst>
              </c15:ser>
            </c15:filteredScatterSeries>
          </c:ext>
        </c:extLst>
      </c:scatterChart>
      <c:valAx>
        <c:axId val="70534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6544"/>
        <c:crosses val="autoZero"/>
        <c:crossBetween val="midCat"/>
      </c:valAx>
      <c:valAx>
        <c:axId val="705346544"/>
        <c:scaling>
          <c:orientation val="minMax"/>
          <c:max val="0.1500000000000000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Housing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785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De-Season De-Trend(Mean) L</c:v>
          </c:tx>
          <c:spPr>
            <a:ln w="19050" cap="flat" cmpd="sng" algn="ctr">
              <a:solidFill>
                <a:schemeClr val="accent2"/>
              </a:solidFill>
              <a:prstDash val="sysDot"/>
              <a:miter lim="800000"/>
            </a:ln>
            <a:effectLst/>
          </c:spPr>
          <c:marker>
            <c:symbol val="none"/>
          </c:marker>
          <c:yVal>
            <c:numRef>
              <c:f>'Dataset USA Export(De Trend)'!$R$6:$R$77</c:f>
              <c:numCache>
                <c:formatCode>General</c:formatCode>
                <c:ptCount val="72"/>
                <c:pt idx="0">
                  <c:v>1.1011245656572622E-2</c:v>
                </c:pt>
                <c:pt idx="1">
                  <c:v>1.1299193036742598E-2</c:v>
                </c:pt>
                <c:pt idx="2">
                  <c:v>1.1348945955151421E-2</c:v>
                </c:pt>
                <c:pt idx="3">
                  <c:v>1.1094768200601193E-2</c:v>
                </c:pt>
                <c:pt idx="4">
                  <c:v>1.1416463185406296E-2</c:v>
                </c:pt>
                <c:pt idx="5">
                  <c:v>1.0808982858747929E-2</c:v>
                </c:pt>
                <c:pt idx="6">
                  <c:v>1.1123216991990622E-2</c:v>
                </c:pt>
                <c:pt idx="7">
                  <c:v>1.0479711695390191E-2</c:v>
                </c:pt>
                <c:pt idx="8">
                  <c:v>9.6391796769066916E-3</c:v>
                </c:pt>
                <c:pt idx="9">
                  <c:v>1.0533959087672436E-2</c:v>
                </c:pt>
                <c:pt idx="10">
                  <c:v>1.0787609217255398E-2</c:v>
                </c:pt>
                <c:pt idx="11">
                  <c:v>9.7733672883442667E-3</c:v>
                </c:pt>
                <c:pt idx="12">
                  <c:v>1.0598544029395094E-2</c:v>
                </c:pt>
                <c:pt idx="13">
                  <c:v>9.6352966376455369E-3</c:v>
                </c:pt>
                <c:pt idx="14">
                  <c:v>9.0011630848160565E-3</c:v>
                </c:pt>
                <c:pt idx="15">
                  <c:v>1.0193621371597895E-2</c:v>
                </c:pt>
                <c:pt idx="16">
                  <c:v>9.9648071443765376E-3</c:v>
                </c:pt>
                <c:pt idx="17">
                  <c:v>9.6893729132063872E-3</c:v>
                </c:pt>
                <c:pt idx="18">
                  <c:v>1.0463865962114334E-2</c:v>
                </c:pt>
                <c:pt idx="19">
                  <c:v>9.5531167866539212E-3</c:v>
                </c:pt>
                <c:pt idx="20">
                  <c:v>1.001999539367023E-2</c:v>
                </c:pt>
                <c:pt idx="21">
                  <c:v>1.0490372772776507E-2</c:v>
                </c:pt>
                <c:pt idx="22">
                  <c:v>9.1912303843504888E-3</c:v>
                </c:pt>
                <c:pt idx="23">
                  <c:v>9.1095497653865022E-3</c:v>
                </c:pt>
                <c:pt idx="24">
                  <c:v>9.7039211437754819E-3</c:v>
                </c:pt>
                <c:pt idx="25">
                  <c:v>9.5175126600937528E-3</c:v>
                </c:pt>
                <c:pt idx="26">
                  <c:v>9.3965293639805565E-3</c:v>
                </c:pt>
                <c:pt idx="27">
                  <c:v>9.4643249450587393E-3</c:v>
                </c:pt>
                <c:pt idx="28">
                  <c:v>9.0221436927821041E-3</c:v>
                </c:pt>
                <c:pt idx="29">
                  <c:v>9.8335268495699998E-3</c:v>
                </c:pt>
                <c:pt idx="30">
                  <c:v>1.0073316961631601E-2</c:v>
                </c:pt>
                <c:pt idx="31">
                  <c:v>8.9252860926527997E-3</c:v>
                </c:pt>
                <c:pt idx="32">
                  <c:v>9.7160255119029797E-3</c:v>
                </c:pt>
                <c:pt idx="33">
                  <c:v>9.190962817851648E-3</c:v>
                </c:pt>
                <c:pt idx="34">
                  <c:v>9.1971171413480577E-3</c:v>
                </c:pt>
                <c:pt idx="35">
                  <c:v>9.6523456311833795E-3</c:v>
                </c:pt>
                <c:pt idx="36">
                  <c:v>8.8403965145759204E-3</c:v>
                </c:pt>
                <c:pt idx="37">
                  <c:v>9.544491339358821E-3</c:v>
                </c:pt>
                <c:pt idx="38">
                  <c:v>9.931646213708822E-3</c:v>
                </c:pt>
                <c:pt idx="39">
                  <c:v>9.7481998734140016E-3</c:v>
                </c:pt>
                <c:pt idx="40">
                  <c:v>9.4199052329862563E-3</c:v>
                </c:pt>
                <c:pt idx="41">
                  <c:v>9.7389005614913326E-3</c:v>
                </c:pt>
                <c:pt idx="42">
                  <c:v>9.4822102530639201E-3</c:v>
                </c:pt>
                <c:pt idx="43">
                  <c:v>9.6875746110336586E-3</c:v>
                </c:pt>
                <c:pt idx="44">
                  <c:v>9.688437305628678E-3</c:v>
                </c:pt>
                <c:pt idx="45">
                  <c:v>9.371983983967316E-3</c:v>
                </c:pt>
                <c:pt idx="46">
                  <c:v>9.7497683292492553E-3</c:v>
                </c:pt>
                <c:pt idx="47">
                  <c:v>9.8562970435088579E-3</c:v>
                </c:pt>
                <c:pt idx="48">
                  <c:v>8.9415637448386678E-3</c:v>
                </c:pt>
                <c:pt idx="49">
                  <c:v>9.3393028116496354E-3</c:v>
                </c:pt>
                <c:pt idx="50">
                  <c:v>9.9960210466314234E-3</c:v>
                </c:pt>
                <c:pt idx="51">
                  <c:v>9.5789928949872403E-3</c:v>
                </c:pt>
                <c:pt idx="52">
                  <c:v>9.8529130300831682E-3</c:v>
                </c:pt>
                <c:pt idx="53">
                  <c:v>1.0053484222056191E-2</c:v>
                </c:pt>
                <c:pt idx="54">
                  <c:v>9.3531186796871908E-3</c:v>
                </c:pt>
                <c:pt idx="55">
                  <c:v>1.0653791951751933E-2</c:v>
                </c:pt>
                <c:pt idx="56">
                  <c:v>1.0600459606484059E-2</c:v>
                </c:pt>
                <c:pt idx="57">
                  <c:v>1.0205495456526461E-2</c:v>
                </c:pt>
                <c:pt idx="58">
                  <c:v>1.0723692016706358E-2</c:v>
                </c:pt>
                <c:pt idx="59">
                  <c:v>1.1297303957398388E-2</c:v>
                </c:pt>
                <c:pt idx="60">
                  <c:v>1.098520551273339E-2</c:v>
                </c:pt>
                <c:pt idx="61">
                  <c:v>1.0745080116400857E-2</c:v>
                </c:pt>
                <c:pt idx="62">
                  <c:v>1.0406570937602916E-2</c:v>
                </c:pt>
                <c:pt idx="63">
                  <c:v>1.0000969316232127E-2</c:v>
                </c:pt>
                <c:pt idx="64">
                  <c:v>1.0404644316256824E-2</c:v>
                </c:pt>
                <c:pt idx="65">
                  <c:v>9.9566091968193333E-3</c:v>
                </c:pt>
                <c:pt idx="66">
                  <c:v>9.5851477534035206E-3</c:v>
                </c:pt>
                <c:pt idx="67">
                  <c:v>1.0781395464408688E-2</c:v>
                </c:pt>
                <c:pt idx="68">
                  <c:v>1.0416779107298548E-2</c:v>
                </c:pt>
                <c:pt idx="69">
                  <c:v>1.0288102483096815E-2</c:v>
                </c:pt>
                <c:pt idx="70">
                  <c:v>1.0431459512981625E-2</c:v>
                </c:pt>
                <c:pt idx="71">
                  <c:v>1.0392012916069804E-2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D-40D6-9F17-A8882B4E3267}"/>
            </c:ext>
          </c:extLst>
        </c:ser>
        <c:ser>
          <c:idx val="2"/>
          <c:order val="2"/>
          <c:tx>
            <c:v>De-Season De-trend(Median) L</c:v>
          </c:tx>
          <c:spPr>
            <a:ln w="19050" cap="flat" cmpd="sng" algn="ctr">
              <a:solidFill>
                <a:schemeClr val="accent3"/>
              </a:solidFill>
              <a:prstDash val="sysDot"/>
              <a:miter lim="800000"/>
            </a:ln>
            <a:effectLst/>
          </c:spPr>
          <c:marker>
            <c:symbol val="none"/>
          </c:marker>
          <c:yVal>
            <c:numRef>
              <c:f>'Dataset USA Export(De Trend)'!$S$6:$S$77</c:f>
              <c:numCache>
                <c:formatCode>General</c:formatCode>
                <c:ptCount val="72"/>
                <c:pt idx="0">
                  <c:v>1.0789239053487099E-2</c:v>
                </c:pt>
                <c:pt idx="1">
                  <c:v>1.1719437425244946E-2</c:v>
                </c:pt>
                <c:pt idx="2">
                  <c:v>1.132927719989202E-2</c:v>
                </c:pt>
                <c:pt idx="3">
                  <c:v>1.1175643537315975E-2</c:v>
                </c:pt>
                <c:pt idx="4">
                  <c:v>1.1459905248086004E-2</c:v>
                </c:pt>
                <c:pt idx="5">
                  <c:v>1.0865236566898502E-2</c:v>
                </c:pt>
                <c:pt idx="6">
                  <c:v>1.1255996526556535E-2</c:v>
                </c:pt>
                <c:pt idx="7">
                  <c:v>1.0337249759132887E-2</c:v>
                </c:pt>
                <c:pt idx="8">
                  <c:v>9.7159130021569843E-3</c:v>
                </c:pt>
                <c:pt idx="9">
                  <c:v>1.0225311660797681E-2</c:v>
                </c:pt>
                <c:pt idx="10">
                  <c:v>1.0633610742957551E-2</c:v>
                </c:pt>
                <c:pt idx="11">
                  <c:v>9.904543987439212E-3</c:v>
                </c:pt>
                <c:pt idx="12">
                  <c:v>1.038485823661525E-2</c:v>
                </c:pt>
                <c:pt idx="13">
                  <c:v>9.9936566842753274E-3</c:v>
                </c:pt>
                <c:pt idx="14">
                  <c:v>8.9855632507464603E-3</c:v>
                </c:pt>
                <c:pt idx="15">
                  <c:v>1.0267927796560097E-2</c:v>
                </c:pt>
                <c:pt idx="16">
                  <c:v>1.0002725348072984E-2</c:v>
                </c:pt>
                <c:pt idx="17">
                  <c:v>9.7397997815939549E-3</c:v>
                </c:pt>
                <c:pt idx="18">
                  <c:v>1.0588774723060928E-2</c:v>
                </c:pt>
                <c:pt idx="19">
                  <c:v>9.4232510466147612E-3</c:v>
                </c:pt>
                <c:pt idx="20">
                  <c:v>1.0099760227537887E-2</c:v>
                </c:pt>
                <c:pt idx="21">
                  <c:v>1.0183002434964622E-2</c:v>
                </c:pt>
                <c:pt idx="22">
                  <c:v>9.060021010002195E-3</c:v>
                </c:pt>
                <c:pt idx="23">
                  <c:v>9.2318168032670556E-3</c:v>
                </c:pt>
                <c:pt idx="24">
                  <c:v>9.5082725644112156E-3</c:v>
                </c:pt>
                <c:pt idx="25">
                  <c:v>9.8714920349834753E-3</c:v>
                </c:pt>
                <c:pt idx="26">
                  <c:v>9.3802443241999215E-3</c:v>
                </c:pt>
                <c:pt idx="27">
                  <c:v>9.533315162147572E-3</c:v>
                </c:pt>
                <c:pt idx="28">
                  <c:v>9.0564748622031389E-3</c:v>
                </c:pt>
                <c:pt idx="29">
                  <c:v>9.8847039452056758E-3</c:v>
                </c:pt>
                <c:pt idx="30">
                  <c:v>1.0193563679704571E-2</c:v>
                </c:pt>
                <c:pt idx="31">
                  <c:v>8.8039551271292902E-3</c:v>
                </c:pt>
                <c:pt idx="32">
                  <c:v>9.7933705734885787E-3</c:v>
                </c:pt>
                <c:pt idx="33">
                  <c:v>8.9216654909281684E-3</c:v>
                </c:pt>
                <c:pt idx="34">
                  <c:v>9.0658237306226637E-3</c:v>
                </c:pt>
                <c:pt idx="35">
                  <c:v>9.7818979953856518E-3</c:v>
                </c:pt>
                <c:pt idx="36">
                  <c:v>8.6621581516020986E-3</c:v>
                </c:pt>
                <c:pt idx="37">
                  <c:v>9.8994741167511401E-3</c:v>
                </c:pt>
                <c:pt idx="38">
                  <c:v>9.914433767771345E-3</c:v>
                </c:pt>
                <c:pt idx="39">
                  <c:v>9.8192593974050172E-3</c:v>
                </c:pt>
                <c:pt idx="40">
                  <c:v>9.4557499693921354E-3</c:v>
                </c:pt>
                <c:pt idx="41">
                  <c:v>9.7895851889954096E-3</c:v>
                </c:pt>
                <c:pt idx="42">
                  <c:v>9.5954008403701403E-3</c:v>
                </c:pt>
                <c:pt idx="43">
                  <c:v>9.5558810418935811E-3</c:v>
                </c:pt>
                <c:pt idx="44">
                  <c:v>9.7655627494795654E-3</c:v>
                </c:pt>
                <c:pt idx="45">
                  <c:v>9.0973826951937439E-3</c:v>
                </c:pt>
                <c:pt idx="46">
                  <c:v>9.610585548595672E-3</c:v>
                </c:pt>
                <c:pt idx="47">
                  <c:v>9.9885868135872521E-3</c:v>
                </c:pt>
                <c:pt idx="48">
                  <c:v>8.7612856677548642E-3</c:v>
                </c:pt>
                <c:pt idx="49">
                  <c:v>9.6866541301338302E-3</c:v>
                </c:pt>
                <c:pt idx="50">
                  <c:v>9.9786970332551173E-3</c:v>
                </c:pt>
                <c:pt idx="51">
                  <c:v>9.6488189843442623E-3</c:v>
                </c:pt>
                <c:pt idx="52">
                  <c:v>9.89040545295348E-3</c:v>
                </c:pt>
                <c:pt idx="53">
                  <c:v>1.0105806052399944E-2</c:v>
                </c:pt>
                <c:pt idx="54">
                  <c:v>9.4647682812298798E-3</c:v>
                </c:pt>
                <c:pt idx="55">
                  <c:v>1.050896355627263E-2</c:v>
                </c:pt>
                <c:pt idx="56">
                  <c:v>1.0684845263983079E-2</c:v>
                </c:pt>
                <c:pt idx="57">
                  <c:v>9.9064720896780804E-3</c:v>
                </c:pt>
                <c:pt idx="58">
                  <c:v>1.0570605992161532E-2</c:v>
                </c:pt>
                <c:pt idx="59">
                  <c:v>1.1448934710452267E-2</c:v>
                </c:pt>
                <c:pt idx="60">
                  <c:v>1.0763723925986428E-2</c:v>
                </c:pt>
                <c:pt idx="61">
                  <c:v>1.114471570172469E-2</c:v>
                </c:pt>
                <c:pt idx="62">
                  <c:v>1.0388535403935723E-2</c:v>
                </c:pt>
                <c:pt idx="63">
                  <c:v>1.0073871403621449E-2</c:v>
                </c:pt>
                <c:pt idx="64">
                  <c:v>1.0444236193636562E-2</c:v>
                </c:pt>
                <c:pt idx="65">
                  <c:v>1.000842685582079E-2</c:v>
                </c:pt>
                <c:pt idx="66">
                  <c:v>9.699567121321891E-3</c:v>
                </c:pt>
                <c:pt idx="67">
                  <c:v>1.0634832417823065E-2</c:v>
                </c:pt>
                <c:pt idx="68">
                  <c:v>1.0499702564075244E-2</c:v>
                </c:pt>
                <c:pt idx="69">
                  <c:v>9.9866587113483871E-3</c:v>
                </c:pt>
                <c:pt idx="70">
                  <c:v>1.0282545252430796E-2</c:v>
                </c:pt>
                <c:pt idx="71">
                  <c:v>1.0531492985841441E-2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D-40D6-9F17-A8882B4E3267}"/>
            </c:ext>
          </c:extLst>
        </c:ser>
        <c:ser>
          <c:idx val="3"/>
          <c:order val="3"/>
          <c:tx>
            <c:v>De-Season De-trend(Mean) P</c:v>
          </c:tx>
          <c:spPr>
            <a:ln w="19050" cap="flat" cmpd="sng" algn="ctr">
              <a:solidFill>
                <a:srgbClr val="7030A0"/>
              </a:solidFill>
              <a:prstDash val="sysDash"/>
              <a:miter lim="800000"/>
            </a:ln>
            <a:effectLst/>
          </c:spPr>
          <c:marker>
            <c:symbol val="none"/>
          </c:marker>
          <c:yVal>
            <c:numRef>
              <c:f>'Dataset USA Export(De Trend)'!$T$6:$T$77</c:f>
              <c:numCache>
                <c:formatCode>General</c:formatCode>
                <c:ptCount val="72"/>
                <c:pt idx="0">
                  <c:v>9.8286818378564636E-3</c:v>
                </c:pt>
                <c:pt idx="1">
                  <c:v>1.0169729085088506E-2</c:v>
                </c:pt>
                <c:pt idx="2">
                  <c:v>1.0296671520423724E-2</c:v>
                </c:pt>
                <c:pt idx="3">
                  <c:v>1.0148688398895279E-2</c:v>
                </c:pt>
                <c:pt idx="4">
                  <c:v>1.0541874022418596E-2</c:v>
                </c:pt>
                <c:pt idx="5">
                  <c:v>1.0043546524249641E-2</c:v>
                </c:pt>
                <c:pt idx="6">
                  <c:v>1.041812463868657E-2</c:v>
                </c:pt>
                <c:pt idx="7">
                  <c:v>9.9052589180422604E-3</c:v>
                </c:pt>
                <c:pt idx="8">
                  <c:v>9.1664190684895043E-3</c:v>
                </c:pt>
                <c:pt idx="9">
                  <c:v>1.0103656667347373E-2</c:v>
                </c:pt>
                <c:pt idx="10">
                  <c:v>1.0432354129312489E-2</c:v>
                </c:pt>
                <c:pt idx="11">
                  <c:v>9.5145317861528925E-3</c:v>
                </c:pt>
                <c:pt idx="12">
                  <c:v>1.0486878954819662E-2</c:v>
                </c:pt>
                <c:pt idx="13">
                  <c:v>9.5719347460338135E-3</c:v>
                </c:pt>
                <c:pt idx="14">
                  <c:v>8.9754882005562177E-3</c:v>
                </c:pt>
                <c:pt idx="15">
                  <c:v>1.0204660421382529E-2</c:v>
                </c:pt>
                <c:pt idx="16">
                  <c:v>1.0027886866378337E-2</c:v>
                </c:pt>
                <c:pt idx="17">
                  <c:v>9.7711262266512149E-3</c:v>
                </c:pt>
                <c:pt idx="18">
                  <c:v>1.0592724899611203E-2</c:v>
                </c:pt>
                <c:pt idx="19">
                  <c:v>9.7195413687769829E-3</c:v>
                </c:pt>
                <c:pt idx="20">
                  <c:v>1.0215462320219776E-2</c:v>
                </c:pt>
                <c:pt idx="21">
                  <c:v>1.0744224364859197E-2</c:v>
                </c:pt>
                <c:pt idx="22">
                  <c:v>9.4539795968813945E-3</c:v>
                </c:pt>
                <c:pt idx="23">
                  <c:v>9.3957572819955096E-3</c:v>
                </c:pt>
                <c:pt idx="24">
                  <c:v>1.0133711286993042E-2</c:v>
                </c:pt>
                <c:pt idx="25">
                  <c:v>9.9410277288957179E-3</c:v>
                </c:pt>
                <c:pt idx="26">
                  <c:v>9.8146564507352388E-3</c:v>
                </c:pt>
                <c:pt idx="27">
                  <c:v>9.8879552727673976E-3</c:v>
                </c:pt>
                <c:pt idx="28">
                  <c:v>9.4410401339622869E-3</c:v>
                </c:pt>
                <c:pt idx="29">
                  <c:v>1.0274845701337661E-2</c:v>
                </c:pt>
                <c:pt idx="30">
                  <c:v>1.0528771737730194E-2</c:v>
                </c:pt>
                <c:pt idx="31">
                  <c:v>9.3435252125150473E-3</c:v>
                </c:pt>
                <c:pt idx="32">
                  <c:v>1.015760541699927E-2</c:v>
                </c:pt>
                <c:pt idx="33">
                  <c:v>9.6207289553172821E-3</c:v>
                </c:pt>
                <c:pt idx="34">
                  <c:v>9.6368009792456074E-3</c:v>
                </c:pt>
                <c:pt idx="35">
                  <c:v>1.0109094136029312E-2</c:v>
                </c:pt>
                <c:pt idx="36">
                  <c:v>9.3447802873576104E-3</c:v>
                </c:pt>
                <c:pt idx="37">
                  <c:v>1.0059947955067575E-2</c:v>
                </c:pt>
                <c:pt idx="38">
                  <c:v>1.0436398846099995E-2</c:v>
                </c:pt>
                <c:pt idx="39">
                  <c:v>1.0215921007972693E-2</c:v>
                </c:pt>
                <c:pt idx="40">
                  <c:v>9.8590532876038396E-3</c:v>
                </c:pt>
                <c:pt idx="41">
                  <c:v>1.0149035603461688E-2</c:v>
                </c:pt>
                <c:pt idx="42">
                  <c:v>9.8573885787430707E-3</c:v>
                </c:pt>
                <c:pt idx="43">
                  <c:v>1.0059513418059557E-2</c:v>
                </c:pt>
                <c:pt idx="44">
                  <c:v>1.0020372653461351E-2</c:v>
                </c:pt>
                <c:pt idx="45">
                  <c:v>9.6802812823352652E-3</c:v>
                </c:pt>
                <c:pt idx="46">
                  <c:v>1.0055293044128428E-2</c:v>
                </c:pt>
                <c:pt idx="47">
                  <c:v>1.0135609414658742E-2</c:v>
                </c:pt>
                <c:pt idx="48">
                  <c:v>9.2583260536913334E-3</c:v>
                </c:pt>
                <c:pt idx="49">
                  <c:v>9.6199164206036379E-3</c:v>
                </c:pt>
                <c:pt idx="50">
                  <c:v>1.0242119681706905E-2</c:v>
                </c:pt>
                <c:pt idx="51">
                  <c:v>9.766803491235829E-3</c:v>
                </c:pt>
                <c:pt idx="52">
                  <c:v>1.0011650862715509E-2</c:v>
                </c:pt>
                <c:pt idx="53">
                  <c:v>1.0150397166740129E-2</c:v>
                </c:pt>
                <c:pt idx="54">
                  <c:v>9.4012503709202024E-3</c:v>
                </c:pt>
                <c:pt idx="55">
                  <c:v>1.0675643023831963E-2</c:v>
                </c:pt>
                <c:pt idx="56">
                  <c:v>1.0559885713987853E-2</c:v>
                </c:pt>
                <c:pt idx="57">
                  <c:v>1.0134363151604748E-2</c:v>
                </c:pt>
                <c:pt idx="58">
                  <c:v>1.0613948346420623E-2</c:v>
                </c:pt>
                <c:pt idx="59">
                  <c:v>1.1129963095880416E-2</c:v>
                </c:pt>
                <c:pt idx="60">
                  <c:v>1.0878890549481315E-2</c:v>
                </c:pt>
                <c:pt idx="61">
                  <c:v>1.0568713034510183E-2</c:v>
                </c:pt>
                <c:pt idx="62">
                  <c:v>1.0165934270677336E-2</c:v>
                </c:pt>
                <c:pt idx="63">
                  <c:v>9.7072403779456962E-3</c:v>
                </c:pt>
                <c:pt idx="64">
                  <c:v>1.004976379712086E-2</c:v>
                </c:pt>
                <c:pt idx="65">
                  <c:v>9.5423177477590975E-3</c:v>
                </c:pt>
                <c:pt idx="66">
                  <c:v>9.1330087445081944E-3</c:v>
                </c:pt>
                <c:pt idx="67">
                  <c:v>1.0227787028973624E-2</c:v>
                </c:pt>
                <c:pt idx="68">
                  <c:v>9.8115237970416748E-3</c:v>
                </c:pt>
                <c:pt idx="69">
                  <c:v>9.6480145487355604E-3</c:v>
                </c:pt>
                <c:pt idx="70">
                  <c:v>9.7388928742108815E-3</c:v>
                </c:pt>
                <c:pt idx="71">
                  <c:v>9.6463132554825536E-3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D-40D6-9F17-A8882B4E3267}"/>
            </c:ext>
          </c:extLst>
        </c:ser>
        <c:ser>
          <c:idx val="4"/>
          <c:order val="4"/>
          <c:tx>
            <c:v>De-Season De-trend(Median) P</c:v>
          </c:tx>
          <c:spPr>
            <a:ln w="19050" cap="flat" cmpd="sng" algn="ctr">
              <a:solidFill>
                <a:srgbClr val="C00000"/>
              </a:solidFill>
              <a:prstDash val="sysDash"/>
              <a:miter lim="800000"/>
            </a:ln>
            <a:effectLst/>
          </c:spPr>
          <c:marker>
            <c:symbol val="none"/>
          </c:marker>
          <c:yVal>
            <c:numRef>
              <c:f>'Dataset USA Export(De Trend)'!$U$6:$U$77</c:f>
              <c:numCache>
                <c:formatCode>General</c:formatCode>
                <c:ptCount val="72"/>
                <c:pt idx="0">
                  <c:v>9.8651155070518769E-3</c:v>
                </c:pt>
                <c:pt idx="1">
                  <c:v>1.0187736500758339E-2</c:v>
                </c:pt>
                <c:pt idx="2">
                  <c:v>1.0109152925502043E-2</c:v>
                </c:pt>
                <c:pt idx="3">
                  <c:v>1.0148560504414976E-2</c:v>
                </c:pt>
                <c:pt idx="4">
                  <c:v>1.0540218762399503E-2</c:v>
                </c:pt>
                <c:pt idx="5">
                  <c:v>9.9658590271383719E-3</c:v>
                </c:pt>
                <c:pt idx="6">
                  <c:v>1.029525705535542E-2</c:v>
                </c:pt>
                <c:pt idx="7">
                  <c:v>9.9407916587198244E-3</c:v>
                </c:pt>
                <c:pt idx="8">
                  <c:v>9.1020992008774317E-3</c:v>
                </c:pt>
                <c:pt idx="9">
                  <c:v>1.0232584520526755E-2</c:v>
                </c:pt>
                <c:pt idx="10">
                  <c:v>1.0560006307172276E-2</c:v>
                </c:pt>
                <c:pt idx="11">
                  <c:v>9.6498582324451194E-3</c:v>
                </c:pt>
                <c:pt idx="12">
                  <c:v>1.0525752476725785E-2</c:v>
                </c:pt>
                <c:pt idx="13">
                  <c:v>9.5888836545341468E-3</c:v>
                </c:pt>
                <c:pt idx="14">
                  <c:v>8.8120304333771833E-3</c:v>
                </c:pt>
                <c:pt idx="15">
                  <c:v>1.0204531821538887E-2</c:v>
                </c:pt>
                <c:pt idx="16">
                  <c:v>1.0026312311401622E-2</c:v>
                </c:pt>
                <c:pt idx="17">
                  <c:v>9.6955459185723899E-3</c:v>
                </c:pt>
                <c:pt idx="18">
                  <c:v>1.0467798144130284E-2</c:v>
                </c:pt>
                <c:pt idx="19">
                  <c:v>9.7544078922893098E-3</c:v>
                </c:pt>
                <c:pt idx="20">
                  <c:v>1.0143781418536875E-2</c:v>
                </c:pt>
                <c:pt idx="21">
                  <c:v>1.0881326191162895E-2</c:v>
                </c:pt>
                <c:pt idx="22">
                  <c:v>9.5696602064566597E-3</c:v>
                </c:pt>
                <c:pt idx="23">
                  <c:v>9.5293943827772058E-3</c:v>
                </c:pt>
                <c:pt idx="24">
                  <c:v>1.0171275661427268E-2</c:v>
                </c:pt>
                <c:pt idx="25">
                  <c:v>9.9586301858541892E-3</c:v>
                </c:pt>
                <c:pt idx="26">
                  <c:v>9.6359161089043521E-3</c:v>
                </c:pt>
                <c:pt idx="27">
                  <c:v>9.8878306640641667E-3</c:v>
                </c:pt>
                <c:pt idx="28">
                  <c:v>9.4395577242655689E-3</c:v>
                </c:pt>
                <c:pt idx="29">
                  <c:v>1.0195369089782757E-2</c:v>
                </c:pt>
                <c:pt idx="30">
                  <c:v>1.0404599222644667E-2</c:v>
                </c:pt>
                <c:pt idx="31">
                  <c:v>9.3770428682510183E-3</c:v>
                </c:pt>
                <c:pt idx="32">
                  <c:v>1.0086330491557232E-2</c:v>
                </c:pt>
                <c:pt idx="33">
                  <c:v>9.7434944026269042E-3</c:v>
                </c:pt>
                <c:pt idx="34">
                  <c:v>9.7547186244246152E-3</c:v>
                </c:pt>
                <c:pt idx="35">
                  <c:v>1.0252877121404737E-2</c:v>
                </c:pt>
                <c:pt idx="36">
                  <c:v>9.3794201952628626E-3</c:v>
                </c:pt>
                <c:pt idx="37">
                  <c:v>1.0077760982624957E-2</c:v>
                </c:pt>
                <c:pt idx="38">
                  <c:v>1.0246335596652721E-2</c:v>
                </c:pt>
                <c:pt idx="39">
                  <c:v>1.0215792266222355E-2</c:v>
                </c:pt>
                <c:pt idx="40">
                  <c:v>9.8575052424746384E-3</c:v>
                </c:pt>
                <c:pt idx="41">
                  <c:v>1.0070532141340774E-2</c:v>
                </c:pt>
                <c:pt idx="42">
                  <c:v>9.7411341131237259E-3</c:v>
                </c:pt>
                <c:pt idx="43">
                  <c:v>1.0095599509759322E-2</c:v>
                </c:pt>
                <c:pt idx="44">
                  <c:v>9.9500606769219145E-3</c:v>
                </c:pt>
                <c:pt idx="45">
                  <c:v>9.8038066479523931E-3</c:v>
                </c:pt>
                <c:pt idx="46">
                  <c:v>1.0178331434140014E-2</c:v>
                </c:pt>
                <c:pt idx="47">
                  <c:v>1.027976953035545E-2</c:v>
                </c:pt>
                <c:pt idx="48">
                  <c:v>9.292645486786039E-3</c:v>
                </c:pt>
                <c:pt idx="49">
                  <c:v>9.6369502896718768E-3</c:v>
                </c:pt>
                <c:pt idx="50">
                  <c:v>1.0055594561630592E-2</c:v>
                </c:pt>
                <c:pt idx="51">
                  <c:v>9.7666804092958141E-3</c:v>
                </c:pt>
                <c:pt idx="52">
                  <c:v>1.0010078857077524E-2</c:v>
                </c:pt>
                <c:pt idx="53">
                  <c:v>1.0071883172837137E-2</c:v>
                </c:pt>
                <c:pt idx="54">
                  <c:v>9.29037543388243E-3</c:v>
                </c:pt>
                <c:pt idx="55">
                  <c:v>1.0713939332719066E-2</c:v>
                </c:pt>
                <c:pt idx="56">
                  <c:v>1.0485788026979718E-2</c:v>
                </c:pt>
                <c:pt idx="57">
                  <c:v>1.0263682835308889E-2</c:v>
                </c:pt>
                <c:pt idx="58">
                  <c:v>1.0743822544067434E-2</c:v>
                </c:pt>
                <c:pt idx="59">
                  <c:v>1.1288266035739335E-2</c:v>
                </c:pt>
                <c:pt idx="60">
                  <c:v>1.0919217208338688E-2</c:v>
                </c:pt>
                <c:pt idx="61">
                  <c:v>1.058742692620929E-2</c:v>
                </c:pt>
                <c:pt idx="62">
                  <c:v>9.9807966068485559E-3</c:v>
                </c:pt>
                <c:pt idx="63">
                  <c:v>9.7071180466241982E-3</c:v>
                </c:pt>
                <c:pt idx="64">
                  <c:v>1.0048185807080444E-2</c:v>
                </c:pt>
                <c:pt idx="65">
                  <c:v>9.4685072884085134E-3</c:v>
                </c:pt>
                <c:pt idx="66">
                  <c:v>9.0252973519209922E-3</c:v>
                </c:pt>
                <c:pt idx="67">
                  <c:v>1.0264476761893569E-2</c:v>
                </c:pt>
                <c:pt idx="68">
                  <c:v>9.7426772925361359E-3</c:v>
                </c:pt>
                <c:pt idx="69">
                  <c:v>9.7711281742442219E-3</c:v>
                </c:pt>
                <c:pt idx="70">
                  <c:v>9.8580597343391318E-3</c:v>
                </c:pt>
                <c:pt idx="71">
                  <c:v>9.7835140470744104E-3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D-40D6-9F17-A8882B4E3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56696"/>
        <c:axId val="705453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New Housing (thousands)</c:v>
                </c:tx>
                <c:spPr>
                  <a:ln w="19050" cap="flat" cmpd="sng" algn="ctr">
                    <a:solidFill>
                      <a:schemeClr val="accent1"/>
                    </a:solidFill>
                    <a:prstDash val="solid"/>
                    <a:miter lim="800000"/>
                  </a:ln>
                  <a:effectLst/>
                </c:spPr>
                <c:marker>
                  <c:symbol val="none"/>
                </c:marker>
                <c:xVal>
                  <c:strLit>
                    <c:ptCount val="72"/>
                    <c:pt idx="0">
                      <c:v>1990 January</c:v>
                    </c:pt>
                    <c:pt idx="1">
                      <c:v>1990 Feburary</c:v>
                    </c:pt>
                    <c:pt idx="2">
                      <c:v>1990 March</c:v>
                    </c:pt>
                    <c:pt idx="3">
                      <c:v>1990 April</c:v>
                    </c:pt>
                    <c:pt idx="4">
                      <c:v>1990 May</c:v>
                    </c:pt>
                    <c:pt idx="5">
                      <c:v>1990 June</c:v>
                    </c:pt>
                    <c:pt idx="6">
                      <c:v>1990 July</c:v>
                    </c:pt>
                    <c:pt idx="7">
                      <c:v>1990 August</c:v>
                    </c:pt>
                    <c:pt idx="8">
                      <c:v>1990 September</c:v>
                    </c:pt>
                    <c:pt idx="9">
                      <c:v>1990 October</c:v>
                    </c:pt>
                    <c:pt idx="10">
                      <c:v>1990 November</c:v>
                    </c:pt>
                    <c:pt idx="11">
                      <c:v>1990 December</c:v>
                    </c:pt>
                    <c:pt idx="12">
                      <c:v>1991 January</c:v>
                    </c:pt>
                    <c:pt idx="13">
                      <c:v>1991 Feburary</c:v>
                    </c:pt>
                    <c:pt idx="14">
                      <c:v>1991 March</c:v>
                    </c:pt>
                    <c:pt idx="15">
                      <c:v>1991 April</c:v>
                    </c:pt>
                    <c:pt idx="16">
                      <c:v>1991 May</c:v>
                    </c:pt>
                    <c:pt idx="17">
                      <c:v>1991 June</c:v>
                    </c:pt>
                    <c:pt idx="18">
                      <c:v>1991 July</c:v>
                    </c:pt>
                    <c:pt idx="19">
                      <c:v>1991 August</c:v>
                    </c:pt>
                    <c:pt idx="20">
                      <c:v>1991 September</c:v>
                    </c:pt>
                    <c:pt idx="21">
                      <c:v>1991 October</c:v>
                    </c:pt>
                    <c:pt idx="22">
                      <c:v>1991 November</c:v>
                    </c:pt>
                    <c:pt idx="23">
                      <c:v>1991 December</c:v>
                    </c:pt>
                    <c:pt idx="24">
                      <c:v>1992 January</c:v>
                    </c:pt>
                    <c:pt idx="25">
                      <c:v>1992 Feburary</c:v>
                    </c:pt>
                    <c:pt idx="26">
                      <c:v>1992 March</c:v>
                    </c:pt>
                    <c:pt idx="27">
                      <c:v>1992 April</c:v>
                    </c:pt>
                    <c:pt idx="28">
                      <c:v>1992 May</c:v>
                    </c:pt>
                    <c:pt idx="29">
                      <c:v>1992 June</c:v>
                    </c:pt>
                    <c:pt idx="30">
                      <c:v>1992 July</c:v>
                    </c:pt>
                    <c:pt idx="31">
                      <c:v>1992 August</c:v>
                    </c:pt>
                    <c:pt idx="32">
                      <c:v>1992 September</c:v>
                    </c:pt>
                    <c:pt idx="33">
                      <c:v>1992 October</c:v>
                    </c:pt>
                    <c:pt idx="34">
                      <c:v>1992 November</c:v>
                    </c:pt>
                    <c:pt idx="35">
                      <c:v>1992 December</c:v>
                    </c:pt>
                    <c:pt idx="36">
                      <c:v>1993 January</c:v>
                    </c:pt>
                    <c:pt idx="37">
                      <c:v>1993 Feburary</c:v>
                    </c:pt>
                    <c:pt idx="38">
                      <c:v>1993 March</c:v>
                    </c:pt>
                    <c:pt idx="39">
                      <c:v>1993 April</c:v>
                    </c:pt>
                    <c:pt idx="40">
                      <c:v>1993 May</c:v>
                    </c:pt>
                    <c:pt idx="41">
                      <c:v>1993 June</c:v>
                    </c:pt>
                    <c:pt idx="42">
                      <c:v>1993 July</c:v>
                    </c:pt>
                    <c:pt idx="43">
                      <c:v>1993 August</c:v>
                    </c:pt>
                    <c:pt idx="44">
                      <c:v>1993 September</c:v>
                    </c:pt>
                    <c:pt idx="45">
                      <c:v>1993 October</c:v>
                    </c:pt>
                    <c:pt idx="46">
                      <c:v>1993 November</c:v>
                    </c:pt>
                    <c:pt idx="47">
                      <c:v>1993 December</c:v>
                    </c:pt>
                    <c:pt idx="48">
                      <c:v>1994 January</c:v>
                    </c:pt>
                    <c:pt idx="49">
                      <c:v>1994 Feburary</c:v>
                    </c:pt>
                    <c:pt idx="50">
                      <c:v>1994 March</c:v>
                    </c:pt>
                    <c:pt idx="51">
                      <c:v>1994 April</c:v>
                    </c:pt>
                    <c:pt idx="52">
                      <c:v>1994 May</c:v>
                    </c:pt>
                    <c:pt idx="53">
                      <c:v>1994 June</c:v>
                    </c:pt>
                    <c:pt idx="54">
                      <c:v>1994 July</c:v>
                    </c:pt>
                    <c:pt idx="55">
                      <c:v>1994 August</c:v>
                    </c:pt>
                    <c:pt idx="56">
                      <c:v>1994 September</c:v>
                    </c:pt>
                    <c:pt idx="57">
                      <c:v>1994 October</c:v>
                    </c:pt>
                    <c:pt idx="58">
                      <c:v>1994 November</c:v>
                    </c:pt>
                    <c:pt idx="59">
                      <c:v>1994 December</c:v>
                    </c:pt>
                    <c:pt idx="60">
                      <c:v>1995 January</c:v>
                    </c:pt>
                    <c:pt idx="61">
                      <c:v>1995 Feburary</c:v>
                    </c:pt>
                    <c:pt idx="62">
                      <c:v>1995 March</c:v>
                    </c:pt>
                    <c:pt idx="63">
                      <c:v>1995 April</c:v>
                    </c:pt>
                    <c:pt idx="64">
                      <c:v>1995 May</c:v>
                    </c:pt>
                    <c:pt idx="65">
                      <c:v>1995 June</c:v>
                    </c:pt>
                    <c:pt idx="66">
                      <c:v>1995 July</c:v>
                    </c:pt>
                    <c:pt idx="67">
                      <c:v>1995 August</c:v>
                    </c:pt>
                    <c:pt idx="68">
                      <c:v>1995 September</c:v>
                    </c:pt>
                    <c:pt idx="69">
                      <c:v>1995 October</c:v>
                    </c:pt>
                    <c:pt idx="70">
                      <c:v>1995 November</c:v>
                    </c:pt>
                    <c:pt idx="71">
                      <c:v>1995 December</c:v>
                    </c:pt>
                  </c:strLit>
                </c:xVal>
                <c:yVal>
                  <c:numRef>
                    <c:extLst>
                      <c:ext uri="{02D57815-91ED-43cb-92C2-25804820EDAC}">
                        <c15:formulaRef>
                          <c15:sqref>'Dataset USA Export(De Trend)'!$D$6:$D$77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6.3</c:v>
                      </c:pt>
                      <c:pt idx="1">
                        <c:v>6.7</c:v>
                      </c:pt>
                      <c:pt idx="2">
                        <c:v>8</c:v>
                      </c:pt>
                      <c:pt idx="3">
                        <c:v>7.4</c:v>
                      </c:pt>
                      <c:pt idx="4">
                        <c:v>7.9</c:v>
                      </c:pt>
                      <c:pt idx="5">
                        <c:v>7.5</c:v>
                      </c:pt>
                      <c:pt idx="6">
                        <c:v>6.2</c:v>
                      </c:pt>
                      <c:pt idx="7">
                        <c:v>6.7</c:v>
                      </c:pt>
                      <c:pt idx="8">
                        <c:v>6.4</c:v>
                      </c:pt>
                      <c:pt idx="9">
                        <c:v>7.5</c:v>
                      </c:pt>
                      <c:pt idx="10">
                        <c:v>7.4</c:v>
                      </c:pt>
                      <c:pt idx="11">
                        <c:v>5.9</c:v>
                      </c:pt>
                      <c:pt idx="12">
                        <c:v>6.8</c:v>
                      </c:pt>
                      <c:pt idx="13">
                        <c:v>6.4</c:v>
                      </c:pt>
                      <c:pt idx="14">
                        <c:v>7.1</c:v>
                      </c:pt>
                      <c:pt idx="15">
                        <c:v>7.6</c:v>
                      </c:pt>
                      <c:pt idx="16">
                        <c:v>7.7</c:v>
                      </c:pt>
                      <c:pt idx="17">
                        <c:v>7.5</c:v>
                      </c:pt>
                      <c:pt idx="18">
                        <c:v>6.5</c:v>
                      </c:pt>
                      <c:pt idx="19">
                        <c:v>6.8</c:v>
                      </c:pt>
                      <c:pt idx="20">
                        <c:v>7.4</c:v>
                      </c:pt>
                      <c:pt idx="21">
                        <c:v>8.3000000000000007</c:v>
                      </c:pt>
                      <c:pt idx="22">
                        <c:v>7</c:v>
                      </c:pt>
                      <c:pt idx="23">
                        <c:v>6.1</c:v>
                      </c:pt>
                      <c:pt idx="24">
                        <c:v>6.9</c:v>
                      </c:pt>
                      <c:pt idx="25">
                        <c:v>7</c:v>
                      </c:pt>
                      <c:pt idx="26">
                        <c:v>8.1999999999999993</c:v>
                      </c:pt>
                      <c:pt idx="27">
                        <c:v>7.8</c:v>
                      </c:pt>
                      <c:pt idx="28">
                        <c:v>7.7</c:v>
                      </c:pt>
                      <c:pt idx="29">
                        <c:v>8.4</c:v>
                      </c:pt>
                      <c:pt idx="30">
                        <c:v>6.9</c:v>
                      </c:pt>
                      <c:pt idx="31">
                        <c:v>7</c:v>
                      </c:pt>
                      <c:pt idx="32">
                        <c:v>7.9</c:v>
                      </c:pt>
                      <c:pt idx="33">
                        <c:v>8</c:v>
                      </c:pt>
                      <c:pt idx="34">
                        <c:v>7.7</c:v>
                      </c:pt>
                      <c:pt idx="35">
                        <c:v>7.1</c:v>
                      </c:pt>
                      <c:pt idx="36">
                        <c:v>6.9</c:v>
                      </c:pt>
                      <c:pt idx="37">
                        <c:v>7.7</c:v>
                      </c:pt>
                      <c:pt idx="38">
                        <c:v>9.5</c:v>
                      </c:pt>
                      <c:pt idx="39">
                        <c:v>8.8000000000000007</c:v>
                      </c:pt>
                      <c:pt idx="40">
                        <c:v>8.8000000000000007</c:v>
                      </c:pt>
                      <c:pt idx="41">
                        <c:v>9.1</c:v>
                      </c:pt>
                      <c:pt idx="42">
                        <c:v>7.1</c:v>
                      </c:pt>
                      <c:pt idx="43">
                        <c:v>8.3000000000000007</c:v>
                      </c:pt>
                      <c:pt idx="44">
                        <c:v>8.6</c:v>
                      </c:pt>
                      <c:pt idx="45">
                        <c:v>8.9</c:v>
                      </c:pt>
                      <c:pt idx="46">
                        <c:v>8.9</c:v>
                      </c:pt>
                      <c:pt idx="47">
                        <c:v>7.9</c:v>
                      </c:pt>
                      <c:pt idx="48">
                        <c:v>7.6</c:v>
                      </c:pt>
                      <c:pt idx="49">
                        <c:v>8.1999999999999993</c:v>
                      </c:pt>
                      <c:pt idx="50">
                        <c:v>10.4</c:v>
                      </c:pt>
                      <c:pt idx="51">
                        <c:v>9.4</c:v>
                      </c:pt>
                      <c:pt idx="52">
                        <c:v>10</c:v>
                      </c:pt>
                      <c:pt idx="53">
                        <c:v>10.199999999999999</c:v>
                      </c:pt>
                      <c:pt idx="54">
                        <c:v>7.6</c:v>
                      </c:pt>
                      <c:pt idx="55">
                        <c:v>9.9</c:v>
                      </c:pt>
                      <c:pt idx="56">
                        <c:v>10.199999999999999</c:v>
                      </c:pt>
                      <c:pt idx="57">
                        <c:v>10.5</c:v>
                      </c:pt>
                      <c:pt idx="58">
                        <c:v>10.6</c:v>
                      </c:pt>
                      <c:pt idx="59">
                        <c:v>9.8000000000000007</c:v>
                      </c:pt>
                      <c:pt idx="60">
                        <c:v>10.1</c:v>
                      </c:pt>
                      <c:pt idx="61">
                        <c:v>10.199999999999999</c:v>
                      </c:pt>
                      <c:pt idx="62">
                        <c:v>11.7</c:v>
                      </c:pt>
                      <c:pt idx="63">
                        <c:v>10.6</c:v>
                      </c:pt>
                      <c:pt idx="64">
                        <c:v>11.4</c:v>
                      </c:pt>
                      <c:pt idx="65">
                        <c:v>10.9</c:v>
                      </c:pt>
                      <c:pt idx="66">
                        <c:v>8.4</c:v>
                      </c:pt>
                      <c:pt idx="67">
                        <c:v>10.8</c:v>
                      </c:pt>
                      <c:pt idx="68">
                        <c:v>10.8</c:v>
                      </c:pt>
                      <c:pt idx="69">
                        <c:v>11.4</c:v>
                      </c:pt>
                      <c:pt idx="70">
                        <c:v>11.1</c:v>
                      </c:pt>
                      <c:pt idx="71">
                        <c:v>9.6999999999999993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78D-40D6-9F17-A8882B4E3267}"/>
                  </c:ext>
                </c:extLst>
              </c15:ser>
            </c15:filteredScatterSeries>
          </c:ext>
        </c:extLst>
      </c:scatterChart>
      <c:valAx>
        <c:axId val="70545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53744"/>
        <c:crosses val="autoZero"/>
        <c:crossBetween val="midCat"/>
      </c:valAx>
      <c:valAx>
        <c:axId val="705453744"/>
        <c:scaling>
          <c:orientation val="minMax"/>
          <c:max val="1.5000000000000003E-2"/>
          <c:min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5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Smoothening</a:t>
            </a:r>
            <a:r>
              <a:rPr lang="en-US" baseline="0"/>
              <a:t> to remove Cyclicity and Irregularity(Linear T)</a:t>
            </a:r>
            <a:endParaRPr lang="en-US"/>
          </a:p>
        </c:rich>
      </c:tx>
      <c:layout>
        <c:manualLayout>
          <c:xMode val="edge"/>
          <c:yMode val="edge"/>
          <c:x val="0.13236006974139858"/>
          <c:y val="2.2753831072811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Y/(S*T) = C*I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'Dataset USA Export(De Trend)'!$A$116:$A$187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'Dataset USA Export(De Trend)'!$B$116:$B$187</c:f>
              <c:numCache>
                <c:formatCode>General</c:formatCode>
                <c:ptCount val="72"/>
                <c:pt idx="0">
                  <c:v>1.1011245656572622E-2</c:v>
                </c:pt>
                <c:pt idx="1">
                  <c:v>1.1299193036742598E-2</c:v>
                </c:pt>
                <c:pt idx="2">
                  <c:v>1.1348945955151421E-2</c:v>
                </c:pt>
                <c:pt idx="3">
                  <c:v>1.1094768200601193E-2</c:v>
                </c:pt>
                <c:pt idx="4">
                  <c:v>1.1416463185406296E-2</c:v>
                </c:pt>
                <c:pt idx="5">
                  <c:v>1.0808982858747929E-2</c:v>
                </c:pt>
                <c:pt idx="6">
                  <c:v>1.1123216991990622E-2</c:v>
                </c:pt>
                <c:pt idx="7">
                  <c:v>1.0479711695390191E-2</c:v>
                </c:pt>
                <c:pt idx="8">
                  <c:v>9.6391796769066916E-3</c:v>
                </c:pt>
                <c:pt idx="9">
                  <c:v>1.0533959087672436E-2</c:v>
                </c:pt>
                <c:pt idx="10">
                  <c:v>1.0787609217255398E-2</c:v>
                </c:pt>
                <c:pt idx="11">
                  <c:v>9.7733672883442667E-3</c:v>
                </c:pt>
                <c:pt idx="12">
                  <c:v>1.0598544029395094E-2</c:v>
                </c:pt>
                <c:pt idx="13">
                  <c:v>9.6352966376455369E-3</c:v>
                </c:pt>
                <c:pt idx="14">
                  <c:v>9.0011630848160565E-3</c:v>
                </c:pt>
                <c:pt idx="15">
                  <c:v>1.0193621371597895E-2</c:v>
                </c:pt>
                <c:pt idx="16">
                  <c:v>9.9648071443765376E-3</c:v>
                </c:pt>
                <c:pt idx="17">
                  <c:v>9.6893729132063872E-3</c:v>
                </c:pt>
                <c:pt idx="18">
                  <c:v>1.0463865962114334E-2</c:v>
                </c:pt>
                <c:pt idx="19">
                  <c:v>9.5531167866539212E-3</c:v>
                </c:pt>
                <c:pt idx="20">
                  <c:v>1.001999539367023E-2</c:v>
                </c:pt>
                <c:pt idx="21">
                  <c:v>1.0490372772776507E-2</c:v>
                </c:pt>
                <c:pt idx="22">
                  <c:v>9.1912303843504888E-3</c:v>
                </c:pt>
                <c:pt idx="23">
                  <c:v>9.1095497653865022E-3</c:v>
                </c:pt>
                <c:pt idx="24">
                  <c:v>9.7039211437754819E-3</c:v>
                </c:pt>
                <c:pt idx="25">
                  <c:v>9.5175126600937528E-3</c:v>
                </c:pt>
                <c:pt idx="26">
                  <c:v>9.3965293639805565E-3</c:v>
                </c:pt>
                <c:pt idx="27">
                  <c:v>9.4643249450587393E-3</c:v>
                </c:pt>
                <c:pt idx="28">
                  <c:v>9.0221436927821041E-3</c:v>
                </c:pt>
                <c:pt idx="29">
                  <c:v>9.8335268495699998E-3</c:v>
                </c:pt>
                <c:pt idx="30">
                  <c:v>1.0073316961631601E-2</c:v>
                </c:pt>
                <c:pt idx="31">
                  <c:v>8.9252860926527997E-3</c:v>
                </c:pt>
                <c:pt idx="32">
                  <c:v>9.7160255119029797E-3</c:v>
                </c:pt>
                <c:pt idx="33">
                  <c:v>9.190962817851648E-3</c:v>
                </c:pt>
                <c:pt idx="34">
                  <c:v>9.1971171413480577E-3</c:v>
                </c:pt>
                <c:pt idx="35">
                  <c:v>9.6523456311833795E-3</c:v>
                </c:pt>
                <c:pt idx="36">
                  <c:v>8.8403965145759204E-3</c:v>
                </c:pt>
                <c:pt idx="37">
                  <c:v>9.544491339358821E-3</c:v>
                </c:pt>
                <c:pt idx="38">
                  <c:v>9.931646213708822E-3</c:v>
                </c:pt>
                <c:pt idx="39">
                  <c:v>9.7481998734140016E-3</c:v>
                </c:pt>
                <c:pt idx="40">
                  <c:v>9.4199052329862563E-3</c:v>
                </c:pt>
                <c:pt idx="41">
                  <c:v>9.7389005614913326E-3</c:v>
                </c:pt>
                <c:pt idx="42">
                  <c:v>9.4822102530639201E-3</c:v>
                </c:pt>
                <c:pt idx="43">
                  <c:v>9.6875746110336586E-3</c:v>
                </c:pt>
                <c:pt idx="44">
                  <c:v>9.688437305628678E-3</c:v>
                </c:pt>
                <c:pt idx="45">
                  <c:v>9.371983983967316E-3</c:v>
                </c:pt>
                <c:pt idx="46">
                  <c:v>9.7497683292492553E-3</c:v>
                </c:pt>
                <c:pt idx="47">
                  <c:v>9.8562970435088579E-3</c:v>
                </c:pt>
                <c:pt idx="48">
                  <c:v>8.9415637448386678E-3</c:v>
                </c:pt>
                <c:pt idx="49">
                  <c:v>9.3393028116496354E-3</c:v>
                </c:pt>
                <c:pt idx="50">
                  <c:v>9.9960210466314234E-3</c:v>
                </c:pt>
                <c:pt idx="51">
                  <c:v>9.5789928949872403E-3</c:v>
                </c:pt>
                <c:pt idx="52">
                  <c:v>9.8529130300831682E-3</c:v>
                </c:pt>
                <c:pt idx="53">
                  <c:v>1.0053484222056191E-2</c:v>
                </c:pt>
                <c:pt idx="54">
                  <c:v>9.3531186796871908E-3</c:v>
                </c:pt>
                <c:pt idx="55">
                  <c:v>1.0653791951751933E-2</c:v>
                </c:pt>
                <c:pt idx="56">
                  <c:v>1.0600459606484059E-2</c:v>
                </c:pt>
                <c:pt idx="57">
                  <c:v>1.0205495456526461E-2</c:v>
                </c:pt>
                <c:pt idx="58">
                  <c:v>1.0723692016706358E-2</c:v>
                </c:pt>
                <c:pt idx="59">
                  <c:v>1.1297303957398388E-2</c:v>
                </c:pt>
                <c:pt idx="60">
                  <c:v>1.098520551273339E-2</c:v>
                </c:pt>
                <c:pt idx="61">
                  <c:v>1.0745080116400857E-2</c:v>
                </c:pt>
                <c:pt idx="62">
                  <c:v>1.0406570937602916E-2</c:v>
                </c:pt>
                <c:pt idx="63">
                  <c:v>1.0000969316232127E-2</c:v>
                </c:pt>
                <c:pt idx="64">
                  <c:v>1.0404644316256824E-2</c:v>
                </c:pt>
                <c:pt idx="65">
                  <c:v>9.9566091968193333E-3</c:v>
                </c:pt>
                <c:pt idx="66">
                  <c:v>9.5851477534035206E-3</c:v>
                </c:pt>
                <c:pt idx="67">
                  <c:v>1.0781395464408688E-2</c:v>
                </c:pt>
                <c:pt idx="68">
                  <c:v>1.0416779107298548E-2</c:v>
                </c:pt>
                <c:pt idx="69">
                  <c:v>1.0288102483096815E-2</c:v>
                </c:pt>
                <c:pt idx="70">
                  <c:v>1.0431459512981625E-2</c:v>
                </c:pt>
                <c:pt idx="71">
                  <c:v>1.0392012916069804E-2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8-4056-B1ED-9A39EC7AE2C1}"/>
            </c:ext>
          </c:extLst>
        </c:ser>
        <c:ser>
          <c:idx val="1"/>
          <c:order val="1"/>
          <c:tx>
            <c:v>MA(3)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USA Export(De Trend)'!$C$116:$C$187</c:f>
              <c:numCache>
                <c:formatCode>General</c:formatCode>
                <c:ptCount val="72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xVal>
          <c:yVal>
            <c:numRef>
              <c:f>'Dataset USA Export(De Trend)'!$D$116:$D$187</c:f>
              <c:numCache>
                <c:formatCode>General</c:formatCode>
                <c:ptCount val="72"/>
                <c:pt idx="1">
                  <c:v>1.1219794882822215E-2</c:v>
                </c:pt>
                <c:pt idx="2">
                  <c:v>1.1247635730831736E-2</c:v>
                </c:pt>
                <c:pt idx="3">
                  <c:v>1.1286725780386303E-2</c:v>
                </c:pt>
                <c:pt idx="4">
                  <c:v>1.1106738081585139E-2</c:v>
                </c:pt>
                <c:pt idx="5">
                  <c:v>1.1116221012048282E-2</c:v>
                </c:pt>
                <c:pt idx="6">
                  <c:v>1.0803970515376246E-2</c:v>
                </c:pt>
                <c:pt idx="7">
                  <c:v>1.0414036121429169E-2</c:v>
                </c:pt>
                <c:pt idx="8">
                  <c:v>1.0217616819989771E-2</c:v>
                </c:pt>
                <c:pt idx="9">
                  <c:v>1.0320249327278175E-2</c:v>
                </c:pt>
                <c:pt idx="10">
                  <c:v>1.03649785310907E-2</c:v>
                </c:pt>
                <c:pt idx="11">
                  <c:v>1.0386506844998254E-2</c:v>
                </c:pt>
                <c:pt idx="12">
                  <c:v>1.0002402651794966E-2</c:v>
                </c:pt>
                <c:pt idx="13">
                  <c:v>9.7450012506188951E-3</c:v>
                </c:pt>
                <c:pt idx="14">
                  <c:v>9.6100270313531615E-3</c:v>
                </c:pt>
                <c:pt idx="15">
                  <c:v>9.7198638669301635E-3</c:v>
                </c:pt>
                <c:pt idx="16">
                  <c:v>9.9492671430602732E-3</c:v>
                </c:pt>
                <c:pt idx="17">
                  <c:v>1.0039348673232419E-2</c:v>
                </c:pt>
                <c:pt idx="18">
                  <c:v>9.9021185539915485E-3</c:v>
                </c:pt>
                <c:pt idx="19">
                  <c:v>1.0012326047479495E-2</c:v>
                </c:pt>
                <c:pt idx="20">
                  <c:v>1.0021161651033552E-2</c:v>
                </c:pt>
                <c:pt idx="21">
                  <c:v>9.9005328502657433E-3</c:v>
                </c:pt>
                <c:pt idx="22">
                  <c:v>9.5970509741711667E-3</c:v>
                </c:pt>
                <c:pt idx="23">
                  <c:v>9.3349004311708231E-3</c:v>
                </c:pt>
                <c:pt idx="24">
                  <c:v>9.4436611897519129E-3</c:v>
                </c:pt>
                <c:pt idx="25">
                  <c:v>9.5393210559499304E-3</c:v>
                </c:pt>
                <c:pt idx="26">
                  <c:v>9.4594556563776834E-3</c:v>
                </c:pt>
                <c:pt idx="27">
                  <c:v>9.2943326672738011E-3</c:v>
                </c:pt>
                <c:pt idx="28">
                  <c:v>9.4399984958036132E-3</c:v>
                </c:pt>
                <c:pt idx="29">
                  <c:v>9.6429958346612357E-3</c:v>
                </c:pt>
                <c:pt idx="30">
                  <c:v>9.6107099679514658E-3</c:v>
                </c:pt>
                <c:pt idx="31">
                  <c:v>9.571542855395793E-3</c:v>
                </c:pt>
                <c:pt idx="32">
                  <c:v>9.277424807469143E-3</c:v>
                </c:pt>
                <c:pt idx="33">
                  <c:v>9.3680351570342279E-3</c:v>
                </c:pt>
                <c:pt idx="34">
                  <c:v>9.3468085301276951E-3</c:v>
                </c:pt>
                <c:pt idx="35">
                  <c:v>9.2299530957024537E-3</c:v>
                </c:pt>
                <c:pt idx="36">
                  <c:v>9.3457444950393737E-3</c:v>
                </c:pt>
                <c:pt idx="37">
                  <c:v>9.4388446892145206E-3</c:v>
                </c:pt>
                <c:pt idx="38">
                  <c:v>9.7414458088272149E-3</c:v>
                </c:pt>
                <c:pt idx="39">
                  <c:v>9.6999171067030255E-3</c:v>
                </c:pt>
                <c:pt idx="40">
                  <c:v>9.6356685559638635E-3</c:v>
                </c:pt>
                <c:pt idx="41">
                  <c:v>9.547005349180503E-3</c:v>
                </c:pt>
                <c:pt idx="42">
                  <c:v>9.6362284751963043E-3</c:v>
                </c:pt>
                <c:pt idx="43">
                  <c:v>9.6194073899087528E-3</c:v>
                </c:pt>
                <c:pt idx="44">
                  <c:v>9.5826653002098836E-3</c:v>
                </c:pt>
                <c:pt idx="45">
                  <c:v>9.6033965396150837E-3</c:v>
                </c:pt>
                <c:pt idx="46">
                  <c:v>9.6593497855751425E-3</c:v>
                </c:pt>
                <c:pt idx="47">
                  <c:v>9.5158763725322615E-3</c:v>
                </c:pt>
                <c:pt idx="48">
                  <c:v>9.3790545333323882E-3</c:v>
                </c:pt>
                <c:pt idx="49">
                  <c:v>9.42562920103991E-3</c:v>
                </c:pt>
                <c:pt idx="50">
                  <c:v>9.6381055844227664E-3</c:v>
                </c:pt>
                <c:pt idx="51">
                  <c:v>9.8093089905672767E-3</c:v>
                </c:pt>
                <c:pt idx="52">
                  <c:v>9.8284633823755331E-3</c:v>
                </c:pt>
                <c:pt idx="53">
                  <c:v>9.7531719772755154E-3</c:v>
                </c:pt>
                <c:pt idx="54">
                  <c:v>1.0020131617831772E-2</c:v>
                </c:pt>
                <c:pt idx="55">
                  <c:v>1.0202456745974394E-2</c:v>
                </c:pt>
                <c:pt idx="56">
                  <c:v>1.048658233825415E-2</c:v>
                </c:pt>
                <c:pt idx="57">
                  <c:v>1.0509882359905626E-2</c:v>
                </c:pt>
                <c:pt idx="58">
                  <c:v>1.0742163810210403E-2</c:v>
                </c:pt>
                <c:pt idx="59">
                  <c:v>1.100206716227938E-2</c:v>
                </c:pt>
                <c:pt idx="60">
                  <c:v>1.1009196528844212E-2</c:v>
                </c:pt>
                <c:pt idx="61">
                  <c:v>1.0712285522245721E-2</c:v>
                </c:pt>
                <c:pt idx="62">
                  <c:v>1.0384206790078634E-2</c:v>
                </c:pt>
                <c:pt idx="63">
                  <c:v>1.0270728190030623E-2</c:v>
                </c:pt>
                <c:pt idx="64">
                  <c:v>1.0120740943102762E-2</c:v>
                </c:pt>
                <c:pt idx="65">
                  <c:v>9.9821337554932259E-3</c:v>
                </c:pt>
                <c:pt idx="66">
                  <c:v>1.0107717471543846E-2</c:v>
                </c:pt>
                <c:pt idx="67">
                  <c:v>1.0261107441703584E-2</c:v>
                </c:pt>
                <c:pt idx="68">
                  <c:v>1.0495425684934683E-2</c:v>
                </c:pt>
                <c:pt idx="69">
                  <c:v>1.0378780367792328E-2</c:v>
                </c:pt>
                <c:pt idx="70">
                  <c:v>1.0370524970716081E-2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8-4056-B1ED-9A39EC7AE2C1}"/>
            </c:ext>
          </c:extLst>
        </c:ser>
        <c:ser>
          <c:idx val="2"/>
          <c:order val="2"/>
          <c:tx>
            <c:v>MA(7)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USA Export(De Trend)'!$A$116:$A$187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'Dataset USA Export(De Trend)'!$F$116:$F$187</c:f>
              <c:numCache>
                <c:formatCode>General</c:formatCode>
                <c:ptCount val="72"/>
                <c:pt idx="3">
                  <c:v>1.1157545126458954E-2</c:v>
                </c:pt>
                <c:pt idx="4">
                  <c:v>1.1081611703432892E-2</c:v>
                </c:pt>
                <c:pt idx="5">
                  <c:v>1.0844466937742049E-2</c:v>
                </c:pt>
                <c:pt idx="6">
                  <c:v>1.0728040242387908E-2</c:v>
                </c:pt>
                <c:pt idx="7">
                  <c:v>1.0684160387624222E-2</c:v>
                </c:pt>
                <c:pt idx="8">
                  <c:v>1.0449432402329649E-2</c:v>
                </c:pt>
                <c:pt idx="9">
                  <c:v>1.0419369712422102E-2</c:v>
                </c:pt>
                <c:pt idx="10">
                  <c:v>1.0206809661801373E-2</c:v>
                </c:pt>
                <c:pt idx="11">
                  <c:v>9.9955884317193544E-3</c:v>
                </c:pt>
                <c:pt idx="12">
                  <c:v>1.0074794388103811E-2</c:v>
                </c:pt>
                <c:pt idx="13">
                  <c:v>9.9934869676329696E-3</c:v>
                </c:pt>
                <c:pt idx="14">
                  <c:v>9.8365960670545403E-3</c:v>
                </c:pt>
                <c:pt idx="15">
                  <c:v>9.9352387347359777E-3</c:v>
                </c:pt>
                <c:pt idx="16">
                  <c:v>9.7858919857729525E-3</c:v>
                </c:pt>
                <c:pt idx="17">
                  <c:v>9.8408489509193373E-3</c:v>
                </c:pt>
                <c:pt idx="18">
                  <c:v>1.0053593192056546E-2</c:v>
                </c:pt>
                <c:pt idx="19">
                  <c:v>9.9103944795926307E-3</c:v>
                </c:pt>
                <c:pt idx="20">
                  <c:v>9.7882148540226251E-3</c:v>
                </c:pt>
                <c:pt idx="21">
                  <c:v>9.7902931726753517E-3</c:v>
                </c:pt>
                <c:pt idx="22">
                  <c:v>9.655099843815268E-3</c:v>
                </c:pt>
                <c:pt idx="23">
                  <c:v>9.6327302120047895E-3</c:v>
                </c:pt>
                <c:pt idx="24">
                  <c:v>9.5533487193460026E-3</c:v>
                </c:pt>
                <c:pt idx="25">
                  <c:v>9.343601707918231E-3</c:v>
                </c:pt>
                <c:pt idx="26">
                  <c:v>9.4353583458067335E-3</c:v>
                </c:pt>
                <c:pt idx="27">
                  <c:v>9.5730393738417494E-3</c:v>
                </c:pt>
                <c:pt idx="28">
                  <c:v>9.4618057951099364E-3</c:v>
                </c:pt>
                <c:pt idx="29">
                  <c:v>9.490164773939826E-3</c:v>
                </c:pt>
                <c:pt idx="30">
                  <c:v>9.4607981244928391E-3</c:v>
                </c:pt>
                <c:pt idx="31">
                  <c:v>9.4226255811055998E-3</c:v>
                </c:pt>
                <c:pt idx="32">
                  <c:v>9.5126544294486387E-3</c:v>
                </c:pt>
                <c:pt idx="33">
                  <c:v>9.3707786673066264E-3</c:v>
                </c:pt>
                <c:pt idx="34">
                  <c:v>9.2952321498390878E-3</c:v>
                </c:pt>
                <c:pt idx="35">
                  <c:v>9.4389978814185174E-3</c:v>
                </c:pt>
                <c:pt idx="36">
                  <c:v>9.4435942187772355E-3</c:v>
                </c:pt>
                <c:pt idx="37">
                  <c:v>9.4763002780821805E-3</c:v>
                </c:pt>
                <c:pt idx="38">
                  <c:v>9.5536979095312176E-3</c:v>
                </c:pt>
                <c:pt idx="39">
                  <c:v>9.5293928555141537E-3</c:v>
                </c:pt>
                <c:pt idx="40">
                  <c:v>9.6504182978652576E-3</c:v>
                </c:pt>
                <c:pt idx="41">
                  <c:v>9.6709820073323811E-3</c:v>
                </c:pt>
                <c:pt idx="42">
                  <c:v>9.5910302602264519E-3</c:v>
                </c:pt>
                <c:pt idx="43">
                  <c:v>9.5912543253457733E-3</c:v>
                </c:pt>
                <c:pt idx="44">
                  <c:v>9.6535960125632893E-3</c:v>
                </c:pt>
                <c:pt idx="45">
                  <c:v>9.5396907530414798E-3</c:v>
                </c:pt>
                <c:pt idx="46">
                  <c:v>9.5192754042680103E-3</c:v>
                </c:pt>
                <c:pt idx="47">
                  <c:v>9.5633391807819768E-3</c:v>
                </c:pt>
                <c:pt idx="48">
                  <c:v>9.5477042649760573E-3</c:v>
                </c:pt>
                <c:pt idx="49">
                  <c:v>9.6164084144211796E-3</c:v>
                </c:pt>
                <c:pt idx="50">
                  <c:v>9.6597963991078839E-3</c:v>
                </c:pt>
                <c:pt idx="51">
                  <c:v>9.5879137757047869E-3</c:v>
                </c:pt>
                <c:pt idx="52">
                  <c:v>9.8325178052638268E-3</c:v>
                </c:pt>
                <c:pt idx="53">
                  <c:v>1.0012683061668744E-2</c:v>
                </c:pt>
                <c:pt idx="54">
                  <c:v>1.0042607977368034E-2</c:v>
                </c:pt>
                <c:pt idx="55">
                  <c:v>1.0206136423327909E-2</c:v>
                </c:pt>
                <c:pt idx="56">
                  <c:v>1.0412477984372939E-2</c:v>
                </c:pt>
                <c:pt idx="57">
                  <c:v>1.0545581025898254E-2</c:v>
                </c:pt>
                <c:pt idx="58">
                  <c:v>1.0744432659714491E-2</c:v>
                </c:pt>
                <c:pt idx="59">
                  <c:v>1.070911537197892E-2</c:v>
                </c:pt>
                <c:pt idx="60">
                  <c:v>1.0623473901942928E-2</c:v>
                </c:pt>
                <c:pt idx="61">
                  <c:v>1.0651923739047267E-2</c:v>
                </c:pt>
                <c:pt idx="62">
                  <c:v>1.0542340479063406E-2</c:v>
                </c:pt>
                <c:pt idx="63">
                  <c:v>1.0297746735635566E-2</c:v>
                </c:pt>
                <c:pt idx="64">
                  <c:v>1.0268631014446325E-2</c:v>
                </c:pt>
                <c:pt idx="65">
                  <c:v>1.0221730870288851E-2</c:v>
                </c:pt>
                <c:pt idx="66">
                  <c:v>1.020480680535941E-2</c:v>
                </c:pt>
                <c:pt idx="67">
                  <c:v>1.026630540489505E-2</c:v>
                </c:pt>
                <c:pt idx="68">
                  <c:v>1.0264500919154049E-2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98-4056-B1ED-9A39EC7A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69920"/>
        <c:axId val="686670248"/>
      </c:scatterChart>
      <c:valAx>
        <c:axId val="6866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70248"/>
        <c:crosses val="autoZero"/>
        <c:crossBetween val="midCat"/>
        <c:majorUnit val="5"/>
      </c:valAx>
      <c:valAx>
        <c:axId val="686670248"/>
        <c:scaling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6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Smoothening</a:t>
            </a:r>
            <a:r>
              <a:rPr lang="en-US" sz="1400" b="0" i="0" baseline="0">
                <a:effectLst/>
              </a:rPr>
              <a:t> </a:t>
            </a:r>
            <a:r>
              <a:rPr lang="en-US" sz="14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 remove Cyclicity and Irregularity(Polynomial T)</a:t>
            </a:r>
          </a:p>
        </c:rich>
      </c:tx>
      <c:layout>
        <c:manualLayout>
          <c:xMode val="edge"/>
          <c:yMode val="edge"/>
          <c:x val="0.10196864149559919"/>
          <c:y val="2.1216543223695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Y/(S*T) = C*I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USA Export(De Trend)'!$H$116:$H$187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'Dataset USA Export(De Trend)'!$I$116:$I$187</c:f>
              <c:numCache>
                <c:formatCode>General</c:formatCode>
                <c:ptCount val="72"/>
                <c:pt idx="0">
                  <c:v>9.8286818378564636E-3</c:v>
                </c:pt>
                <c:pt idx="1">
                  <c:v>1.0169729085088506E-2</c:v>
                </c:pt>
                <c:pt idx="2">
                  <c:v>1.0296671520423724E-2</c:v>
                </c:pt>
                <c:pt idx="3">
                  <c:v>1.0148688398895279E-2</c:v>
                </c:pt>
                <c:pt idx="4">
                  <c:v>1.0541874022418596E-2</c:v>
                </c:pt>
                <c:pt idx="5">
                  <c:v>1.0043546524249641E-2</c:v>
                </c:pt>
                <c:pt idx="6">
                  <c:v>1.041812463868657E-2</c:v>
                </c:pt>
                <c:pt idx="7">
                  <c:v>9.9052589180422604E-3</c:v>
                </c:pt>
                <c:pt idx="8">
                  <c:v>9.1664190684895043E-3</c:v>
                </c:pt>
                <c:pt idx="9">
                  <c:v>1.0103656667347373E-2</c:v>
                </c:pt>
                <c:pt idx="10">
                  <c:v>1.0432354129312489E-2</c:v>
                </c:pt>
                <c:pt idx="11">
                  <c:v>9.5145317861528925E-3</c:v>
                </c:pt>
                <c:pt idx="12">
                  <c:v>1.0486878954819662E-2</c:v>
                </c:pt>
                <c:pt idx="13">
                  <c:v>9.5719347460338135E-3</c:v>
                </c:pt>
                <c:pt idx="14">
                  <c:v>8.9754882005562177E-3</c:v>
                </c:pt>
                <c:pt idx="15">
                  <c:v>1.0204660421382529E-2</c:v>
                </c:pt>
                <c:pt idx="16">
                  <c:v>1.0027886866378337E-2</c:v>
                </c:pt>
                <c:pt idx="17">
                  <c:v>9.7711262266512149E-3</c:v>
                </c:pt>
                <c:pt idx="18">
                  <c:v>1.0592724899611203E-2</c:v>
                </c:pt>
                <c:pt idx="19">
                  <c:v>9.7195413687769829E-3</c:v>
                </c:pt>
                <c:pt idx="20">
                  <c:v>1.0215462320219776E-2</c:v>
                </c:pt>
                <c:pt idx="21">
                  <c:v>1.0744224364859197E-2</c:v>
                </c:pt>
                <c:pt idx="22">
                  <c:v>9.4539795968813945E-3</c:v>
                </c:pt>
                <c:pt idx="23">
                  <c:v>9.3957572819955096E-3</c:v>
                </c:pt>
                <c:pt idx="24">
                  <c:v>1.0133711286993042E-2</c:v>
                </c:pt>
                <c:pt idx="25">
                  <c:v>9.9410277288957179E-3</c:v>
                </c:pt>
                <c:pt idx="26">
                  <c:v>9.8146564507352388E-3</c:v>
                </c:pt>
                <c:pt idx="27">
                  <c:v>9.8879552727673976E-3</c:v>
                </c:pt>
                <c:pt idx="28">
                  <c:v>9.4410401339622869E-3</c:v>
                </c:pt>
                <c:pt idx="29">
                  <c:v>1.0274845701337661E-2</c:v>
                </c:pt>
                <c:pt idx="30">
                  <c:v>1.0528771737730194E-2</c:v>
                </c:pt>
                <c:pt idx="31">
                  <c:v>9.3435252125150473E-3</c:v>
                </c:pt>
                <c:pt idx="32">
                  <c:v>1.015760541699927E-2</c:v>
                </c:pt>
                <c:pt idx="33">
                  <c:v>9.6207289553172821E-3</c:v>
                </c:pt>
                <c:pt idx="34">
                  <c:v>9.6368009792456074E-3</c:v>
                </c:pt>
                <c:pt idx="35">
                  <c:v>1.0109094136029312E-2</c:v>
                </c:pt>
                <c:pt idx="36">
                  <c:v>9.3447802873576104E-3</c:v>
                </c:pt>
                <c:pt idx="37">
                  <c:v>1.0059947955067575E-2</c:v>
                </c:pt>
                <c:pt idx="38">
                  <c:v>1.0436398846099995E-2</c:v>
                </c:pt>
                <c:pt idx="39">
                  <c:v>1.0215921007972693E-2</c:v>
                </c:pt>
                <c:pt idx="40">
                  <c:v>9.8590532876038396E-3</c:v>
                </c:pt>
                <c:pt idx="41">
                  <c:v>1.0149035603461688E-2</c:v>
                </c:pt>
                <c:pt idx="42">
                  <c:v>9.8573885787430707E-3</c:v>
                </c:pt>
                <c:pt idx="43">
                  <c:v>1.0059513418059557E-2</c:v>
                </c:pt>
                <c:pt idx="44">
                  <c:v>1.0020372653461351E-2</c:v>
                </c:pt>
                <c:pt idx="45">
                  <c:v>9.6802812823352652E-3</c:v>
                </c:pt>
                <c:pt idx="46">
                  <c:v>1.0055293044128428E-2</c:v>
                </c:pt>
                <c:pt idx="47">
                  <c:v>1.0135609414658742E-2</c:v>
                </c:pt>
                <c:pt idx="48">
                  <c:v>9.2583260536913334E-3</c:v>
                </c:pt>
                <c:pt idx="49">
                  <c:v>9.6199164206036379E-3</c:v>
                </c:pt>
                <c:pt idx="50">
                  <c:v>1.0242119681706905E-2</c:v>
                </c:pt>
                <c:pt idx="51">
                  <c:v>9.766803491235829E-3</c:v>
                </c:pt>
                <c:pt idx="52">
                  <c:v>1.0011650862715509E-2</c:v>
                </c:pt>
                <c:pt idx="53">
                  <c:v>1.0150397166740129E-2</c:v>
                </c:pt>
                <c:pt idx="54">
                  <c:v>9.4012503709202024E-3</c:v>
                </c:pt>
                <c:pt idx="55">
                  <c:v>1.0675643023831963E-2</c:v>
                </c:pt>
                <c:pt idx="56">
                  <c:v>1.0559885713987853E-2</c:v>
                </c:pt>
                <c:pt idx="57">
                  <c:v>1.0134363151604748E-2</c:v>
                </c:pt>
                <c:pt idx="58">
                  <c:v>1.0613948346420623E-2</c:v>
                </c:pt>
                <c:pt idx="59">
                  <c:v>1.1129963095880416E-2</c:v>
                </c:pt>
                <c:pt idx="60">
                  <c:v>1.0878890549481315E-2</c:v>
                </c:pt>
                <c:pt idx="61">
                  <c:v>1.0568713034510183E-2</c:v>
                </c:pt>
                <c:pt idx="62">
                  <c:v>1.0165934270677336E-2</c:v>
                </c:pt>
                <c:pt idx="63">
                  <c:v>9.7072403779456962E-3</c:v>
                </c:pt>
                <c:pt idx="64">
                  <c:v>1.004976379712086E-2</c:v>
                </c:pt>
                <c:pt idx="65">
                  <c:v>9.5423177477590975E-3</c:v>
                </c:pt>
                <c:pt idx="66">
                  <c:v>9.1330087445081944E-3</c:v>
                </c:pt>
                <c:pt idx="67">
                  <c:v>1.0227787028973624E-2</c:v>
                </c:pt>
                <c:pt idx="68">
                  <c:v>9.8115237970416748E-3</c:v>
                </c:pt>
                <c:pt idx="69">
                  <c:v>9.6480145487355604E-3</c:v>
                </c:pt>
                <c:pt idx="70">
                  <c:v>9.7388928742108815E-3</c:v>
                </c:pt>
                <c:pt idx="71">
                  <c:v>9.6463132554825536E-3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2-412B-A7C0-08AEFD2595EB}"/>
            </c:ext>
          </c:extLst>
        </c:ser>
        <c:ser>
          <c:idx val="1"/>
          <c:order val="1"/>
          <c:tx>
            <c:v>MA(3)</c:v>
          </c:tx>
          <c:spPr>
            <a:ln w="19050" cap="rnd">
              <a:solidFill>
                <a:srgbClr val="FF0000">
                  <a:alpha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USA Export(De Trend)'!$H$116:$H$187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'Dataset USA Export(De Trend)'!$K$116:$K$187</c:f>
              <c:numCache>
                <c:formatCode>General</c:formatCode>
                <c:ptCount val="72"/>
                <c:pt idx="1">
                  <c:v>1.0098360814456232E-2</c:v>
                </c:pt>
                <c:pt idx="2">
                  <c:v>1.0205029668135836E-2</c:v>
                </c:pt>
                <c:pt idx="3">
                  <c:v>1.03290779805792E-2</c:v>
                </c:pt>
                <c:pt idx="4">
                  <c:v>1.0244702981854505E-2</c:v>
                </c:pt>
                <c:pt idx="5">
                  <c:v>1.0334515061784936E-2</c:v>
                </c:pt>
                <c:pt idx="6">
                  <c:v>1.0122310026992824E-2</c:v>
                </c:pt>
                <c:pt idx="7">
                  <c:v>9.8299342084061121E-3</c:v>
                </c:pt>
                <c:pt idx="8">
                  <c:v>9.7251115512930458E-3</c:v>
                </c:pt>
                <c:pt idx="9">
                  <c:v>9.9008099550497875E-3</c:v>
                </c:pt>
                <c:pt idx="10">
                  <c:v>1.0016847527604253E-2</c:v>
                </c:pt>
                <c:pt idx="11">
                  <c:v>1.0144588290095015E-2</c:v>
                </c:pt>
                <c:pt idx="12">
                  <c:v>9.8577818290021216E-3</c:v>
                </c:pt>
                <c:pt idx="13">
                  <c:v>9.6781006338032306E-3</c:v>
                </c:pt>
                <c:pt idx="14">
                  <c:v>9.584027789324186E-3</c:v>
                </c:pt>
                <c:pt idx="15">
                  <c:v>9.7360118294390272E-3</c:v>
                </c:pt>
                <c:pt idx="16">
                  <c:v>1.0001224504804028E-2</c:v>
                </c:pt>
                <c:pt idx="17">
                  <c:v>1.0130579330880253E-2</c:v>
                </c:pt>
                <c:pt idx="18">
                  <c:v>1.0027797498346468E-2</c:v>
                </c:pt>
                <c:pt idx="19">
                  <c:v>1.0175909529535987E-2</c:v>
                </c:pt>
                <c:pt idx="20">
                  <c:v>1.0226409351285319E-2</c:v>
                </c:pt>
                <c:pt idx="21">
                  <c:v>1.0137888760653455E-2</c:v>
                </c:pt>
                <c:pt idx="22">
                  <c:v>9.8646537479120337E-3</c:v>
                </c:pt>
                <c:pt idx="23">
                  <c:v>9.6611493886233149E-3</c:v>
                </c:pt>
                <c:pt idx="24">
                  <c:v>9.8234987659614244E-3</c:v>
                </c:pt>
                <c:pt idx="25">
                  <c:v>9.9631318222079997E-3</c:v>
                </c:pt>
                <c:pt idx="26">
                  <c:v>9.8812131507994509E-3</c:v>
                </c:pt>
                <c:pt idx="27">
                  <c:v>9.7145506191549744E-3</c:v>
                </c:pt>
                <c:pt idx="28">
                  <c:v>9.8679470360224491E-3</c:v>
                </c:pt>
                <c:pt idx="29">
                  <c:v>1.0081552524343382E-2</c:v>
                </c:pt>
                <c:pt idx="30">
                  <c:v>1.0049047550527634E-2</c:v>
                </c:pt>
                <c:pt idx="31">
                  <c:v>1.000996745574817E-2</c:v>
                </c:pt>
                <c:pt idx="32">
                  <c:v>9.7072865282772005E-3</c:v>
                </c:pt>
                <c:pt idx="33">
                  <c:v>9.8050451171873883E-3</c:v>
                </c:pt>
                <c:pt idx="34">
                  <c:v>9.7888746901974005E-3</c:v>
                </c:pt>
                <c:pt idx="35">
                  <c:v>9.696891800877511E-3</c:v>
                </c:pt>
                <c:pt idx="36">
                  <c:v>9.8379407928181669E-3</c:v>
                </c:pt>
                <c:pt idx="37">
                  <c:v>9.9470423628417268E-3</c:v>
                </c:pt>
                <c:pt idx="38">
                  <c:v>1.0237422603046754E-2</c:v>
                </c:pt>
                <c:pt idx="39">
                  <c:v>1.0170457713892177E-2</c:v>
                </c:pt>
                <c:pt idx="40">
                  <c:v>1.0074669966346072E-2</c:v>
                </c:pt>
                <c:pt idx="41">
                  <c:v>9.955159156602866E-3</c:v>
                </c:pt>
                <c:pt idx="42">
                  <c:v>1.0021979200088106E-2</c:v>
                </c:pt>
                <c:pt idx="43">
                  <c:v>9.9790915500879932E-3</c:v>
                </c:pt>
                <c:pt idx="44">
                  <c:v>9.920055784618723E-3</c:v>
                </c:pt>
                <c:pt idx="45">
                  <c:v>9.9186489933083474E-3</c:v>
                </c:pt>
                <c:pt idx="46">
                  <c:v>9.9570612470408128E-3</c:v>
                </c:pt>
                <c:pt idx="47">
                  <c:v>9.8164095041595022E-3</c:v>
                </c:pt>
                <c:pt idx="48">
                  <c:v>9.6712839629845716E-3</c:v>
                </c:pt>
                <c:pt idx="49">
                  <c:v>9.7067873853339589E-3</c:v>
                </c:pt>
                <c:pt idx="50">
                  <c:v>9.8762798645154557E-3</c:v>
                </c:pt>
                <c:pt idx="51">
                  <c:v>1.0006858011886081E-2</c:v>
                </c:pt>
                <c:pt idx="52">
                  <c:v>9.9762838402304901E-3</c:v>
                </c:pt>
                <c:pt idx="53">
                  <c:v>9.85443280012528E-3</c:v>
                </c:pt>
                <c:pt idx="54">
                  <c:v>1.0075763520497431E-2</c:v>
                </c:pt>
                <c:pt idx="55">
                  <c:v>1.021225970291334E-2</c:v>
                </c:pt>
                <c:pt idx="56">
                  <c:v>1.0456630629808188E-2</c:v>
                </c:pt>
                <c:pt idx="57">
                  <c:v>1.0436065737337741E-2</c:v>
                </c:pt>
                <c:pt idx="58">
                  <c:v>1.0626091531301929E-2</c:v>
                </c:pt>
                <c:pt idx="59">
                  <c:v>1.087426733059412E-2</c:v>
                </c:pt>
                <c:pt idx="60">
                  <c:v>1.0859188893290636E-2</c:v>
                </c:pt>
                <c:pt idx="61">
                  <c:v>1.0537845951556277E-2</c:v>
                </c:pt>
                <c:pt idx="62">
                  <c:v>1.0147295894377739E-2</c:v>
                </c:pt>
                <c:pt idx="63">
                  <c:v>9.9743128152479637E-3</c:v>
                </c:pt>
                <c:pt idx="64">
                  <c:v>9.7664406409418841E-3</c:v>
                </c:pt>
                <c:pt idx="65">
                  <c:v>9.575030096462718E-3</c:v>
                </c:pt>
                <c:pt idx="66">
                  <c:v>9.6343711737469726E-3</c:v>
                </c:pt>
                <c:pt idx="67">
                  <c:v>9.7241065235078323E-3</c:v>
                </c:pt>
                <c:pt idx="68">
                  <c:v>9.8957751249169525E-3</c:v>
                </c:pt>
                <c:pt idx="69">
                  <c:v>9.732810406662705E-3</c:v>
                </c:pt>
                <c:pt idx="70">
                  <c:v>9.6777402261429991E-3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2-412B-A7C0-08AEFD2595EB}"/>
            </c:ext>
          </c:extLst>
        </c:ser>
        <c:ser>
          <c:idx val="2"/>
          <c:order val="2"/>
          <c:tx>
            <c:v>MA(7)</c:v>
          </c:tx>
          <c:spPr>
            <a:ln w="19050" cap="rnd">
              <a:solidFill>
                <a:srgbClr val="00B050">
                  <a:alpha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USA Export(De Trend)'!$L$119:$L$184</c:f>
              <c:numCache>
                <c:formatCode>General</c:formatCode>
                <c:ptCount val="6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</c:numCache>
            </c:numRef>
          </c:xVal>
          <c:yVal>
            <c:numRef>
              <c:f>'Dataset USA Export(De Trend)'!$M$119:$M$184</c:f>
              <c:numCache>
                <c:formatCode>General</c:formatCode>
                <c:ptCount val="66"/>
                <c:pt idx="0">
                  <c:v>1.0206759432516968E-2</c:v>
                </c:pt>
                <c:pt idx="1">
                  <c:v>1.0217699015400653E-2</c:v>
                </c:pt>
                <c:pt idx="2">
                  <c:v>1.0074369013029367E-2</c:v>
                </c:pt>
                <c:pt idx="3">
                  <c:v>1.0046795462589891E-2</c:v>
                </c:pt>
                <c:pt idx="4">
                  <c:v>1.0087319138363776E-2</c:v>
                </c:pt>
                <c:pt idx="5">
                  <c:v>9.9405559617543899E-3</c:v>
                </c:pt>
                <c:pt idx="6">
                  <c:v>1.0003889166121535E-2</c:v>
                </c:pt>
                <c:pt idx="7">
                  <c:v>9.8830048957425694E-3</c:v>
                </c:pt>
                <c:pt idx="8">
                  <c:v>9.7501805075302789E-3</c:v>
                </c:pt>
                <c:pt idx="9">
                  <c:v>9.8985007008007119E-3</c:v>
                </c:pt>
                <c:pt idx="10">
                  <c:v>9.8876764435194189E-3</c:v>
                </c:pt>
                <c:pt idx="11">
                  <c:v>9.7932153145678085E-3</c:v>
                </c:pt>
                <c:pt idx="12">
                  <c:v>9.9472429022047105E-3</c:v>
                </c:pt>
                <c:pt idx="13">
                  <c:v>9.8376232470557563E-3</c:v>
                </c:pt>
                <c:pt idx="14">
                  <c:v>9.9295557576537519E-3</c:v>
                </c:pt>
                <c:pt idx="15">
                  <c:v>1.0182232352554178E-2</c:v>
                </c:pt>
                <c:pt idx="16">
                  <c:v>1.0074992234768302E-2</c:v>
                </c:pt>
                <c:pt idx="17">
                  <c:v>9.9846880084278975E-3</c:v>
                </c:pt>
                <c:pt idx="18">
                  <c:v>1.0036485874191014E-2</c:v>
                </c:pt>
                <c:pt idx="19">
                  <c:v>9.9433862783745164E-3</c:v>
                </c:pt>
                <c:pt idx="20">
                  <c:v>9.9569741472256956E-3</c:v>
                </c:pt>
                <c:pt idx="21">
                  <c:v>9.9101874261610708E-3</c:v>
                </c:pt>
                <c:pt idx="22">
                  <c:v>9.7240182503186556E-3</c:v>
                </c:pt>
                <c:pt idx="23">
                  <c:v>9.8412848366695501E-3</c:v>
                </c:pt>
                <c:pt idx="24">
                  <c:v>1.0003144044631648E-2</c:v>
                </c:pt>
                <c:pt idx="25">
                  <c:v>9.8902603197062195E-3</c:v>
                </c:pt>
                <c:pt idx="26">
                  <c:v>9.9211999894352997E-3</c:v>
                </c:pt>
                <c:pt idx="27">
                  <c:v>9.8934960615184482E-3</c:v>
                </c:pt>
                <c:pt idx="28">
                  <c:v>9.8576168767296208E-3</c:v>
                </c:pt>
                <c:pt idx="29">
                  <c:v>9.953053162739197E-3</c:v>
                </c:pt>
                <c:pt idx="30">
                  <c:v>9.820186675027761E-3</c:v>
                </c:pt>
                <c:pt idx="31">
                  <c:v>9.7532118489331021E-3</c:v>
                </c:pt>
                <c:pt idx="32">
                  <c:v>9.9093366537309491E-3</c:v>
                </c:pt>
                <c:pt idx="33">
                  <c:v>9.9176674524414383E-3</c:v>
                </c:pt>
                <c:pt idx="34">
                  <c:v>9.9517137856252342E-3</c:v>
                </c:pt>
                <c:pt idx="35">
                  <c:v>1.0024890160513245E-2</c:v>
                </c:pt>
                <c:pt idx="36">
                  <c:v>9.9889322237580683E-3</c:v>
                </c:pt>
                <c:pt idx="37">
                  <c:v>1.0091036956715487E-2</c:v>
                </c:pt>
                <c:pt idx="38">
                  <c:v>1.0085383342200313E-2</c:v>
                </c:pt>
                <c:pt idx="39">
                  <c:v>9.9773665473767807E-3</c:v>
                </c:pt>
                <c:pt idx="40">
                  <c:v>9.9544196953990274E-3</c:v>
                </c:pt>
                <c:pt idx="41">
                  <c:v>9.9939277135497294E-3</c:v>
                </c:pt>
                <c:pt idx="42">
                  <c:v>9.8666834921539628E-3</c:v>
                </c:pt>
                <c:pt idx="43">
                  <c:v>9.832758898134045E-3</c:v>
                </c:pt>
                <c:pt idx="44">
                  <c:v>9.8588455072265244E-3</c:v>
                </c:pt>
                <c:pt idx="45">
                  <c:v>9.8226213411943073E-3</c:v>
                </c:pt>
                <c:pt idx="46">
                  <c:v>9.869959852677199E-3</c:v>
                </c:pt>
                <c:pt idx="47">
                  <c:v>9.8835461559074415E-3</c:v>
                </c:pt>
                <c:pt idx="48">
                  <c:v>9.7786377210876494E-3</c:v>
                </c:pt>
                <c:pt idx="49">
                  <c:v>9.9811115739648817E-3</c:v>
                </c:pt>
                <c:pt idx="50">
                  <c:v>1.01153929015912E-2</c:v>
                </c:pt>
                <c:pt idx="51">
                  <c:v>1.0099999111576606E-2</c:v>
                </c:pt>
                <c:pt idx="52">
                  <c:v>1.0221019805174434E-2</c:v>
                </c:pt>
                <c:pt idx="53">
                  <c:v>1.0380778695626564E-2</c:v>
                </c:pt>
                <c:pt idx="54">
                  <c:v>1.0484849178875304E-2</c:v>
                </c:pt>
                <c:pt idx="55">
                  <c:v>1.0651629559388157E-2</c:v>
                </c:pt>
                <c:pt idx="56">
                  <c:v>1.0578814023223209E-2</c:v>
                </c:pt>
                <c:pt idx="57">
                  <c:v>1.0457007546645761E-2</c:v>
                </c:pt>
                <c:pt idx="58">
                  <c:v>1.0444921924576633E-2</c:v>
                </c:pt>
                <c:pt idx="59">
                  <c:v>1.0291831839053559E-2</c:v>
                </c:pt>
                <c:pt idx="60">
                  <c:v>1.0006552646000382E-2</c:v>
                </c:pt>
                <c:pt idx="61">
                  <c:v>9.9135378573564272E-3</c:v>
                </c:pt>
                <c:pt idx="62">
                  <c:v>9.8053679662894987E-3</c:v>
                </c:pt>
                <c:pt idx="63">
                  <c:v>9.731379434583529E-3</c:v>
                </c:pt>
                <c:pt idx="64">
                  <c:v>9.7359012197642692E-3</c:v>
                </c:pt>
                <c:pt idx="65">
                  <c:v>9.678265428101655E-3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22-412B-A7C0-08AEFD259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25080"/>
        <c:axId val="609426392"/>
      </c:scatterChart>
      <c:valAx>
        <c:axId val="60942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6392"/>
        <c:crosses val="autoZero"/>
        <c:crossBetween val="midCat"/>
        <c:majorUnit val="5"/>
      </c:valAx>
      <c:valAx>
        <c:axId val="609426392"/>
        <c:scaling>
          <c:orientation val="minMax"/>
          <c:max val="1.2000000000000002E-2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5080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USA IMPORTS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166699342084265E-2"/>
          <c:y val="9.6134259259259253E-2"/>
          <c:w val="0.9618518298993749"/>
          <c:h val="0.80184401428988039"/>
        </c:manualLayout>
      </c:layout>
      <c:scatterChart>
        <c:scatterStyle val="lineMarker"/>
        <c:varyColors val="0"/>
        <c:ser>
          <c:idx val="0"/>
          <c:order val="0"/>
          <c:tx>
            <c:v>Original Imports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'Dataset USA Export forecast'!$A$5:$A$88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'Dataset USA Export forecast'!$D$5:$D$88</c:f>
              <c:numCache>
                <c:formatCode>General</c:formatCode>
                <c:ptCount val="84"/>
                <c:pt idx="0">
                  <c:v>6.3</c:v>
                </c:pt>
                <c:pt idx="1">
                  <c:v>6.7</c:v>
                </c:pt>
                <c:pt idx="2">
                  <c:v>8</c:v>
                </c:pt>
                <c:pt idx="3">
                  <c:v>7.4</c:v>
                </c:pt>
                <c:pt idx="4">
                  <c:v>7.9</c:v>
                </c:pt>
                <c:pt idx="5">
                  <c:v>7.5</c:v>
                </c:pt>
                <c:pt idx="6">
                  <c:v>6.2</c:v>
                </c:pt>
                <c:pt idx="7">
                  <c:v>6.7</c:v>
                </c:pt>
                <c:pt idx="8">
                  <c:v>6.4</c:v>
                </c:pt>
                <c:pt idx="9">
                  <c:v>7.5</c:v>
                </c:pt>
                <c:pt idx="10">
                  <c:v>7.4</c:v>
                </c:pt>
                <c:pt idx="11">
                  <c:v>5.9</c:v>
                </c:pt>
                <c:pt idx="12">
                  <c:v>6.8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7.7</c:v>
                </c:pt>
                <c:pt idx="17">
                  <c:v>7.5</c:v>
                </c:pt>
                <c:pt idx="18">
                  <c:v>6.5</c:v>
                </c:pt>
                <c:pt idx="19">
                  <c:v>6.8</c:v>
                </c:pt>
                <c:pt idx="20">
                  <c:v>7.4</c:v>
                </c:pt>
                <c:pt idx="21">
                  <c:v>8.3000000000000007</c:v>
                </c:pt>
                <c:pt idx="22">
                  <c:v>7</c:v>
                </c:pt>
                <c:pt idx="23">
                  <c:v>6.1</c:v>
                </c:pt>
                <c:pt idx="24">
                  <c:v>6.9</c:v>
                </c:pt>
                <c:pt idx="25">
                  <c:v>7</c:v>
                </c:pt>
                <c:pt idx="26">
                  <c:v>8.1999999999999993</c:v>
                </c:pt>
                <c:pt idx="27">
                  <c:v>7.8</c:v>
                </c:pt>
                <c:pt idx="28">
                  <c:v>7.7</c:v>
                </c:pt>
                <c:pt idx="29">
                  <c:v>8.4</c:v>
                </c:pt>
                <c:pt idx="30">
                  <c:v>6.9</c:v>
                </c:pt>
                <c:pt idx="31">
                  <c:v>7</c:v>
                </c:pt>
                <c:pt idx="32">
                  <c:v>7.9</c:v>
                </c:pt>
                <c:pt idx="33">
                  <c:v>8</c:v>
                </c:pt>
                <c:pt idx="34">
                  <c:v>7.7</c:v>
                </c:pt>
                <c:pt idx="35">
                  <c:v>7.1</c:v>
                </c:pt>
                <c:pt idx="36">
                  <c:v>6.9</c:v>
                </c:pt>
                <c:pt idx="37">
                  <c:v>7.7</c:v>
                </c:pt>
                <c:pt idx="38">
                  <c:v>9.5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9.1</c:v>
                </c:pt>
                <c:pt idx="42">
                  <c:v>7.1</c:v>
                </c:pt>
                <c:pt idx="43">
                  <c:v>8.3000000000000007</c:v>
                </c:pt>
                <c:pt idx="44">
                  <c:v>8.6</c:v>
                </c:pt>
                <c:pt idx="45">
                  <c:v>8.9</c:v>
                </c:pt>
                <c:pt idx="46">
                  <c:v>8.9</c:v>
                </c:pt>
                <c:pt idx="47">
                  <c:v>7.9</c:v>
                </c:pt>
                <c:pt idx="48">
                  <c:v>7.6</c:v>
                </c:pt>
                <c:pt idx="49">
                  <c:v>8.1999999999999993</c:v>
                </c:pt>
                <c:pt idx="50">
                  <c:v>10.4</c:v>
                </c:pt>
                <c:pt idx="51">
                  <c:v>9.4</c:v>
                </c:pt>
                <c:pt idx="52">
                  <c:v>10</c:v>
                </c:pt>
                <c:pt idx="53">
                  <c:v>10.199999999999999</c:v>
                </c:pt>
                <c:pt idx="54">
                  <c:v>7.6</c:v>
                </c:pt>
                <c:pt idx="55">
                  <c:v>9.9</c:v>
                </c:pt>
                <c:pt idx="56">
                  <c:v>10.199999999999999</c:v>
                </c:pt>
                <c:pt idx="57">
                  <c:v>10.5</c:v>
                </c:pt>
                <c:pt idx="58">
                  <c:v>10.6</c:v>
                </c:pt>
                <c:pt idx="59">
                  <c:v>9.8000000000000007</c:v>
                </c:pt>
                <c:pt idx="60">
                  <c:v>10.1</c:v>
                </c:pt>
                <c:pt idx="61">
                  <c:v>10.199999999999999</c:v>
                </c:pt>
                <c:pt idx="62">
                  <c:v>11.7</c:v>
                </c:pt>
                <c:pt idx="63">
                  <c:v>10.6</c:v>
                </c:pt>
                <c:pt idx="64">
                  <c:v>11.4</c:v>
                </c:pt>
                <c:pt idx="65">
                  <c:v>10.9</c:v>
                </c:pt>
                <c:pt idx="66">
                  <c:v>8.4</c:v>
                </c:pt>
                <c:pt idx="67">
                  <c:v>10.8</c:v>
                </c:pt>
                <c:pt idx="68">
                  <c:v>10.8</c:v>
                </c:pt>
                <c:pt idx="69">
                  <c:v>11.4</c:v>
                </c:pt>
                <c:pt idx="70">
                  <c:v>11.1</c:v>
                </c:pt>
                <c:pt idx="71">
                  <c:v>9.6999999999999993</c:v>
                </c:pt>
                <c:pt idx="72">
                  <c:v>10.3</c:v>
                </c:pt>
                <c:pt idx="73">
                  <c:v>11.2</c:v>
                </c:pt>
                <c:pt idx="74">
                  <c:v>11.6</c:v>
                </c:pt>
                <c:pt idx="75">
                  <c:v>11.5</c:v>
                </c:pt>
                <c:pt idx="76">
                  <c:v>11.5</c:v>
                </c:pt>
                <c:pt idx="77">
                  <c:v>11.3</c:v>
                </c:pt>
                <c:pt idx="78">
                  <c:v>9.6</c:v>
                </c:pt>
                <c:pt idx="79">
                  <c:v>10.9</c:v>
                </c:pt>
                <c:pt idx="80">
                  <c:v>11.7</c:v>
                </c:pt>
                <c:pt idx="81">
                  <c:v>12.1</c:v>
                </c:pt>
                <c:pt idx="82">
                  <c:v>12.1</c:v>
                </c:pt>
                <c:pt idx="83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5-4EC4-8219-F394B37BC7C1}"/>
            </c:ext>
          </c:extLst>
        </c:ser>
        <c:ser>
          <c:idx val="1"/>
          <c:order val="1"/>
          <c:tx>
            <c:v>SI(mean) 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Lit>
              <c:formatCode>General</c:formatCode>
              <c:ptCount val="13"/>
              <c:pt idx="0">
                <c:v>72</c:v>
              </c:pt>
              <c:pt idx="1">
                <c:v>73</c:v>
              </c:pt>
              <c:pt idx="2">
                <c:v>74</c:v>
              </c:pt>
              <c:pt idx="3">
                <c:v>75</c:v>
              </c:pt>
              <c:pt idx="4">
                <c:v>76</c:v>
              </c:pt>
              <c:pt idx="5">
                <c:v>77</c:v>
              </c:pt>
              <c:pt idx="6">
                <c:v>78</c:v>
              </c:pt>
              <c:pt idx="7">
                <c:v>79</c:v>
              </c:pt>
              <c:pt idx="8">
                <c:v>80</c:v>
              </c:pt>
              <c:pt idx="9">
                <c:v>81</c:v>
              </c:pt>
              <c:pt idx="10">
                <c:v>82</c:v>
              </c:pt>
              <c:pt idx="11">
                <c:v>83</c:v>
              </c:pt>
              <c:pt idx="12">
                <c:v>84</c:v>
              </c:pt>
            </c:numLit>
          </c:xVal>
          <c:yVal>
            <c:numRef>
              <c:f>('Dataset USA Export forecast'!$D$76,'Dataset USA Export forecast'!$H$77:$H$88)</c:f>
              <c:numCache>
                <c:formatCode>General</c:formatCode>
                <c:ptCount val="13"/>
                <c:pt idx="0">
                  <c:v>9.6999999999999993</c:v>
                </c:pt>
                <c:pt idx="1">
                  <c:v>9.4714137378895575</c:v>
                </c:pt>
                <c:pt idx="2">
                  <c:v>9.8511331612285726</c:v>
                </c:pt>
                <c:pt idx="3">
                  <c:v>11.755574618144831</c:v>
                </c:pt>
                <c:pt idx="4">
                  <c:v>11.173474939605377</c:v>
                </c:pt>
                <c:pt idx="5">
                  <c:v>11.619899126415891</c:v>
                </c:pt>
                <c:pt idx="6">
                  <c:v>11.717216338456275</c:v>
                </c:pt>
                <c:pt idx="7">
                  <c:v>9.449854665266761</c:v>
                </c:pt>
                <c:pt idx="8">
                  <c:v>10.864279244538848</c:v>
                </c:pt>
                <c:pt idx="9">
                  <c:v>11.348287256459322</c:v>
                </c:pt>
                <c:pt idx="10">
                  <c:v>12.197213512769833</c:v>
                </c:pt>
                <c:pt idx="11">
                  <c:v>11.78698863017534</c:v>
                </c:pt>
                <c:pt idx="12">
                  <c:v>10.426397904224858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75-4EC4-8219-F394B37BC7C1}"/>
            </c:ext>
          </c:extLst>
        </c:ser>
        <c:ser>
          <c:idx val="2"/>
          <c:order val="2"/>
          <c:tx>
            <c:v>SI (Median)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'Dataset USA Export forecast'!$A$76:$A$88</c:f>
              <c:numCache>
                <c:formatCode>General</c:formatCode>
                <c:ptCount val="13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</c:numCache>
            </c:numRef>
          </c:xVal>
          <c:yVal>
            <c:numRef>
              <c:f>('Dataset USA Export forecast'!$D$76,'Dataset USA Export forecast'!$J$77:$J$88)</c:f>
              <c:numCache>
                <c:formatCode>General</c:formatCode>
                <c:ptCount val="13"/>
                <c:pt idx="0">
                  <c:v>9.6999999999999993</c:v>
                </c:pt>
                <c:pt idx="1">
                  <c:v>9.8887360106666105</c:v>
                </c:pt>
                <c:pt idx="2">
                  <c:v>10.205334478451892</c:v>
                </c:pt>
                <c:pt idx="3">
                  <c:v>12.081653246806841</c:v>
                </c:pt>
                <c:pt idx="4">
                  <c:v>11.384805075202971</c:v>
                </c:pt>
                <c:pt idx="5">
                  <c:v>11.764008405126425</c:v>
                </c:pt>
                <c:pt idx="6">
                  <c:v>11.7492678631275</c:v>
                </c:pt>
                <c:pt idx="7">
                  <c:v>9.401484407236536</c:v>
                </c:pt>
                <c:pt idx="8">
                  <c:v>10.742046247471817</c:v>
                </c:pt>
                <c:pt idx="9">
                  <c:v>11.11355187337103</c:v>
                </c:pt>
                <c:pt idx="10">
                  <c:v>11.872946605667931</c:v>
                </c:pt>
                <c:pt idx="11">
                  <c:v>11.39712208464894</c:v>
                </c:pt>
                <c:pt idx="12">
                  <c:v>9.9935470757643667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75-4EC4-8219-F394B37BC7C1}"/>
            </c:ext>
          </c:extLst>
        </c:ser>
        <c:ser>
          <c:idx val="3"/>
          <c:order val="3"/>
          <c:tx>
            <c:v>R-t-T (Mean)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'Dataset USA Export forecast'!$A$76:$A$88</c:f>
              <c:numCache>
                <c:formatCode>General</c:formatCode>
                <c:ptCount val="13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</c:numCache>
            </c:numRef>
          </c:xVal>
          <c:yVal>
            <c:numRef>
              <c:f>('Dataset USA Export forecast'!$D$76,'Dataset USA Export forecast'!$J$77:$J$88)</c:f>
              <c:numCache>
                <c:formatCode>General</c:formatCode>
                <c:ptCount val="13"/>
                <c:pt idx="0">
                  <c:v>9.6999999999999993</c:v>
                </c:pt>
                <c:pt idx="1">
                  <c:v>9.8887360106666105</c:v>
                </c:pt>
                <c:pt idx="2">
                  <c:v>10.205334478451892</c:v>
                </c:pt>
                <c:pt idx="3">
                  <c:v>12.081653246806841</c:v>
                </c:pt>
                <c:pt idx="4">
                  <c:v>11.384805075202971</c:v>
                </c:pt>
                <c:pt idx="5">
                  <c:v>11.764008405126425</c:v>
                </c:pt>
                <c:pt idx="6">
                  <c:v>11.7492678631275</c:v>
                </c:pt>
                <c:pt idx="7">
                  <c:v>9.401484407236536</c:v>
                </c:pt>
                <c:pt idx="8">
                  <c:v>10.742046247471817</c:v>
                </c:pt>
                <c:pt idx="9">
                  <c:v>11.11355187337103</c:v>
                </c:pt>
                <c:pt idx="10">
                  <c:v>11.872946605667931</c:v>
                </c:pt>
                <c:pt idx="11">
                  <c:v>11.39712208464894</c:v>
                </c:pt>
                <c:pt idx="12">
                  <c:v>9.9935470757643667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75-4EC4-8219-F394B37BC7C1}"/>
            </c:ext>
          </c:extLst>
        </c:ser>
        <c:ser>
          <c:idx val="4"/>
          <c:order val="4"/>
          <c:tx>
            <c:v>R-t-T (Median) </c:v>
          </c:tx>
          <c:spPr>
            <a:ln w="19050" cap="rnd">
              <a:solidFill>
                <a:srgbClr val="FF6699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'Dataset USA Export forecast'!$A$76:$A$88</c:f>
              <c:numCache>
                <c:formatCode>General</c:formatCode>
                <c:ptCount val="13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</c:numCache>
            </c:numRef>
          </c:xVal>
          <c:yVal>
            <c:numRef>
              <c:f>('Dataset USA Export forecast'!$D$76,'Dataset USA Export forecast'!$K$77:$K$88)</c:f>
              <c:numCache>
                <c:formatCode>General</c:formatCode>
                <c:ptCount val="13"/>
                <c:pt idx="0">
                  <c:v>9.6999999999999993</c:v>
                </c:pt>
                <c:pt idx="1">
                  <c:v>10.092213260512887</c:v>
                </c:pt>
                <c:pt idx="2">
                  <c:v>9.8393839305083066</c:v>
                </c:pt>
                <c:pt idx="3">
                  <c:v>12.102628201929541</c:v>
                </c:pt>
                <c:pt idx="4">
                  <c:v>11.302416088759836</c:v>
                </c:pt>
                <c:pt idx="5">
                  <c:v>11.719413552076878</c:v>
                </c:pt>
                <c:pt idx="6">
                  <c:v>11.6884371687118</c:v>
                </c:pt>
                <c:pt idx="7">
                  <c:v>9.2905813236333774</c:v>
                </c:pt>
                <c:pt idx="8">
                  <c:v>10.890086852413988</c:v>
                </c:pt>
                <c:pt idx="9">
                  <c:v>11.025780421486264</c:v>
                </c:pt>
                <c:pt idx="10">
                  <c:v>12.231327312371484</c:v>
                </c:pt>
                <c:pt idx="11">
                  <c:v>11.562177911390069</c:v>
                </c:pt>
                <c:pt idx="12">
                  <c:v>9.8611916115136928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75-4EC4-8219-F394B37BC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14000"/>
        <c:axId val="702219576"/>
      </c:scatterChart>
      <c:valAx>
        <c:axId val="7022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19576"/>
        <c:crosses val="autoZero"/>
        <c:crossBetween val="midCat"/>
        <c:majorUnit val="5"/>
      </c:valAx>
      <c:valAx>
        <c:axId val="702219576"/>
        <c:scaling>
          <c:orientation val="minMax"/>
          <c:max val="16"/>
          <c:min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1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Deseasonalized Imports Trends Over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Seasonal Index(Mean)</c:v>
          </c:tx>
          <c:spPr>
            <a:ln w="19050" cap="flat" cmpd="sng" algn="ctr">
              <a:solidFill>
                <a:schemeClr val="accent2"/>
              </a:solidFill>
              <a:prstDash val="sysDot"/>
              <a:miter lim="800000"/>
            </a:ln>
            <a:effectLst/>
          </c:spPr>
          <c:marker>
            <c:symbol val="none"/>
          </c:marker>
          <c:yVal>
            <c:numRef>
              <c:f>'Dataset USA Export(De seasonal)'!$J$6:$J$77</c:f>
              <c:numCache>
                <c:formatCode>General</c:formatCode>
                <c:ptCount val="72"/>
                <c:pt idx="0">
                  <c:v>7.0688694795544252E-2</c:v>
                </c:pt>
                <c:pt idx="1">
                  <c:v>7.2702170217270212E-2</c:v>
                </c:pt>
                <c:pt idx="2">
                  <c:v>7.3168595906937389E-2</c:v>
                </c:pt>
                <c:pt idx="3">
                  <c:v>7.161885203467068E-2</c:v>
                </c:pt>
                <c:pt idx="4">
                  <c:v>7.3943424088335902E-2</c:v>
                </c:pt>
                <c:pt idx="5">
                  <c:v>7.0014559802495061E-2</c:v>
                </c:pt>
                <c:pt idx="6">
                  <c:v>7.2174001984593075E-2</c:v>
                </c:pt>
                <c:pt idx="7">
                  <c:v>6.8223956728291346E-2</c:v>
                </c:pt>
                <c:pt idx="8">
                  <c:v>6.2740465526334346E-2</c:v>
                </c:pt>
                <c:pt idx="9">
                  <c:v>6.8789191683404319E-2</c:v>
                </c:pt>
                <c:pt idx="10">
                  <c:v>7.0624678436942576E-2</c:v>
                </c:pt>
                <c:pt idx="11">
                  <c:v>6.4008864899625734E-2</c:v>
                </c:pt>
                <c:pt idx="12">
                  <c:v>7.6298908668206503E-2</c:v>
                </c:pt>
                <c:pt idx="13">
                  <c:v>6.944684916276557E-2</c:v>
                </c:pt>
                <c:pt idx="14">
                  <c:v>6.4937128867406935E-2</c:v>
                </c:pt>
                <c:pt idx="15">
                  <c:v>7.3554496684256371E-2</c:v>
                </c:pt>
                <c:pt idx="16">
                  <c:v>7.2071438668378021E-2</c:v>
                </c:pt>
                <c:pt idx="17">
                  <c:v>7.0014559802495061E-2</c:v>
                </c:pt>
                <c:pt idx="18">
                  <c:v>7.5666292403202412E-2</c:v>
                </c:pt>
                <c:pt idx="19">
                  <c:v>6.9242224739161362E-2</c:v>
                </c:pt>
                <c:pt idx="20">
                  <c:v>7.2543663264824088E-2</c:v>
                </c:pt>
                <c:pt idx="21">
                  <c:v>7.6126705462967459E-2</c:v>
                </c:pt>
                <c:pt idx="22">
                  <c:v>6.680712825116189E-2</c:v>
                </c:pt>
                <c:pt idx="23">
                  <c:v>6.617865693012151E-2</c:v>
                </c:pt>
                <c:pt idx="24">
                  <c:v>7.7420951442738958E-2</c:v>
                </c:pt>
                <c:pt idx="25">
                  <c:v>7.5957491271774841E-2</c:v>
                </c:pt>
                <c:pt idx="26">
                  <c:v>7.4997810804610821E-2</c:v>
                </c:pt>
                <c:pt idx="27">
                  <c:v>7.5490141333842062E-2</c:v>
                </c:pt>
                <c:pt idx="28">
                  <c:v>7.2071438668378021E-2</c:v>
                </c:pt>
                <c:pt idx="29">
                  <c:v>7.8416306978794467E-2</c:v>
                </c:pt>
                <c:pt idx="30">
                  <c:v>8.0322679628014884E-2</c:v>
                </c:pt>
                <c:pt idx="31">
                  <c:v>7.1278760760901408E-2</c:v>
                </c:pt>
                <c:pt idx="32">
                  <c:v>7.7445262134068965E-2</c:v>
                </c:pt>
                <c:pt idx="33">
                  <c:v>7.3375137795631276E-2</c:v>
                </c:pt>
                <c:pt idx="34">
                  <c:v>7.3487841076278079E-2</c:v>
                </c:pt>
                <c:pt idx="35">
                  <c:v>7.7027617082600447E-2</c:v>
                </c:pt>
                <c:pt idx="36">
                  <c:v>7.7420951442738958E-2</c:v>
                </c:pt>
                <c:pt idx="37">
                  <c:v>8.355324039895233E-2</c:v>
                </c:pt>
                <c:pt idx="38">
                  <c:v>8.6887707639488151E-2</c:v>
                </c:pt>
                <c:pt idx="39">
                  <c:v>8.5168364581770545E-2</c:v>
                </c:pt>
                <c:pt idx="40">
                  <c:v>8.2367358478146316E-2</c:v>
                </c:pt>
                <c:pt idx="41">
                  <c:v>8.4950999227027341E-2</c:v>
                </c:pt>
                <c:pt idx="42">
                  <c:v>8.2650873240421099E-2</c:v>
                </c:pt>
                <c:pt idx="43">
                  <c:v>8.4516244902211671E-2</c:v>
                </c:pt>
                <c:pt idx="44">
                  <c:v>8.4307500551011771E-2</c:v>
                </c:pt>
                <c:pt idx="45">
                  <c:v>8.1629840797639797E-2</c:v>
                </c:pt>
                <c:pt idx="46">
                  <c:v>8.4940491633620122E-2</c:v>
                </c:pt>
                <c:pt idx="47">
                  <c:v>8.5706785204583608E-2</c:v>
                </c:pt>
                <c:pt idx="48">
                  <c:v>8.5275250864466093E-2</c:v>
                </c:pt>
                <c:pt idx="49">
                  <c:v>8.8978775489793382E-2</c:v>
                </c:pt>
                <c:pt idx="50">
                  <c:v>9.5119174679018606E-2</c:v>
                </c:pt>
                <c:pt idx="51">
                  <c:v>9.0975298530527618E-2</c:v>
                </c:pt>
                <c:pt idx="52">
                  <c:v>9.359927099789353E-2</c:v>
                </c:pt>
                <c:pt idx="53">
                  <c:v>9.5219801331393281E-2</c:v>
                </c:pt>
                <c:pt idx="54">
                  <c:v>8.8471357271436665E-2</c:v>
                </c:pt>
                <c:pt idx="55">
                  <c:v>0.100808533076132</c:v>
                </c:pt>
                <c:pt idx="56">
                  <c:v>9.9992616932595355E-2</c:v>
                </c:pt>
                <c:pt idx="57">
                  <c:v>9.6304868356766049E-2</c:v>
                </c:pt>
                <c:pt idx="58">
                  <c:v>0.101165079923188</c:v>
                </c:pt>
                <c:pt idx="59">
                  <c:v>0.10631980949429358</c:v>
                </c:pt>
                <c:pt idx="60">
                  <c:v>0.11332632022777731</c:v>
                </c:pt>
                <c:pt idx="61">
                  <c:v>0.11068091585315762</c:v>
                </c:pt>
                <c:pt idx="62">
                  <c:v>0.10700907151389592</c:v>
                </c:pt>
                <c:pt idx="63">
                  <c:v>0.10258916642804178</c:v>
                </c:pt>
                <c:pt idx="64">
                  <c:v>0.10670316893759864</c:v>
                </c:pt>
                <c:pt idx="65">
                  <c:v>0.10175449357962615</c:v>
                </c:pt>
                <c:pt idx="66">
                  <c:v>9.7784131721061596E-2</c:v>
                </c:pt>
                <c:pt idx="67">
                  <c:v>0.10997294517396218</c:v>
                </c:pt>
                <c:pt idx="68">
                  <c:v>0.10587453557568921</c:v>
                </c:pt>
                <c:pt idx="69">
                  <c:v>0.10455957135877457</c:v>
                </c:pt>
                <c:pt idx="70">
                  <c:v>0.10593701765541386</c:v>
                </c:pt>
                <c:pt idx="71">
                  <c:v>0.10523491347904568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A-4B59-8349-B0E20BE3306D}"/>
            </c:ext>
          </c:extLst>
        </c:ser>
        <c:ser>
          <c:idx val="2"/>
          <c:order val="2"/>
          <c:tx>
            <c:v>Seasonal Index(Median)</c:v>
          </c:tx>
          <c:spPr>
            <a:ln w="19050" cap="flat" cmpd="sng" algn="ctr">
              <a:solidFill>
                <a:schemeClr val="accent3"/>
              </a:solidFill>
              <a:prstDash val="sysDot"/>
              <a:miter lim="800000"/>
            </a:ln>
            <a:effectLst/>
          </c:spPr>
          <c:marker>
            <c:symbol val="none"/>
          </c:marker>
          <c:yVal>
            <c:numRef>
              <c:f>'Dataset USA Export(De seasonal)'!$K$6:$K$77</c:f>
              <c:numCache>
                <c:formatCode>General</c:formatCode>
                <c:ptCount val="72"/>
                <c:pt idx="0">
                  <c:v>7.0618638771592412E-2</c:v>
                </c:pt>
                <c:pt idx="1">
                  <c:v>7.2684761214947977E-2</c:v>
                </c:pt>
                <c:pt idx="2">
                  <c:v>7.3198037073131245E-2</c:v>
                </c:pt>
                <c:pt idx="3">
                  <c:v>7.1595185760981006E-2</c:v>
                </c:pt>
                <c:pt idx="4">
                  <c:v>7.3921422909981188E-2</c:v>
                </c:pt>
                <c:pt idx="5">
                  <c:v>7.0021588131751647E-2</c:v>
                </c:pt>
                <c:pt idx="6">
                  <c:v>7.2125676942149788E-2</c:v>
                </c:pt>
                <c:pt idx="7">
                  <c:v>6.8251481721401427E-2</c:v>
                </c:pt>
                <c:pt idx="8">
                  <c:v>6.2759526509109598E-2</c:v>
                </c:pt>
                <c:pt idx="9">
                  <c:v>6.8766274075665573E-2</c:v>
                </c:pt>
                <c:pt idx="10">
                  <c:v>7.0661684247235526E-2</c:v>
                </c:pt>
                <c:pt idx="11">
                  <c:v>6.4071523923469834E-2</c:v>
                </c:pt>
                <c:pt idx="12">
                  <c:v>7.6223292642353724E-2</c:v>
                </c:pt>
                <c:pt idx="13">
                  <c:v>6.943021966801001E-2</c:v>
                </c:pt>
                <c:pt idx="14">
                  <c:v>6.4963257902403981E-2</c:v>
                </c:pt>
                <c:pt idx="15">
                  <c:v>7.3530190781548044E-2</c:v>
                </c:pt>
                <c:pt idx="16">
                  <c:v>7.2049994481880403E-2</c:v>
                </c:pt>
                <c:pt idx="17">
                  <c:v>7.0021588131751647E-2</c:v>
                </c:pt>
                <c:pt idx="18">
                  <c:v>7.5615629052253802E-2</c:v>
                </c:pt>
                <c:pt idx="19">
                  <c:v>6.9270160553064133E-2</c:v>
                </c:pt>
                <c:pt idx="20">
                  <c:v>7.2565702526157974E-2</c:v>
                </c:pt>
                <c:pt idx="21">
                  <c:v>7.6101343310403233E-2</c:v>
                </c:pt>
                <c:pt idx="22">
                  <c:v>6.6842133747384957E-2</c:v>
                </c:pt>
                <c:pt idx="23">
                  <c:v>6.6243439988672187E-2</c:v>
                </c:pt>
                <c:pt idx="24">
                  <c:v>7.7344223416505986E-2</c:v>
                </c:pt>
                <c:pt idx="25">
                  <c:v>7.5939302761885943E-2</c:v>
                </c:pt>
                <c:pt idx="26">
                  <c:v>7.5027987999959522E-2</c:v>
                </c:pt>
                <c:pt idx="27">
                  <c:v>7.5465195802115109E-2</c:v>
                </c:pt>
                <c:pt idx="28">
                  <c:v>7.2049994481880403E-2</c:v>
                </c:pt>
                <c:pt idx="29">
                  <c:v>7.842417870756184E-2</c:v>
                </c:pt>
                <c:pt idx="30">
                  <c:v>8.026889853239251E-2</c:v>
                </c:pt>
                <c:pt idx="31">
                  <c:v>7.1307518216389559E-2</c:v>
                </c:pt>
                <c:pt idx="32">
                  <c:v>7.7468790534682169E-2</c:v>
                </c:pt>
                <c:pt idx="33">
                  <c:v>7.3350692347376609E-2</c:v>
                </c:pt>
                <c:pt idx="34">
                  <c:v>7.3526347122123456E-2</c:v>
                </c:pt>
                <c:pt idx="35">
                  <c:v>7.7103020314684023E-2</c:v>
                </c:pt>
                <c:pt idx="36">
                  <c:v>7.7344223416505986E-2</c:v>
                </c:pt>
                <c:pt idx="37">
                  <c:v>8.3533233038074528E-2</c:v>
                </c:pt>
                <c:pt idx="38">
                  <c:v>8.6922669024343355E-2</c:v>
                </c:pt>
                <c:pt idx="39">
                  <c:v>8.5140220904950381E-2</c:v>
                </c:pt>
                <c:pt idx="40">
                  <c:v>8.234285083643475E-2</c:v>
                </c:pt>
                <c:pt idx="41">
                  <c:v>8.4959526933191989E-2</c:v>
                </c:pt>
                <c:pt idx="42">
                  <c:v>8.2595533272461844E-2</c:v>
                </c:pt>
                <c:pt idx="43">
                  <c:v>8.4550343028004765E-2</c:v>
                </c:pt>
                <c:pt idx="44">
                  <c:v>8.433311374661602E-2</c:v>
                </c:pt>
                <c:pt idx="45">
                  <c:v>8.1602645236456481E-2</c:v>
                </c:pt>
                <c:pt idx="46">
                  <c:v>8.4984998621675162E-2</c:v>
                </c:pt>
                <c:pt idx="47">
                  <c:v>8.5790684575493492E-2</c:v>
                </c:pt>
                <c:pt idx="48">
                  <c:v>8.5190738835571808E-2</c:v>
                </c:pt>
                <c:pt idx="49">
                  <c:v>8.8957468949637797E-2</c:v>
                </c:pt>
                <c:pt idx="50">
                  <c:v>9.5157448195070618E-2</c:v>
                </c:pt>
                <c:pt idx="51">
                  <c:v>9.0945235966651536E-2</c:v>
                </c:pt>
                <c:pt idx="52">
                  <c:v>9.3571421405039476E-2</c:v>
                </c:pt>
                <c:pt idx="53">
                  <c:v>9.5229359859182225E-2</c:v>
                </c:pt>
                <c:pt idx="54">
                  <c:v>8.8412120122635218E-2</c:v>
                </c:pt>
                <c:pt idx="55">
                  <c:v>0.10084920433460809</c:v>
                </c:pt>
                <c:pt idx="56">
                  <c:v>0.10002299537389342</c:v>
                </c:pt>
                <c:pt idx="57">
                  <c:v>9.62727837059318E-2</c:v>
                </c:pt>
                <c:pt idx="58">
                  <c:v>0.10121808824604007</c:v>
                </c:pt>
                <c:pt idx="59">
                  <c:v>0.10642388719491598</c:v>
                </c:pt>
                <c:pt idx="60">
                  <c:v>0.11321400818937832</c:v>
                </c:pt>
                <c:pt idx="61">
                  <c:v>0.11065441259589093</c:v>
                </c:pt>
                <c:pt idx="62">
                  <c:v>0.10705212921945444</c:v>
                </c:pt>
                <c:pt idx="63">
                  <c:v>0.10255526609005386</c:v>
                </c:pt>
                <c:pt idx="64">
                  <c:v>0.106671420401745</c:v>
                </c:pt>
                <c:pt idx="65">
                  <c:v>0.10176470808481239</c:v>
                </c:pt>
                <c:pt idx="66">
                  <c:v>9.7718659082912621E-2</c:v>
                </c:pt>
                <c:pt idx="67">
                  <c:v>0.11001731381957246</c:v>
                </c:pt>
                <c:pt idx="68">
                  <c:v>0.10590670098412246</c:v>
                </c:pt>
                <c:pt idx="69">
                  <c:v>0.10452473659501167</c:v>
                </c:pt>
                <c:pt idx="70">
                  <c:v>0.10599252637085328</c:v>
                </c:pt>
                <c:pt idx="71">
                  <c:v>0.10533792916231478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973A-4B59-8349-B0E20BE3306D}"/>
            </c:ext>
          </c:extLst>
        </c:ser>
        <c:ser>
          <c:idx val="3"/>
          <c:order val="3"/>
          <c:tx>
            <c:v>Ratio-To-Trend(Mean) L</c:v>
          </c:tx>
          <c:spPr>
            <a:ln w="19050" cap="flat" cmpd="sng" algn="ctr">
              <a:solidFill>
                <a:schemeClr val="accent4"/>
              </a:solidFill>
              <a:prstDash val="sysDash"/>
              <a:miter lim="800000"/>
            </a:ln>
            <a:effectLst/>
          </c:spPr>
          <c:marker>
            <c:symbol val="none"/>
          </c:marker>
          <c:yVal>
            <c:numRef>
              <c:f>'Dataset USA Export(De seasonal)'!$L$6:$L$77</c:f>
              <c:numCache>
                <c:formatCode>General</c:formatCode>
                <c:ptCount val="72"/>
                <c:pt idx="0">
                  <c:v>6.7705505969399088E-2</c:v>
                </c:pt>
                <c:pt idx="1">
                  <c:v>7.0178861989566008E-2</c:v>
                </c:pt>
                <c:pt idx="2">
                  <c:v>7.119380694990747E-2</c:v>
                </c:pt>
                <c:pt idx="3">
                  <c:v>7.0289429035167897E-2</c:v>
                </c:pt>
                <c:pt idx="4">
                  <c:v>7.3037616038580208E-2</c:v>
                </c:pt>
                <c:pt idx="5">
                  <c:v>6.9823562932137109E-2</c:v>
                </c:pt>
                <c:pt idx="6">
                  <c:v>7.2545334313388041E-2</c:v>
                </c:pt>
                <c:pt idx="7">
                  <c:v>6.9000272386458714E-2</c:v>
                </c:pt>
                <c:pt idx="8">
                  <c:v>6.4065641075813709E-2</c:v>
                </c:pt>
                <c:pt idx="9">
                  <c:v>7.0667921468862027E-2</c:v>
                </c:pt>
                <c:pt idx="10">
                  <c:v>7.3040568975503192E-2</c:v>
                </c:pt>
                <c:pt idx="11">
                  <c:v>6.678128294004404E-2</c:v>
                </c:pt>
                <c:pt idx="12">
                  <c:v>7.3078958824113291E-2</c:v>
                </c:pt>
                <c:pt idx="13">
                  <c:v>6.7036524885555587E-2</c:v>
                </c:pt>
                <c:pt idx="14">
                  <c:v>6.3184503668042874E-2</c:v>
                </c:pt>
                <c:pt idx="15">
                  <c:v>7.2189143333415667E-2</c:v>
                </c:pt>
                <c:pt idx="16">
                  <c:v>7.1188562467983232E-2</c:v>
                </c:pt>
                <c:pt idx="17">
                  <c:v>6.9823562932137109E-2</c:v>
                </c:pt>
                <c:pt idx="18">
                  <c:v>7.6055592425326168E-2</c:v>
                </c:pt>
                <c:pt idx="19">
                  <c:v>7.0030127198196901E-2</c:v>
                </c:pt>
                <c:pt idx="20">
                  <c:v>7.4075897493909595E-2</c:v>
                </c:pt>
                <c:pt idx="21">
                  <c:v>7.8205833092207327E-2</c:v>
                </c:pt>
                <c:pt idx="22">
                  <c:v>6.9092430111962477E-2</c:v>
                </c:pt>
                <c:pt idx="23">
                  <c:v>6.904505524309637E-2</c:v>
                </c:pt>
                <c:pt idx="24">
                  <c:v>7.4153649395056143E-2</c:v>
                </c:pt>
                <c:pt idx="25">
                  <c:v>7.3321199093576414E-2</c:v>
                </c:pt>
                <c:pt idx="26">
                  <c:v>7.2973652123655142E-2</c:v>
                </c:pt>
                <c:pt idx="27">
                  <c:v>7.4088857631663452E-2</c:v>
                </c:pt>
                <c:pt idx="28">
                  <c:v>7.1188562467983232E-2</c:v>
                </c:pt>
                <c:pt idx="29">
                  <c:v>7.8202390483993564E-2</c:v>
                </c:pt>
                <c:pt idx="30">
                  <c:v>8.0735936574577019E-2</c:v>
                </c:pt>
                <c:pt idx="31">
                  <c:v>7.2089836821673275E-2</c:v>
                </c:pt>
                <c:pt idx="32">
                  <c:v>7.9081025702957539E-2</c:v>
                </c:pt>
                <c:pt idx="33">
                  <c:v>7.5379116233452836E-2</c:v>
                </c:pt>
                <c:pt idx="34">
                  <c:v>7.6001673123158725E-2</c:v>
                </c:pt>
                <c:pt idx="35">
                  <c:v>8.0363916758358078E-2</c:v>
                </c:pt>
                <c:pt idx="36">
                  <c:v>7.4153649395056143E-2</c:v>
                </c:pt>
                <c:pt idx="37">
                  <c:v>8.0653319002934057E-2</c:v>
                </c:pt>
                <c:pt idx="38">
                  <c:v>8.4542645753015108E-2</c:v>
                </c:pt>
                <c:pt idx="39">
                  <c:v>8.358742912290236E-2</c:v>
                </c:pt>
                <c:pt idx="40">
                  <c:v>8.1358357106266557E-2</c:v>
                </c:pt>
                <c:pt idx="41">
                  <c:v>8.4719256357659686E-2</c:v>
                </c:pt>
                <c:pt idx="42">
                  <c:v>8.3076108649202424E-2</c:v>
                </c:pt>
                <c:pt idx="43">
                  <c:v>8.5477949374269752E-2</c:v>
                </c:pt>
                <c:pt idx="44">
                  <c:v>8.6088205195624656E-2</c:v>
                </c:pt>
                <c:pt idx="45">
                  <c:v>8.3859266809716282E-2</c:v>
                </c:pt>
                <c:pt idx="46">
                  <c:v>8.784608971378087E-2</c:v>
                </c:pt>
                <c:pt idx="47">
                  <c:v>8.9419005970567442E-2</c:v>
                </c:pt>
                <c:pt idx="48">
                  <c:v>8.1676483391656035E-2</c:v>
                </c:pt>
                <c:pt idx="49">
                  <c:v>8.5890547509618081E-2</c:v>
                </c:pt>
                <c:pt idx="50">
                  <c:v>9.2551949034879705E-2</c:v>
                </c:pt>
                <c:pt idx="51">
                  <c:v>8.9286572017645699E-2</c:v>
                </c:pt>
                <c:pt idx="52">
                  <c:v>9.2452678529848356E-2</c:v>
                </c:pt>
                <c:pt idx="53">
                  <c:v>9.496004558770646E-2</c:v>
                </c:pt>
                <c:pt idx="54">
                  <c:v>8.8926538835765984E-2</c:v>
                </c:pt>
                <c:pt idx="55">
                  <c:v>0.10195562636208079</c:v>
                </c:pt>
                <c:pt idx="56">
                  <c:v>0.10210461546457808</c:v>
                </c:pt>
                <c:pt idx="57">
                  <c:v>9.8935090056406841E-2</c:v>
                </c:pt>
                <c:pt idx="58">
                  <c:v>0.10462567988382888</c:v>
                </c:pt>
                <c:pt idx="59">
                  <c:v>0.11092484284956468</c:v>
                </c:pt>
                <c:pt idx="60">
                  <c:v>0.10854374766522711</c:v>
                </c:pt>
                <c:pt idx="61">
                  <c:v>0.10683946153635421</c:v>
                </c:pt>
                <c:pt idx="62">
                  <c:v>0.10412094266423966</c:v>
                </c:pt>
                <c:pt idx="63">
                  <c:v>0.10068485780713238</c:v>
                </c:pt>
                <c:pt idx="64">
                  <c:v>0.10539605352402713</c:v>
                </c:pt>
                <c:pt idx="65">
                  <c:v>0.1014769114613726</c:v>
                </c:pt>
                <c:pt idx="66">
                  <c:v>9.8287227134267671E-2</c:v>
                </c:pt>
                <c:pt idx="67">
                  <c:v>0.11122431966772449</c:v>
                </c:pt>
                <c:pt idx="68">
                  <c:v>0.10811076931543563</c:v>
                </c:pt>
                <c:pt idx="69">
                  <c:v>0.10741524063267029</c:v>
                </c:pt>
                <c:pt idx="70">
                  <c:v>0.10956085346325478</c:v>
                </c:pt>
                <c:pt idx="71">
                  <c:v>0.10979295669803849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3A-4B59-8349-B0E20BE3306D}"/>
            </c:ext>
          </c:extLst>
        </c:ser>
        <c:ser>
          <c:idx val="5"/>
          <c:order val="4"/>
          <c:tx>
            <c:v>Ratio-to-Trend(Median) L</c:v>
          </c:tx>
          <c:spPr>
            <a:ln w="19050" cap="flat" cmpd="sng" algn="ctr">
              <a:solidFill>
                <a:schemeClr val="accent6"/>
              </a:solidFill>
              <a:prstDash val="sysDash"/>
              <a:miter lim="800000"/>
            </a:ln>
            <a:effectLst/>
          </c:spPr>
          <c:marker>
            <c:symbol val="none"/>
          </c:marker>
          <c:yVal>
            <c:numRef>
              <c:f>'Dataset USA Export(De seasonal)'!$M$6:$M$77</c:f>
              <c:numCache>
                <c:formatCode>General</c:formatCode>
                <c:ptCount val="72"/>
                <c:pt idx="0">
                  <c:v>6.6340440666230516E-2</c:v>
                </c:pt>
                <c:pt idx="1">
                  <c:v>7.2788984044007701E-2</c:v>
                </c:pt>
                <c:pt idx="2">
                  <c:v>7.1070421609064682E-2</c:v>
                </c:pt>
                <c:pt idx="3">
                  <c:v>7.080180397963956E-2</c:v>
                </c:pt>
                <c:pt idx="4">
                  <c:v>7.3315539651383557E-2</c:v>
                </c:pt>
                <c:pt idx="5">
                  <c:v>7.0186949051122272E-2</c:v>
                </c:pt>
                <c:pt idx="6">
                  <c:v>7.3411319012957985E-2</c:v>
                </c:pt>
                <c:pt idx="7">
                  <c:v>6.806227784117172E-2</c:v>
                </c:pt>
                <c:pt idx="8">
                  <c:v>6.4575639834921456E-2</c:v>
                </c:pt>
                <c:pt idx="9">
                  <c:v>6.8597335097449516E-2</c:v>
                </c:pt>
                <c:pt idx="10">
                  <c:v>7.1997878611258073E-2</c:v>
                </c:pt>
                <c:pt idx="11">
                  <c:v>6.7677611503061202E-2</c:v>
                </c:pt>
                <c:pt idx="12">
                  <c:v>7.1605555004820243E-2</c:v>
                </c:pt>
                <c:pt idx="13">
                  <c:v>6.9529775803231234E-2</c:v>
                </c:pt>
                <c:pt idx="14">
                  <c:v>6.3074999178044905E-2</c:v>
                </c:pt>
                <c:pt idx="15">
                  <c:v>7.271536624935955E-2</c:v>
                </c:pt>
                <c:pt idx="16">
                  <c:v>7.1459450039956116E-2</c:v>
                </c:pt>
                <c:pt idx="17">
                  <c:v>7.0186949051122272E-2</c:v>
                </c:pt>
                <c:pt idx="18">
                  <c:v>7.6963479610359167E-2</c:v>
                </c:pt>
                <c:pt idx="19">
                  <c:v>6.9078132734323533E-2</c:v>
                </c:pt>
                <c:pt idx="20">
                  <c:v>7.4665583559127932E-2</c:v>
                </c:pt>
                <c:pt idx="21">
                  <c:v>7.591438417451081E-2</c:v>
                </c:pt>
                <c:pt idx="22">
                  <c:v>6.8106101389027909E-2</c:v>
                </c:pt>
                <c:pt idx="23">
                  <c:v>6.9971767825198872E-2</c:v>
                </c:pt>
                <c:pt idx="24">
                  <c:v>7.2658577872538183E-2</c:v>
                </c:pt>
                <c:pt idx="25">
                  <c:v>7.6048192284784155E-2</c:v>
                </c:pt>
                <c:pt idx="26">
                  <c:v>7.2847182149291284E-2</c:v>
                </c:pt>
                <c:pt idx="27">
                  <c:v>7.462892851907954E-2</c:v>
                </c:pt>
                <c:pt idx="28">
                  <c:v>7.1459450039956116E-2</c:v>
                </c:pt>
                <c:pt idx="29">
                  <c:v>7.8609382937256944E-2</c:v>
                </c:pt>
                <c:pt idx="30">
                  <c:v>8.1699693740227439E-2</c:v>
                </c:pt>
                <c:pt idx="31">
                  <c:v>7.1109842520627173E-2</c:v>
                </c:pt>
                <c:pt idx="32">
                  <c:v>7.9710555421231163E-2</c:v>
                </c:pt>
                <c:pt idx="33">
                  <c:v>7.3170490770612814E-2</c:v>
                </c:pt>
                <c:pt idx="34">
                  <c:v>7.4916711527930696E-2</c:v>
                </c:pt>
                <c:pt idx="35">
                  <c:v>8.1442549435887204E-2</c:v>
                </c:pt>
                <c:pt idx="36">
                  <c:v>7.2658577872538183E-2</c:v>
                </c:pt>
                <c:pt idx="37">
                  <c:v>8.3653011513262585E-2</c:v>
                </c:pt>
                <c:pt idx="38">
                  <c:v>8.4396125660764307E-2</c:v>
                </c:pt>
                <c:pt idx="39">
                  <c:v>8.419673986767949E-2</c:v>
                </c:pt>
                <c:pt idx="40">
                  <c:v>8.1667942902807003E-2</c:v>
                </c:pt>
                <c:pt idx="41">
                  <c:v>8.5160164848695027E-2</c:v>
                </c:pt>
                <c:pt idx="42">
                  <c:v>8.4067800805161547E-2</c:v>
                </c:pt>
                <c:pt idx="43">
                  <c:v>8.4315956131600797E-2</c:v>
                </c:pt>
                <c:pt idx="44">
                  <c:v>8.6773516028175693E-2</c:v>
                </c:pt>
                <c:pt idx="45">
                  <c:v>8.140217098230676E-2</c:v>
                </c:pt>
                <c:pt idx="46">
                  <c:v>8.6592043194621202E-2</c:v>
                </c:pt>
                <c:pt idx="47">
                  <c:v>9.0619174724437881E-2</c:v>
                </c:pt>
                <c:pt idx="48">
                  <c:v>8.0029737946563789E-2</c:v>
                </c:pt>
                <c:pt idx="49">
                  <c:v>8.9085025247890012E-2</c:v>
                </c:pt>
                <c:pt idx="50">
                  <c:v>9.2391548091784084E-2</c:v>
                </c:pt>
                <c:pt idx="51">
                  <c:v>8.9937426676839446E-2</c:v>
                </c:pt>
                <c:pt idx="52">
                  <c:v>9.2804480571371584E-2</c:v>
                </c:pt>
                <c:pt idx="53">
                  <c:v>9.5454250709526289E-2</c:v>
                </c:pt>
                <c:pt idx="54">
                  <c:v>8.9988068467496879E-2</c:v>
                </c:pt>
                <c:pt idx="55">
                  <c:v>0.10056963442202986</c:v>
                </c:pt>
                <c:pt idx="56">
                  <c:v>0.10291742598690605</c:v>
                </c:pt>
                <c:pt idx="57">
                  <c:v>9.603626913642932E-2</c:v>
                </c:pt>
                <c:pt idx="58">
                  <c:v>0.1031320963890994</c:v>
                </c:pt>
                <c:pt idx="59">
                  <c:v>0.11241365978474574</c:v>
                </c:pt>
                <c:pt idx="60">
                  <c:v>0.10635530963951241</c:v>
                </c:pt>
                <c:pt idx="61">
                  <c:v>0.11081308018639976</c:v>
                </c:pt>
                <c:pt idx="62">
                  <c:v>0.10394049160325709</c:v>
                </c:pt>
                <c:pt idx="63">
                  <c:v>0.10141880029515937</c:v>
                </c:pt>
                <c:pt idx="64">
                  <c:v>0.10579710785136361</c:v>
                </c:pt>
                <c:pt idx="65">
                  <c:v>0.10200503262096437</c:v>
                </c:pt>
                <c:pt idx="66">
                  <c:v>9.9460496727233394E-2</c:v>
                </c:pt>
                <c:pt idx="67">
                  <c:v>0.10971232846039621</c:v>
                </c:pt>
                <c:pt idx="68">
                  <c:v>0.10897139222142994</c:v>
                </c:pt>
                <c:pt idx="69">
                  <c:v>0.10426794934812326</c:v>
                </c:pt>
                <c:pt idx="70">
                  <c:v>0.10799681791688712</c:v>
                </c:pt>
                <c:pt idx="71">
                  <c:v>0.11126658162367689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3A-4B59-8349-B0E20BE3306D}"/>
            </c:ext>
          </c:extLst>
        </c:ser>
        <c:ser>
          <c:idx val="4"/>
          <c:order val="5"/>
          <c:tx>
            <c:v>Ratio-to-MA(12)</c:v>
          </c:tx>
          <c:spPr>
            <a:ln w="19050" cap="flat" cmpd="sng" algn="ctr">
              <a:solidFill>
                <a:schemeClr val="accent5"/>
              </a:solidFill>
              <a:prstDash val="dash"/>
              <a:miter lim="800000"/>
            </a:ln>
            <a:effectLst/>
          </c:spPr>
          <c:marker>
            <c:symbol val="none"/>
          </c:marker>
          <c:yVal>
            <c:numRef>
              <c:f>'Dataset USA Export(De seasonal)'!$P$6:$P$77</c:f>
              <c:numCache>
                <c:formatCode>General</c:formatCode>
                <c:ptCount val="72"/>
                <c:pt idx="0">
                  <c:v>6.8017650519533318E-2</c:v>
                </c:pt>
                <c:pt idx="1">
                  <c:v>7.059822413795161E-2</c:v>
                </c:pt>
                <c:pt idx="2">
                  <c:v>7.1654438330415751E-2</c:v>
                </c:pt>
                <c:pt idx="3">
                  <c:v>7.0479418358482732E-2</c:v>
                </c:pt>
                <c:pt idx="4">
                  <c:v>7.3797972641534149E-2</c:v>
                </c:pt>
                <c:pt idx="5">
                  <c:v>6.9551763597189786E-2</c:v>
                </c:pt>
                <c:pt idx="6">
                  <c:v>7.2224113726665887E-2</c:v>
                </c:pt>
                <c:pt idx="7">
                  <c:v>6.9308390836360215E-2</c:v>
                </c:pt>
                <c:pt idx="8">
                  <c:v>6.3669047725471953E-2</c:v>
                </c:pt>
                <c:pt idx="9">
                  <c:v>7.010983525625171E-2</c:v>
                </c:pt>
                <c:pt idx="10">
                  <c:v>7.2629438827716955E-2</c:v>
                </c:pt>
                <c:pt idx="11">
                  <c:v>6.625188650003952E-2</c:v>
                </c:pt>
                <c:pt idx="12">
                  <c:v>7.3415876751242309E-2</c:v>
                </c:pt>
                <c:pt idx="13">
                  <c:v>6.7437109624311986E-2</c:v>
                </c:pt>
                <c:pt idx="14">
                  <c:v>6.3593314018243974E-2</c:v>
                </c:pt>
                <c:pt idx="15">
                  <c:v>7.2384267503306579E-2</c:v>
                </c:pt>
                <c:pt idx="16">
                  <c:v>7.1929669536685184E-2</c:v>
                </c:pt>
                <c:pt idx="17">
                  <c:v>6.9551763597189786E-2</c:v>
                </c:pt>
                <c:pt idx="18">
                  <c:v>7.5718828906988431E-2</c:v>
                </c:pt>
                <c:pt idx="19">
                  <c:v>7.0342844430932749E-2</c:v>
                </c:pt>
                <c:pt idx="20">
                  <c:v>7.3617336432576938E-2</c:v>
                </c:pt>
                <c:pt idx="21">
                  <c:v>7.7588217683585231E-2</c:v>
                </c:pt>
                <c:pt idx="22">
                  <c:v>6.870352321540793E-2</c:v>
                </c:pt>
                <c:pt idx="23">
                  <c:v>6.8497713161057794E-2</c:v>
                </c:pt>
                <c:pt idx="24">
                  <c:v>7.4495521997584108E-2</c:v>
                </c:pt>
                <c:pt idx="25">
                  <c:v>7.3759338651591233E-2</c:v>
                </c:pt>
                <c:pt idx="26">
                  <c:v>7.3445799288676131E-2</c:v>
                </c:pt>
                <c:pt idx="27">
                  <c:v>7.428911664813044E-2</c:v>
                </c:pt>
                <c:pt idx="28">
                  <c:v>7.1929669536685184E-2</c:v>
                </c:pt>
                <c:pt idx="29">
                  <c:v>7.7897975228852556E-2</c:v>
                </c:pt>
                <c:pt idx="30">
                  <c:v>8.0378449147418485E-2</c:v>
                </c:pt>
                <c:pt idx="31">
                  <c:v>7.2411751620077833E-2</c:v>
                </c:pt>
                <c:pt idx="32">
                  <c:v>7.8591480786129445E-2</c:v>
                </c:pt>
                <c:pt idx="33">
                  <c:v>7.4783824273335159E-2</c:v>
                </c:pt>
                <c:pt idx="34">
                  <c:v>7.557387553694872E-2</c:v>
                </c:pt>
                <c:pt idx="35">
                  <c:v>7.9726846466149234E-2</c:v>
                </c:pt>
                <c:pt idx="36">
                  <c:v>7.4495521997584108E-2</c:v>
                </c:pt>
                <c:pt idx="37">
                  <c:v>8.1135272516750359E-2</c:v>
                </c:pt>
                <c:pt idx="38">
                  <c:v>8.5089645517368695E-2</c:v>
                </c:pt>
                <c:pt idx="39">
                  <c:v>8.3813362372249733E-2</c:v>
                </c:pt>
                <c:pt idx="40">
                  <c:v>8.2205336613354496E-2</c:v>
                </c:pt>
                <c:pt idx="41">
                  <c:v>8.4389473164590265E-2</c:v>
                </c:pt>
                <c:pt idx="42">
                  <c:v>8.2708259267633505E-2</c:v>
                </c:pt>
                <c:pt idx="43">
                  <c:v>8.5859648349520867E-2</c:v>
                </c:pt>
                <c:pt idx="44">
                  <c:v>8.5555282881102923E-2</c:v>
                </c:pt>
                <c:pt idx="45">
                  <c:v>8.3197004504085362E-2</c:v>
                </c:pt>
                <c:pt idx="46">
                  <c:v>8.7351622373875795E-2</c:v>
                </c:pt>
                <c:pt idx="47">
                  <c:v>8.8710153110222401E-2</c:v>
                </c:pt>
                <c:pt idx="48">
                  <c:v>8.2053038721976695E-2</c:v>
                </c:pt>
                <c:pt idx="49">
                  <c:v>8.6403796706149727E-2</c:v>
                </c:pt>
                <c:pt idx="50">
                  <c:v>9.3150769829540472E-2</c:v>
                </c:pt>
                <c:pt idx="51">
                  <c:v>8.9527909806721304E-2</c:v>
                </c:pt>
                <c:pt idx="52">
                  <c:v>9.3415155242448283E-2</c:v>
                </c:pt>
                <c:pt idx="53">
                  <c:v>9.4590398492178096E-2</c:v>
                </c:pt>
                <c:pt idx="54">
                  <c:v>8.8532784568171083E-2</c:v>
                </c:pt>
                <c:pt idx="55">
                  <c:v>0.10241090586268151</c:v>
                </c:pt>
                <c:pt idx="56">
                  <c:v>0.10147254481247091</c:v>
                </c:pt>
                <c:pt idx="57">
                  <c:v>9.8153769358752391E-2</c:v>
                </c:pt>
                <c:pt idx="58">
                  <c:v>0.10403676372618915</c:v>
                </c:pt>
                <c:pt idx="59">
                  <c:v>0.11004550638989614</c:v>
                </c:pt>
                <c:pt idx="60">
                  <c:v>0.10904416988052165</c:v>
                </c:pt>
                <c:pt idx="61">
                  <c:v>0.10747789346374723</c:v>
                </c:pt>
                <c:pt idx="62">
                  <c:v>0.10479461605823302</c:v>
                </c:pt>
                <c:pt idx="63">
                  <c:v>0.10095700467566444</c:v>
                </c:pt>
                <c:pt idx="64">
                  <c:v>0.10649327697639105</c:v>
                </c:pt>
                <c:pt idx="65">
                  <c:v>0.10108189642791582</c:v>
                </c:pt>
                <c:pt idx="66">
                  <c:v>9.7852025049031205E-2</c:v>
                </c:pt>
                <c:pt idx="67">
                  <c:v>0.11172098821383437</c:v>
                </c:pt>
                <c:pt idx="68">
                  <c:v>0.10744151803673392</c:v>
                </c:pt>
                <c:pt idx="69">
                  <c:v>0.10656694958950261</c:v>
                </c:pt>
                <c:pt idx="70">
                  <c:v>0.10894415824157543</c:v>
                </c:pt>
                <c:pt idx="71">
                  <c:v>0.10892259305938699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3A-4B59-8349-B0E20BE3306D}"/>
            </c:ext>
          </c:extLst>
        </c:ser>
        <c:ser>
          <c:idx val="6"/>
          <c:order val="6"/>
          <c:tx>
            <c:v>Ratio-To-Trend(Mean) P</c:v>
          </c:tx>
          <c:spPr>
            <a:ln w="19050" cap="flat" cmpd="sng" algn="ctr">
              <a:solidFill>
                <a:srgbClr val="FF3399"/>
              </a:solidFill>
              <a:prstDash val="lgDash"/>
              <a:miter lim="800000"/>
            </a:ln>
            <a:effectLst/>
          </c:spPr>
          <c:marker>
            <c:symbol val="none"/>
          </c:marker>
          <c:yVal>
            <c:numRef>
              <c:f>'Dataset USA Export(De seasonal)'!$N$6:$N$77</c:f>
              <c:numCache>
                <c:formatCode>General</c:formatCode>
                <c:ptCount val="72"/>
                <c:pt idx="0">
                  <c:v>6.8200491769014882E-2</c:v>
                </c:pt>
                <c:pt idx="1">
                  <c:v>7.0530126285533762E-2</c:v>
                </c:pt>
                <c:pt idx="2">
                  <c:v>7.1392548918828985E-2</c:v>
                </c:pt>
                <c:pt idx="3">
                  <c:v>7.0367884023778429E-2</c:v>
                </c:pt>
                <c:pt idx="4">
                  <c:v>7.3115377232637238E-2</c:v>
                </c:pt>
                <c:pt idx="5">
                  <c:v>6.9698271973638773E-2</c:v>
                </c:pt>
                <c:pt idx="6">
                  <c:v>7.235790105466873E-2</c:v>
                </c:pt>
                <c:pt idx="7">
                  <c:v>6.8871720353679153E-2</c:v>
                </c:pt>
                <c:pt idx="8">
                  <c:v>6.3821983724171485E-2</c:v>
                </c:pt>
                <c:pt idx="9">
                  <c:v>7.0462976565275101E-2</c:v>
                </c:pt>
                <c:pt idx="10">
                  <c:v>7.2894085422956625E-2</c:v>
                </c:pt>
                <c:pt idx="11">
                  <c:v>6.6625433123732272E-2</c:v>
                </c:pt>
                <c:pt idx="12">
                  <c:v>7.3613229211000192E-2</c:v>
                </c:pt>
                <c:pt idx="13">
                  <c:v>6.7372060929465086E-2</c:v>
                </c:pt>
                <c:pt idx="14">
                  <c:v>6.3360887165460719E-2</c:v>
                </c:pt>
                <c:pt idx="15">
                  <c:v>7.2269718727123788E-2</c:v>
                </c:pt>
                <c:pt idx="16">
                  <c:v>7.1264355024216033E-2</c:v>
                </c:pt>
                <c:pt idx="17">
                  <c:v>6.9698271973638773E-2</c:v>
                </c:pt>
                <c:pt idx="18">
                  <c:v>7.5859089815378505E-2</c:v>
                </c:pt>
                <c:pt idx="19">
                  <c:v>6.9899656478360925E-2</c:v>
                </c:pt>
                <c:pt idx="20">
                  <c:v>7.3794168681073288E-2</c:v>
                </c:pt>
                <c:pt idx="21">
                  <c:v>7.7979027398904457E-2</c:v>
                </c:pt>
                <c:pt idx="22">
                  <c:v>6.8953864589283292E-2</c:v>
                </c:pt>
                <c:pt idx="23">
                  <c:v>6.888392238216387E-2</c:v>
                </c:pt>
                <c:pt idx="24">
                  <c:v>7.4695776699397268E-2</c:v>
                </c:pt>
                <c:pt idx="25">
                  <c:v>7.3688191641602424E-2</c:v>
                </c:pt>
                <c:pt idx="26">
                  <c:v>7.3177362641799706E-2</c:v>
                </c:pt>
                <c:pt idx="27">
                  <c:v>7.4171553430469148E-2</c:v>
                </c:pt>
                <c:pt idx="28">
                  <c:v>7.1264355024216033E-2</c:v>
                </c:pt>
                <c:pt idx="29">
                  <c:v>7.8062064610475435E-2</c:v>
                </c:pt>
                <c:pt idx="30">
                  <c:v>8.0527341496324872E-2</c:v>
                </c:pt>
                <c:pt idx="31">
                  <c:v>7.1955528727724483E-2</c:v>
                </c:pt>
                <c:pt idx="32">
                  <c:v>7.8780261159524176E-2</c:v>
                </c:pt>
                <c:pt idx="33">
                  <c:v>7.5160508336293452E-2</c:v>
                </c:pt>
                <c:pt idx="34">
                  <c:v>7.5849251048211622E-2</c:v>
                </c:pt>
                <c:pt idx="35">
                  <c:v>8.0176368674321874E-2</c:v>
                </c:pt>
                <c:pt idx="36">
                  <c:v>7.4695776699397268E-2</c:v>
                </c:pt>
                <c:pt idx="37">
                  <c:v>8.1057010805762678E-2</c:v>
                </c:pt>
                <c:pt idx="38">
                  <c:v>8.4778651841109429E-2</c:v>
                </c:pt>
                <c:pt idx="39">
                  <c:v>8.3680726947195971E-2</c:v>
                </c:pt>
                <c:pt idx="40">
                  <c:v>8.1444977170532618E-2</c:v>
                </c:pt>
                <c:pt idx="41">
                  <c:v>8.4567236661348369E-2</c:v>
                </c:pt>
                <c:pt idx="42">
                  <c:v>8.2861467336798056E-2</c:v>
                </c:pt>
                <c:pt idx="43">
                  <c:v>8.5318698348587602E-2</c:v>
                </c:pt>
                <c:pt idx="44">
                  <c:v>8.5760790629355432E-2</c:v>
                </c:pt>
                <c:pt idx="45">
                  <c:v>8.3616065524126468E-2</c:v>
                </c:pt>
                <c:pt idx="46">
                  <c:v>8.7669913549231621E-2</c:v>
                </c:pt>
                <c:pt idx="47">
                  <c:v>8.9210325708048294E-2</c:v>
                </c:pt>
                <c:pt idx="48">
                  <c:v>8.2273609118176688E-2</c:v>
                </c:pt>
                <c:pt idx="49">
                  <c:v>8.6320453065877129E-2</c:v>
                </c:pt>
                <c:pt idx="50">
                  <c:v>9.2810313594477695E-2</c:v>
                </c:pt>
                <c:pt idx="51">
                  <c:v>8.9386231057232063E-2</c:v>
                </c:pt>
                <c:pt idx="52">
                  <c:v>9.255111042105979E-2</c:v>
                </c:pt>
                <c:pt idx="53">
                  <c:v>9.478964988414873E-2</c:v>
                </c:pt>
                <c:pt idx="54">
                  <c:v>8.8696781937981015E-2</c:v>
                </c:pt>
                <c:pt idx="55">
                  <c:v>0.10176567634349605</c:v>
                </c:pt>
                <c:pt idx="56">
                  <c:v>0.1017162865603983</c:v>
                </c:pt>
                <c:pt idx="57">
                  <c:v>9.8648167191385153E-2</c:v>
                </c:pt>
                <c:pt idx="58">
                  <c:v>0.10441585209234328</c:v>
                </c:pt>
                <c:pt idx="59">
                  <c:v>0.11066597366314852</c:v>
                </c:pt>
                <c:pt idx="60">
                  <c:v>0.10933729632810323</c:v>
                </c:pt>
                <c:pt idx="61">
                  <c:v>0.10737422210633496</c:v>
                </c:pt>
                <c:pt idx="62">
                  <c:v>0.10441160279378739</c:v>
                </c:pt>
                <c:pt idx="63">
                  <c:v>0.10079723927730423</c:v>
                </c:pt>
                <c:pt idx="64">
                  <c:v>0.10550826588000817</c:v>
                </c:pt>
                <c:pt idx="65">
                  <c:v>0.10129482193502169</c:v>
                </c:pt>
                <c:pt idx="66">
                  <c:v>9.8033285299873762E-2</c:v>
                </c:pt>
                <c:pt idx="67">
                  <c:v>0.11101710146563207</c:v>
                </c:pt>
                <c:pt idx="68">
                  <c:v>0.10769959753453939</c:v>
                </c:pt>
                <c:pt idx="69">
                  <c:v>0.10710372437921817</c:v>
                </c:pt>
                <c:pt idx="70">
                  <c:v>0.10934112813443493</c:v>
                </c:pt>
                <c:pt idx="71">
                  <c:v>0.1095367290339327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3A-4B59-8349-B0E20BE3306D}"/>
            </c:ext>
          </c:extLst>
        </c:ser>
        <c:ser>
          <c:idx val="7"/>
          <c:order val="7"/>
          <c:tx>
            <c:v>Ratio-To-Trend(Median) P</c:v>
          </c:tx>
          <c:spPr>
            <a:ln w="19050" cap="flat" cmpd="sng" algn="ctr">
              <a:solidFill>
                <a:schemeClr val="accent2">
                  <a:lumMod val="60000"/>
                </a:schemeClr>
              </a:solidFill>
              <a:prstDash val="lgDash"/>
              <a:miter lim="800000"/>
            </a:ln>
            <a:effectLst/>
          </c:spPr>
          <c:marker>
            <c:symbol val="none"/>
          </c:marker>
          <c:yVal>
            <c:numRef>
              <c:f>'Dataset USA Export(De seasonal)'!$O$6:$O$77</c:f>
              <c:numCache>
                <c:formatCode>General</c:formatCode>
                <c:ptCount val="72"/>
                <c:pt idx="0">
                  <c:v>6.8453302287970363E-2</c:v>
                </c:pt>
                <c:pt idx="1">
                  <c:v>7.0655013122797858E-2</c:v>
                </c:pt>
                <c:pt idx="2">
                  <c:v>7.009237823410025E-2</c:v>
                </c:pt>
                <c:pt idx="3">
                  <c:v>7.0366997242787277E-2</c:v>
                </c:pt>
                <c:pt idx="4">
                  <c:v>7.3103896829773696E-2</c:v>
                </c:pt>
                <c:pt idx="5">
                  <c:v>6.9159151226844906E-2</c:v>
                </c:pt>
                <c:pt idx="6">
                  <c:v>7.1504538213866473E-2</c:v>
                </c:pt>
                <c:pt idx="7">
                  <c:v>6.9118781132159912E-2</c:v>
                </c:pt>
                <c:pt idx="8">
                  <c:v>6.3374151095834649E-2</c:v>
                </c:pt>
                <c:pt idx="9">
                  <c:v>7.1362120369968043E-2</c:v>
                </c:pt>
                <c:pt idx="10">
                  <c:v>7.3786030677306505E-2</c:v>
                </c:pt>
                <c:pt idx="11">
                  <c:v>6.7573055487077247E-2</c:v>
                </c:pt>
                <c:pt idx="12">
                  <c:v>7.3886104056856888E-2</c:v>
                </c:pt>
                <c:pt idx="13">
                  <c:v>6.7491355818791982E-2</c:v>
                </c:pt>
                <c:pt idx="14">
                  <c:v>6.220698568276397E-2</c:v>
                </c:pt>
                <c:pt idx="15">
                  <c:v>7.2268807979078822E-2</c:v>
                </c:pt>
                <c:pt idx="16">
                  <c:v>7.1253165264462959E-2</c:v>
                </c:pt>
                <c:pt idx="17">
                  <c:v>6.9159151226844906E-2</c:v>
                </c:pt>
                <c:pt idx="18">
                  <c:v>7.4964435224214851E-2</c:v>
                </c:pt>
                <c:pt idx="19">
                  <c:v>7.0150404731147364E-2</c:v>
                </c:pt>
                <c:pt idx="20">
                  <c:v>7.3276362204558812E-2</c:v>
                </c:pt>
                <c:pt idx="21">
                  <c:v>7.8974079876097961E-2</c:v>
                </c:pt>
                <c:pt idx="22">
                  <c:v>6.9797596586641295E-2</c:v>
                </c:pt>
                <c:pt idx="23">
                  <c:v>6.9863667537486643E-2</c:v>
                </c:pt>
                <c:pt idx="24">
                  <c:v>7.4972664410634202E-2</c:v>
                </c:pt>
                <c:pt idx="25">
                  <c:v>7.3818670426803734E-2</c:v>
                </c:pt>
                <c:pt idx="26">
                  <c:v>7.1844687689952752E-2</c:v>
                </c:pt>
                <c:pt idx="27">
                  <c:v>7.4170618715370368E-2</c:v>
                </c:pt>
                <c:pt idx="28">
                  <c:v>7.1253165264462959E-2</c:v>
                </c:pt>
                <c:pt idx="29">
                  <c:v>7.7458249374066299E-2</c:v>
                </c:pt>
                <c:pt idx="30">
                  <c:v>7.9577631238012689E-2</c:v>
                </c:pt>
                <c:pt idx="31">
                  <c:v>7.2213651929122297E-2</c:v>
                </c:pt>
                <c:pt idx="32">
                  <c:v>7.8227467758920893E-2</c:v>
                </c:pt>
                <c:pt idx="33">
                  <c:v>7.6119595061299242E-2</c:v>
                </c:pt>
                <c:pt idx="34">
                  <c:v>7.677735624530542E-2</c:v>
                </c:pt>
                <c:pt idx="35">
                  <c:v>8.1316727789533624E-2</c:v>
                </c:pt>
                <c:pt idx="36">
                  <c:v>7.4972664410634202E-2</c:v>
                </c:pt>
                <c:pt idx="37">
                  <c:v>8.1200537469484108E-2</c:v>
                </c:pt>
                <c:pt idx="38">
                  <c:v>8.3234699152994043E-2</c:v>
                </c:pt>
                <c:pt idx="39">
                  <c:v>8.3679672396828123E-2</c:v>
                </c:pt>
                <c:pt idx="40">
                  <c:v>8.1432188873671971E-2</c:v>
                </c:pt>
                <c:pt idx="41">
                  <c:v>8.3913103488571825E-2</c:v>
                </c:pt>
                <c:pt idx="42">
                  <c:v>8.1884229244911594E-2</c:v>
                </c:pt>
                <c:pt idx="43">
                  <c:v>8.5624758715959301E-2</c:v>
                </c:pt>
                <c:pt idx="44">
                  <c:v>8.5159015535027804E-2</c:v>
                </c:pt>
                <c:pt idx="45">
                  <c:v>8.4683049505695412E-2</c:v>
                </c:pt>
                <c:pt idx="46">
                  <c:v>8.8742658517301065E-2</c:v>
                </c:pt>
                <c:pt idx="47">
                  <c:v>9.0479175991171223E-2</c:v>
                </c:pt>
                <c:pt idx="48">
                  <c:v>8.2578586887075353E-2</c:v>
                </c:pt>
                <c:pt idx="49">
                  <c:v>8.6473299642827225E-2</c:v>
                </c:pt>
                <c:pt idx="50">
                  <c:v>9.112009170433033E-2</c:v>
                </c:pt>
                <c:pt idx="51">
                  <c:v>8.9385104605702759E-2</c:v>
                </c:pt>
                <c:pt idx="52">
                  <c:v>9.2536578265536309E-2</c:v>
                </c:pt>
                <c:pt idx="53">
                  <c:v>9.405644566850907E-2</c:v>
                </c:pt>
                <c:pt idx="54">
                  <c:v>8.7650724262158891E-2</c:v>
                </c:pt>
                <c:pt idx="55">
                  <c:v>0.10213073629975868</c:v>
                </c:pt>
                <c:pt idx="56">
                  <c:v>0.10100255330898646</c:v>
                </c:pt>
                <c:pt idx="57">
                  <c:v>9.9906968517955247E-2</c:v>
                </c:pt>
                <c:pt idx="58">
                  <c:v>0.10569350340262823</c:v>
                </c:pt>
                <c:pt idx="59">
                  <c:v>0.11223999047006052</c:v>
                </c:pt>
                <c:pt idx="60">
                  <c:v>0.10974259573150803</c:v>
                </c:pt>
                <c:pt idx="61">
                  <c:v>0.10756434833619971</c:v>
                </c:pt>
                <c:pt idx="62">
                  <c:v>0.10251010316737161</c:v>
                </c:pt>
                <c:pt idx="63">
                  <c:v>0.10079596902345205</c:v>
                </c:pt>
                <c:pt idx="64">
                  <c:v>0.1054916992227114</c:v>
                </c:pt>
                <c:pt idx="65">
                  <c:v>0.10051129978301461</c:v>
                </c:pt>
                <c:pt idx="66">
                  <c:v>9.6877116289754567E-2</c:v>
                </c:pt>
                <c:pt idx="67">
                  <c:v>0.11141534869064583</c:v>
                </c:pt>
                <c:pt idx="68">
                  <c:v>0.10694387997422097</c:v>
                </c:pt>
                <c:pt idx="69">
                  <c:v>0.10847042296235142</c:v>
                </c:pt>
                <c:pt idx="70">
                  <c:v>0.11067904601595975</c:v>
                </c:pt>
                <c:pt idx="71">
                  <c:v>0.1110946844448558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3A-4B59-8349-B0E20BE33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47856"/>
        <c:axId val="705346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Original Imports Trend</c:v>
                </c:tx>
                <c:spPr>
                  <a:ln w="19050" cap="flat" cmpd="sng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trendline>
                  <c:spPr>
                    <a:ln w="12700" cap="rnd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strLit>
                    <c:ptCount val="72"/>
                    <c:pt idx="0">
                      <c:v>1990 January</c:v>
                    </c:pt>
                    <c:pt idx="1">
                      <c:v>1990 Feburary</c:v>
                    </c:pt>
                    <c:pt idx="2">
                      <c:v>1990 March</c:v>
                    </c:pt>
                    <c:pt idx="3">
                      <c:v>1990 April</c:v>
                    </c:pt>
                    <c:pt idx="4">
                      <c:v>1990 May</c:v>
                    </c:pt>
                    <c:pt idx="5">
                      <c:v>1990 June</c:v>
                    </c:pt>
                    <c:pt idx="6">
                      <c:v>1990 July</c:v>
                    </c:pt>
                    <c:pt idx="7">
                      <c:v>1990 August</c:v>
                    </c:pt>
                    <c:pt idx="8">
                      <c:v>1990 September</c:v>
                    </c:pt>
                    <c:pt idx="9">
                      <c:v>1990 October</c:v>
                    </c:pt>
                    <c:pt idx="10">
                      <c:v>1990 November</c:v>
                    </c:pt>
                    <c:pt idx="11">
                      <c:v>1990 December</c:v>
                    </c:pt>
                    <c:pt idx="12">
                      <c:v>1991 January</c:v>
                    </c:pt>
                    <c:pt idx="13">
                      <c:v>1991 Feburary</c:v>
                    </c:pt>
                    <c:pt idx="14">
                      <c:v>1991 March</c:v>
                    </c:pt>
                    <c:pt idx="15">
                      <c:v>1991 April</c:v>
                    </c:pt>
                    <c:pt idx="16">
                      <c:v>1991 May</c:v>
                    </c:pt>
                    <c:pt idx="17">
                      <c:v>1991 June</c:v>
                    </c:pt>
                    <c:pt idx="18">
                      <c:v>1991 July</c:v>
                    </c:pt>
                    <c:pt idx="19">
                      <c:v>1991 August</c:v>
                    </c:pt>
                    <c:pt idx="20">
                      <c:v>1991 September</c:v>
                    </c:pt>
                    <c:pt idx="21">
                      <c:v>1991 October</c:v>
                    </c:pt>
                    <c:pt idx="22">
                      <c:v>1991 November</c:v>
                    </c:pt>
                    <c:pt idx="23">
                      <c:v>1991 December</c:v>
                    </c:pt>
                    <c:pt idx="24">
                      <c:v>1992 January</c:v>
                    </c:pt>
                    <c:pt idx="25">
                      <c:v>1992 Feburary</c:v>
                    </c:pt>
                    <c:pt idx="26">
                      <c:v>1992 March</c:v>
                    </c:pt>
                    <c:pt idx="27">
                      <c:v>1992 April</c:v>
                    </c:pt>
                    <c:pt idx="28">
                      <c:v>1992 May</c:v>
                    </c:pt>
                    <c:pt idx="29">
                      <c:v>1992 June</c:v>
                    </c:pt>
                    <c:pt idx="30">
                      <c:v>1992 July</c:v>
                    </c:pt>
                    <c:pt idx="31">
                      <c:v>1992 August</c:v>
                    </c:pt>
                    <c:pt idx="32">
                      <c:v>1992 September</c:v>
                    </c:pt>
                    <c:pt idx="33">
                      <c:v>1992 October</c:v>
                    </c:pt>
                    <c:pt idx="34">
                      <c:v>1992 November</c:v>
                    </c:pt>
                    <c:pt idx="35">
                      <c:v>1992 December</c:v>
                    </c:pt>
                    <c:pt idx="36">
                      <c:v>1993 January</c:v>
                    </c:pt>
                    <c:pt idx="37">
                      <c:v>1993 Feburary</c:v>
                    </c:pt>
                    <c:pt idx="38">
                      <c:v>1993 March</c:v>
                    </c:pt>
                    <c:pt idx="39">
                      <c:v>1993 April</c:v>
                    </c:pt>
                    <c:pt idx="40">
                      <c:v>1993 May</c:v>
                    </c:pt>
                    <c:pt idx="41">
                      <c:v>1993 June</c:v>
                    </c:pt>
                    <c:pt idx="42">
                      <c:v>1993 July</c:v>
                    </c:pt>
                    <c:pt idx="43">
                      <c:v>1993 August</c:v>
                    </c:pt>
                    <c:pt idx="44">
                      <c:v>1993 September</c:v>
                    </c:pt>
                    <c:pt idx="45">
                      <c:v>1993 October</c:v>
                    </c:pt>
                    <c:pt idx="46">
                      <c:v>1993 November</c:v>
                    </c:pt>
                    <c:pt idx="47">
                      <c:v>1993 December</c:v>
                    </c:pt>
                    <c:pt idx="48">
                      <c:v>1994 January</c:v>
                    </c:pt>
                    <c:pt idx="49">
                      <c:v>1994 Feburary</c:v>
                    </c:pt>
                    <c:pt idx="50">
                      <c:v>1994 March</c:v>
                    </c:pt>
                    <c:pt idx="51">
                      <c:v>1994 April</c:v>
                    </c:pt>
                    <c:pt idx="52">
                      <c:v>1994 May</c:v>
                    </c:pt>
                    <c:pt idx="53">
                      <c:v>1994 June</c:v>
                    </c:pt>
                    <c:pt idx="54">
                      <c:v>1994 July</c:v>
                    </c:pt>
                    <c:pt idx="55">
                      <c:v>1994 August</c:v>
                    </c:pt>
                    <c:pt idx="56">
                      <c:v>1994 September</c:v>
                    </c:pt>
                    <c:pt idx="57">
                      <c:v>1994 October</c:v>
                    </c:pt>
                    <c:pt idx="58">
                      <c:v>1994 November</c:v>
                    </c:pt>
                    <c:pt idx="59">
                      <c:v>1994 December</c:v>
                    </c:pt>
                    <c:pt idx="60">
                      <c:v>1995 January</c:v>
                    </c:pt>
                    <c:pt idx="61">
                      <c:v>1995 Feburary</c:v>
                    </c:pt>
                    <c:pt idx="62">
                      <c:v>1995 March</c:v>
                    </c:pt>
                    <c:pt idx="63">
                      <c:v>1995 April</c:v>
                    </c:pt>
                    <c:pt idx="64">
                      <c:v>1995 May</c:v>
                    </c:pt>
                    <c:pt idx="65">
                      <c:v>1995 June</c:v>
                    </c:pt>
                    <c:pt idx="66">
                      <c:v>1995 July</c:v>
                    </c:pt>
                    <c:pt idx="67">
                      <c:v>1995 August</c:v>
                    </c:pt>
                    <c:pt idx="68">
                      <c:v>1995 September</c:v>
                    </c:pt>
                    <c:pt idx="69">
                      <c:v>1995 October</c:v>
                    </c:pt>
                    <c:pt idx="70">
                      <c:v>1995 November</c:v>
                    </c:pt>
                    <c:pt idx="71">
                      <c:v>1995 December</c:v>
                    </c:pt>
                  </c:strLit>
                </c:xVal>
                <c:yVal>
                  <c:numRef>
                    <c:extLst>
                      <c:ext uri="{02D57815-91ED-43cb-92C2-25804820EDAC}">
                        <c15:formulaRef>
                          <c15:sqref>'Dataset USA Export(De seasonal)'!$D$6:$D$77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6.3</c:v>
                      </c:pt>
                      <c:pt idx="1">
                        <c:v>6.7</c:v>
                      </c:pt>
                      <c:pt idx="2">
                        <c:v>8</c:v>
                      </c:pt>
                      <c:pt idx="3">
                        <c:v>7.4</c:v>
                      </c:pt>
                      <c:pt idx="4">
                        <c:v>7.9</c:v>
                      </c:pt>
                      <c:pt idx="5">
                        <c:v>7.5</c:v>
                      </c:pt>
                      <c:pt idx="6">
                        <c:v>6.2</c:v>
                      </c:pt>
                      <c:pt idx="7">
                        <c:v>6.7</c:v>
                      </c:pt>
                      <c:pt idx="8">
                        <c:v>6.4</c:v>
                      </c:pt>
                      <c:pt idx="9">
                        <c:v>7.5</c:v>
                      </c:pt>
                      <c:pt idx="10">
                        <c:v>7.4</c:v>
                      </c:pt>
                      <c:pt idx="11">
                        <c:v>5.9</c:v>
                      </c:pt>
                      <c:pt idx="12">
                        <c:v>6.8</c:v>
                      </c:pt>
                      <c:pt idx="13">
                        <c:v>6.4</c:v>
                      </c:pt>
                      <c:pt idx="14">
                        <c:v>7.1</c:v>
                      </c:pt>
                      <c:pt idx="15">
                        <c:v>7.6</c:v>
                      </c:pt>
                      <c:pt idx="16">
                        <c:v>7.7</c:v>
                      </c:pt>
                      <c:pt idx="17">
                        <c:v>7.5</c:v>
                      </c:pt>
                      <c:pt idx="18">
                        <c:v>6.5</c:v>
                      </c:pt>
                      <c:pt idx="19">
                        <c:v>6.8</c:v>
                      </c:pt>
                      <c:pt idx="20">
                        <c:v>7.4</c:v>
                      </c:pt>
                      <c:pt idx="21">
                        <c:v>8.3000000000000007</c:v>
                      </c:pt>
                      <c:pt idx="22">
                        <c:v>7</c:v>
                      </c:pt>
                      <c:pt idx="23">
                        <c:v>6.1</c:v>
                      </c:pt>
                      <c:pt idx="24">
                        <c:v>6.9</c:v>
                      </c:pt>
                      <c:pt idx="25">
                        <c:v>7</c:v>
                      </c:pt>
                      <c:pt idx="26">
                        <c:v>8.1999999999999993</c:v>
                      </c:pt>
                      <c:pt idx="27">
                        <c:v>7.8</c:v>
                      </c:pt>
                      <c:pt idx="28">
                        <c:v>7.7</c:v>
                      </c:pt>
                      <c:pt idx="29">
                        <c:v>8.4</c:v>
                      </c:pt>
                      <c:pt idx="30">
                        <c:v>6.9</c:v>
                      </c:pt>
                      <c:pt idx="31">
                        <c:v>7</c:v>
                      </c:pt>
                      <c:pt idx="32">
                        <c:v>7.9</c:v>
                      </c:pt>
                      <c:pt idx="33">
                        <c:v>8</c:v>
                      </c:pt>
                      <c:pt idx="34">
                        <c:v>7.7</c:v>
                      </c:pt>
                      <c:pt idx="35">
                        <c:v>7.1</c:v>
                      </c:pt>
                      <c:pt idx="36">
                        <c:v>6.9</c:v>
                      </c:pt>
                      <c:pt idx="37">
                        <c:v>7.7</c:v>
                      </c:pt>
                      <c:pt idx="38">
                        <c:v>9.5</c:v>
                      </c:pt>
                      <c:pt idx="39">
                        <c:v>8.8000000000000007</c:v>
                      </c:pt>
                      <c:pt idx="40">
                        <c:v>8.8000000000000007</c:v>
                      </c:pt>
                      <c:pt idx="41">
                        <c:v>9.1</c:v>
                      </c:pt>
                      <c:pt idx="42">
                        <c:v>7.1</c:v>
                      </c:pt>
                      <c:pt idx="43">
                        <c:v>8.3000000000000007</c:v>
                      </c:pt>
                      <c:pt idx="44">
                        <c:v>8.6</c:v>
                      </c:pt>
                      <c:pt idx="45">
                        <c:v>8.9</c:v>
                      </c:pt>
                      <c:pt idx="46">
                        <c:v>8.9</c:v>
                      </c:pt>
                      <c:pt idx="47">
                        <c:v>7.9</c:v>
                      </c:pt>
                      <c:pt idx="48">
                        <c:v>7.6</c:v>
                      </c:pt>
                      <c:pt idx="49">
                        <c:v>8.1999999999999993</c:v>
                      </c:pt>
                      <c:pt idx="50">
                        <c:v>10.4</c:v>
                      </c:pt>
                      <c:pt idx="51">
                        <c:v>9.4</c:v>
                      </c:pt>
                      <c:pt idx="52">
                        <c:v>10</c:v>
                      </c:pt>
                      <c:pt idx="53">
                        <c:v>10.199999999999999</c:v>
                      </c:pt>
                      <c:pt idx="54">
                        <c:v>7.6</c:v>
                      </c:pt>
                      <c:pt idx="55">
                        <c:v>9.9</c:v>
                      </c:pt>
                      <c:pt idx="56">
                        <c:v>10.199999999999999</c:v>
                      </c:pt>
                      <c:pt idx="57">
                        <c:v>10.5</c:v>
                      </c:pt>
                      <c:pt idx="58">
                        <c:v>10.6</c:v>
                      </c:pt>
                      <c:pt idx="59">
                        <c:v>9.8000000000000007</c:v>
                      </c:pt>
                      <c:pt idx="60">
                        <c:v>10.1</c:v>
                      </c:pt>
                      <c:pt idx="61">
                        <c:v>10.199999999999999</c:v>
                      </c:pt>
                      <c:pt idx="62">
                        <c:v>11.7</c:v>
                      </c:pt>
                      <c:pt idx="63">
                        <c:v>10.6</c:v>
                      </c:pt>
                      <c:pt idx="64">
                        <c:v>11.4</c:v>
                      </c:pt>
                      <c:pt idx="65">
                        <c:v>10.9</c:v>
                      </c:pt>
                      <c:pt idx="66">
                        <c:v>8.4</c:v>
                      </c:pt>
                      <c:pt idx="67">
                        <c:v>10.8</c:v>
                      </c:pt>
                      <c:pt idx="68">
                        <c:v>10.8</c:v>
                      </c:pt>
                      <c:pt idx="69">
                        <c:v>11.4</c:v>
                      </c:pt>
                      <c:pt idx="70">
                        <c:v>11.1</c:v>
                      </c:pt>
                      <c:pt idx="71">
                        <c:v>9.6999999999999993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73A-4B59-8349-B0E20BE3306D}"/>
                  </c:ext>
                </c:extLst>
              </c15:ser>
            </c15:filteredScatterSeries>
          </c:ext>
        </c:extLst>
      </c:scatterChart>
      <c:valAx>
        <c:axId val="70534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6544"/>
        <c:crosses val="autoZero"/>
        <c:crossBetween val="midCat"/>
      </c:valAx>
      <c:valAx>
        <c:axId val="705346544"/>
        <c:scaling>
          <c:orientation val="minMax"/>
          <c:max val="0.1500000000000000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Housing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785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</a:t>
            </a:r>
            <a:r>
              <a:rPr lang="en-US" baseline="0"/>
              <a:t> Exports to CANADA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Data</c:v>
          </c:tx>
          <c:spPr>
            <a:ln w="1905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2"/>
                </a:solidFill>
                <a:prstDash val="sysDash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270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'Dataset USA Export(De seasonal)'!$B$6:$C$77</c:f>
              <c:multiLvlStrCache>
                <c:ptCount val="72"/>
                <c:lvl>
                  <c:pt idx="0">
                    <c:v>January</c:v>
                  </c:pt>
                  <c:pt idx="1">
                    <c:v>Feburary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Feburary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Feburary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Feburary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Feburary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Feburary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</c:lvl>
                <c:lvl>
                  <c:pt idx="0">
                    <c:v>1990</c:v>
                  </c:pt>
                  <c:pt idx="12">
                    <c:v>1991</c:v>
                  </c:pt>
                  <c:pt idx="24">
                    <c:v>1992</c:v>
                  </c:pt>
                  <c:pt idx="36">
                    <c:v>1993</c:v>
                  </c:pt>
                  <c:pt idx="48">
                    <c:v>1994</c:v>
                  </c:pt>
                  <c:pt idx="60">
                    <c:v>1995</c:v>
                  </c:pt>
                </c:lvl>
              </c:multiLvlStrCache>
            </c:multiLvlStrRef>
          </c:cat>
          <c:val>
            <c:numRef>
              <c:f>'Dataset USA Export(De seasonal)'!$D$6:$D$77</c:f>
              <c:numCache>
                <c:formatCode>General</c:formatCode>
                <c:ptCount val="72"/>
                <c:pt idx="0">
                  <c:v>6.3</c:v>
                </c:pt>
                <c:pt idx="1">
                  <c:v>6.7</c:v>
                </c:pt>
                <c:pt idx="2">
                  <c:v>8</c:v>
                </c:pt>
                <c:pt idx="3">
                  <c:v>7.4</c:v>
                </c:pt>
                <c:pt idx="4">
                  <c:v>7.9</c:v>
                </c:pt>
                <c:pt idx="5">
                  <c:v>7.5</c:v>
                </c:pt>
                <c:pt idx="6">
                  <c:v>6.2</c:v>
                </c:pt>
                <c:pt idx="7">
                  <c:v>6.7</c:v>
                </c:pt>
                <c:pt idx="8">
                  <c:v>6.4</c:v>
                </c:pt>
                <c:pt idx="9">
                  <c:v>7.5</c:v>
                </c:pt>
                <c:pt idx="10">
                  <c:v>7.4</c:v>
                </c:pt>
                <c:pt idx="11">
                  <c:v>5.9</c:v>
                </c:pt>
                <c:pt idx="12">
                  <c:v>6.8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7.7</c:v>
                </c:pt>
                <c:pt idx="17">
                  <c:v>7.5</c:v>
                </c:pt>
                <c:pt idx="18">
                  <c:v>6.5</c:v>
                </c:pt>
                <c:pt idx="19">
                  <c:v>6.8</c:v>
                </c:pt>
                <c:pt idx="20">
                  <c:v>7.4</c:v>
                </c:pt>
                <c:pt idx="21">
                  <c:v>8.3000000000000007</c:v>
                </c:pt>
                <c:pt idx="22">
                  <c:v>7</c:v>
                </c:pt>
                <c:pt idx="23">
                  <c:v>6.1</c:v>
                </c:pt>
                <c:pt idx="24">
                  <c:v>6.9</c:v>
                </c:pt>
                <c:pt idx="25">
                  <c:v>7</c:v>
                </c:pt>
                <c:pt idx="26">
                  <c:v>8.1999999999999993</c:v>
                </c:pt>
                <c:pt idx="27">
                  <c:v>7.8</c:v>
                </c:pt>
                <c:pt idx="28">
                  <c:v>7.7</c:v>
                </c:pt>
                <c:pt idx="29">
                  <c:v>8.4</c:v>
                </c:pt>
                <c:pt idx="30">
                  <c:v>6.9</c:v>
                </c:pt>
                <c:pt idx="31">
                  <c:v>7</c:v>
                </c:pt>
                <c:pt idx="32">
                  <c:v>7.9</c:v>
                </c:pt>
                <c:pt idx="33">
                  <c:v>8</c:v>
                </c:pt>
                <c:pt idx="34">
                  <c:v>7.7</c:v>
                </c:pt>
                <c:pt idx="35">
                  <c:v>7.1</c:v>
                </c:pt>
                <c:pt idx="36">
                  <c:v>6.9</c:v>
                </c:pt>
                <c:pt idx="37">
                  <c:v>7.7</c:v>
                </c:pt>
                <c:pt idx="38">
                  <c:v>9.5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9.1</c:v>
                </c:pt>
                <c:pt idx="42">
                  <c:v>7.1</c:v>
                </c:pt>
                <c:pt idx="43">
                  <c:v>8.3000000000000007</c:v>
                </c:pt>
                <c:pt idx="44">
                  <c:v>8.6</c:v>
                </c:pt>
                <c:pt idx="45">
                  <c:v>8.9</c:v>
                </c:pt>
                <c:pt idx="46">
                  <c:v>8.9</c:v>
                </c:pt>
                <c:pt idx="47">
                  <c:v>7.9</c:v>
                </c:pt>
                <c:pt idx="48">
                  <c:v>7.6</c:v>
                </c:pt>
                <c:pt idx="49">
                  <c:v>8.1999999999999993</c:v>
                </c:pt>
                <c:pt idx="50">
                  <c:v>10.4</c:v>
                </c:pt>
                <c:pt idx="51">
                  <c:v>9.4</c:v>
                </c:pt>
                <c:pt idx="52">
                  <c:v>10</c:v>
                </c:pt>
                <c:pt idx="53">
                  <c:v>10.199999999999999</c:v>
                </c:pt>
                <c:pt idx="54">
                  <c:v>7.6</c:v>
                </c:pt>
                <c:pt idx="55">
                  <c:v>9.9</c:v>
                </c:pt>
                <c:pt idx="56">
                  <c:v>10.199999999999999</c:v>
                </c:pt>
                <c:pt idx="57">
                  <c:v>10.5</c:v>
                </c:pt>
                <c:pt idx="58">
                  <c:v>10.6</c:v>
                </c:pt>
                <c:pt idx="59">
                  <c:v>9.8000000000000007</c:v>
                </c:pt>
                <c:pt idx="60">
                  <c:v>10.1</c:v>
                </c:pt>
                <c:pt idx="61">
                  <c:v>10.199999999999999</c:v>
                </c:pt>
                <c:pt idx="62">
                  <c:v>11.7</c:v>
                </c:pt>
                <c:pt idx="63">
                  <c:v>10.6</c:v>
                </c:pt>
                <c:pt idx="64">
                  <c:v>11.4</c:v>
                </c:pt>
                <c:pt idx="65">
                  <c:v>10.9</c:v>
                </c:pt>
                <c:pt idx="66">
                  <c:v>8.4</c:v>
                </c:pt>
                <c:pt idx="67">
                  <c:v>10.8</c:v>
                </c:pt>
                <c:pt idx="68">
                  <c:v>10.8</c:v>
                </c:pt>
                <c:pt idx="69">
                  <c:v>11.4</c:v>
                </c:pt>
                <c:pt idx="70">
                  <c:v>11.1</c:v>
                </c:pt>
                <c:pt idx="71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B-41A7-894F-0B720C005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41840"/>
        <c:axId val="493641184"/>
      </c:lineChart>
      <c:catAx>
        <c:axId val="4936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41184"/>
        <c:crosses val="autoZero"/>
        <c:auto val="1"/>
        <c:lblAlgn val="ctr"/>
        <c:lblOffset val="100"/>
        <c:noMultiLvlLbl val="0"/>
      </c:catAx>
      <c:valAx>
        <c:axId val="4936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4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 Trend Exports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De-Season De-Trend(Mean) L</c:v>
          </c:tx>
          <c:spPr>
            <a:ln w="19050" cap="flat" cmpd="sng" algn="ctr">
              <a:solidFill>
                <a:schemeClr val="accent2"/>
              </a:solidFill>
              <a:prstDash val="sysDot"/>
              <a:miter lim="800000"/>
            </a:ln>
            <a:effectLst/>
          </c:spPr>
          <c:marker>
            <c:symbol val="none"/>
          </c:marker>
          <c:yVal>
            <c:numRef>
              <c:f>'Dataset USA Export(De Trend)'!$R$6:$R$77</c:f>
              <c:numCache>
                <c:formatCode>General</c:formatCode>
                <c:ptCount val="72"/>
                <c:pt idx="0">
                  <c:v>1.1011245656572622E-2</c:v>
                </c:pt>
                <c:pt idx="1">
                  <c:v>1.1299193036742598E-2</c:v>
                </c:pt>
                <c:pt idx="2">
                  <c:v>1.1348945955151421E-2</c:v>
                </c:pt>
                <c:pt idx="3">
                  <c:v>1.1094768200601193E-2</c:v>
                </c:pt>
                <c:pt idx="4">
                  <c:v>1.1416463185406296E-2</c:v>
                </c:pt>
                <c:pt idx="5">
                  <c:v>1.0808982858747929E-2</c:v>
                </c:pt>
                <c:pt idx="6">
                  <c:v>1.1123216991990622E-2</c:v>
                </c:pt>
                <c:pt idx="7">
                  <c:v>1.0479711695390191E-2</c:v>
                </c:pt>
                <c:pt idx="8">
                  <c:v>9.6391796769066916E-3</c:v>
                </c:pt>
                <c:pt idx="9">
                  <c:v>1.0533959087672436E-2</c:v>
                </c:pt>
                <c:pt idx="10">
                  <c:v>1.0787609217255398E-2</c:v>
                </c:pt>
                <c:pt idx="11">
                  <c:v>9.7733672883442667E-3</c:v>
                </c:pt>
                <c:pt idx="12">
                  <c:v>1.0598544029395094E-2</c:v>
                </c:pt>
                <c:pt idx="13">
                  <c:v>9.6352966376455369E-3</c:v>
                </c:pt>
                <c:pt idx="14">
                  <c:v>9.0011630848160565E-3</c:v>
                </c:pt>
                <c:pt idx="15">
                  <c:v>1.0193621371597895E-2</c:v>
                </c:pt>
                <c:pt idx="16">
                  <c:v>9.9648071443765376E-3</c:v>
                </c:pt>
                <c:pt idx="17">
                  <c:v>9.6893729132063872E-3</c:v>
                </c:pt>
                <c:pt idx="18">
                  <c:v>1.0463865962114334E-2</c:v>
                </c:pt>
                <c:pt idx="19">
                  <c:v>9.5531167866539212E-3</c:v>
                </c:pt>
                <c:pt idx="20">
                  <c:v>1.001999539367023E-2</c:v>
                </c:pt>
                <c:pt idx="21">
                  <c:v>1.0490372772776507E-2</c:v>
                </c:pt>
                <c:pt idx="22">
                  <c:v>9.1912303843504888E-3</c:v>
                </c:pt>
                <c:pt idx="23">
                  <c:v>9.1095497653865022E-3</c:v>
                </c:pt>
                <c:pt idx="24">
                  <c:v>9.7039211437754819E-3</c:v>
                </c:pt>
                <c:pt idx="25">
                  <c:v>9.5175126600937528E-3</c:v>
                </c:pt>
                <c:pt idx="26">
                  <c:v>9.3965293639805565E-3</c:v>
                </c:pt>
                <c:pt idx="27">
                  <c:v>9.4643249450587393E-3</c:v>
                </c:pt>
                <c:pt idx="28">
                  <c:v>9.0221436927821041E-3</c:v>
                </c:pt>
                <c:pt idx="29">
                  <c:v>9.8335268495699998E-3</c:v>
                </c:pt>
                <c:pt idx="30">
                  <c:v>1.0073316961631601E-2</c:v>
                </c:pt>
                <c:pt idx="31">
                  <c:v>8.9252860926527997E-3</c:v>
                </c:pt>
                <c:pt idx="32">
                  <c:v>9.7160255119029797E-3</c:v>
                </c:pt>
                <c:pt idx="33">
                  <c:v>9.190962817851648E-3</c:v>
                </c:pt>
                <c:pt idx="34">
                  <c:v>9.1971171413480577E-3</c:v>
                </c:pt>
                <c:pt idx="35">
                  <c:v>9.6523456311833795E-3</c:v>
                </c:pt>
                <c:pt idx="36">
                  <c:v>8.8403965145759204E-3</c:v>
                </c:pt>
                <c:pt idx="37">
                  <c:v>9.544491339358821E-3</c:v>
                </c:pt>
                <c:pt idx="38">
                  <c:v>9.931646213708822E-3</c:v>
                </c:pt>
                <c:pt idx="39">
                  <c:v>9.7481998734140016E-3</c:v>
                </c:pt>
                <c:pt idx="40">
                  <c:v>9.4199052329862563E-3</c:v>
                </c:pt>
                <c:pt idx="41">
                  <c:v>9.7389005614913326E-3</c:v>
                </c:pt>
                <c:pt idx="42">
                  <c:v>9.4822102530639201E-3</c:v>
                </c:pt>
                <c:pt idx="43">
                  <c:v>9.6875746110336586E-3</c:v>
                </c:pt>
                <c:pt idx="44">
                  <c:v>9.688437305628678E-3</c:v>
                </c:pt>
                <c:pt idx="45">
                  <c:v>9.371983983967316E-3</c:v>
                </c:pt>
                <c:pt idx="46">
                  <c:v>9.7497683292492553E-3</c:v>
                </c:pt>
                <c:pt idx="47">
                  <c:v>9.8562970435088579E-3</c:v>
                </c:pt>
                <c:pt idx="48">
                  <c:v>8.9415637448386678E-3</c:v>
                </c:pt>
                <c:pt idx="49">
                  <c:v>9.3393028116496354E-3</c:v>
                </c:pt>
                <c:pt idx="50">
                  <c:v>9.9960210466314234E-3</c:v>
                </c:pt>
                <c:pt idx="51">
                  <c:v>9.5789928949872403E-3</c:v>
                </c:pt>
                <c:pt idx="52">
                  <c:v>9.8529130300831682E-3</c:v>
                </c:pt>
                <c:pt idx="53">
                  <c:v>1.0053484222056191E-2</c:v>
                </c:pt>
                <c:pt idx="54">
                  <c:v>9.3531186796871908E-3</c:v>
                </c:pt>
                <c:pt idx="55">
                  <c:v>1.0653791951751933E-2</c:v>
                </c:pt>
                <c:pt idx="56">
                  <c:v>1.0600459606484059E-2</c:v>
                </c:pt>
                <c:pt idx="57">
                  <c:v>1.0205495456526461E-2</c:v>
                </c:pt>
                <c:pt idx="58">
                  <c:v>1.0723692016706358E-2</c:v>
                </c:pt>
                <c:pt idx="59">
                  <c:v>1.1297303957398388E-2</c:v>
                </c:pt>
                <c:pt idx="60">
                  <c:v>1.098520551273339E-2</c:v>
                </c:pt>
                <c:pt idx="61">
                  <c:v>1.0745080116400857E-2</c:v>
                </c:pt>
                <c:pt idx="62">
                  <c:v>1.0406570937602916E-2</c:v>
                </c:pt>
                <c:pt idx="63">
                  <c:v>1.0000969316232127E-2</c:v>
                </c:pt>
                <c:pt idx="64">
                  <c:v>1.0404644316256824E-2</c:v>
                </c:pt>
                <c:pt idx="65">
                  <c:v>9.9566091968193333E-3</c:v>
                </c:pt>
                <c:pt idx="66">
                  <c:v>9.5851477534035206E-3</c:v>
                </c:pt>
                <c:pt idx="67">
                  <c:v>1.0781395464408688E-2</c:v>
                </c:pt>
                <c:pt idx="68">
                  <c:v>1.0416779107298548E-2</c:v>
                </c:pt>
                <c:pt idx="69">
                  <c:v>1.0288102483096815E-2</c:v>
                </c:pt>
                <c:pt idx="70">
                  <c:v>1.0431459512981625E-2</c:v>
                </c:pt>
                <c:pt idx="71">
                  <c:v>1.0392012916069804E-2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C2-4C89-9C87-15B1D2FD07AF}"/>
            </c:ext>
          </c:extLst>
        </c:ser>
        <c:ser>
          <c:idx val="2"/>
          <c:order val="2"/>
          <c:tx>
            <c:v>De-Season De-trend(Median) L</c:v>
          </c:tx>
          <c:spPr>
            <a:ln w="19050" cap="flat" cmpd="sng" algn="ctr">
              <a:solidFill>
                <a:schemeClr val="accent3"/>
              </a:solidFill>
              <a:prstDash val="sysDot"/>
              <a:miter lim="800000"/>
            </a:ln>
            <a:effectLst/>
          </c:spPr>
          <c:marker>
            <c:symbol val="none"/>
          </c:marker>
          <c:yVal>
            <c:numRef>
              <c:f>'Dataset USA Export(De Trend)'!$S$6:$S$77</c:f>
              <c:numCache>
                <c:formatCode>General</c:formatCode>
                <c:ptCount val="72"/>
                <c:pt idx="0">
                  <c:v>1.0789239053487099E-2</c:v>
                </c:pt>
                <c:pt idx="1">
                  <c:v>1.1719437425244946E-2</c:v>
                </c:pt>
                <c:pt idx="2">
                  <c:v>1.132927719989202E-2</c:v>
                </c:pt>
                <c:pt idx="3">
                  <c:v>1.1175643537315975E-2</c:v>
                </c:pt>
                <c:pt idx="4">
                  <c:v>1.1459905248086004E-2</c:v>
                </c:pt>
                <c:pt idx="5">
                  <c:v>1.0865236566898502E-2</c:v>
                </c:pt>
                <c:pt idx="6">
                  <c:v>1.1255996526556535E-2</c:v>
                </c:pt>
                <c:pt idx="7">
                  <c:v>1.0337249759132887E-2</c:v>
                </c:pt>
                <c:pt idx="8">
                  <c:v>9.7159130021569843E-3</c:v>
                </c:pt>
                <c:pt idx="9">
                  <c:v>1.0225311660797681E-2</c:v>
                </c:pt>
                <c:pt idx="10">
                  <c:v>1.0633610742957551E-2</c:v>
                </c:pt>
                <c:pt idx="11">
                  <c:v>9.904543987439212E-3</c:v>
                </c:pt>
                <c:pt idx="12">
                  <c:v>1.038485823661525E-2</c:v>
                </c:pt>
                <c:pt idx="13">
                  <c:v>9.9936566842753274E-3</c:v>
                </c:pt>
                <c:pt idx="14">
                  <c:v>8.9855632507464603E-3</c:v>
                </c:pt>
                <c:pt idx="15">
                  <c:v>1.0267927796560097E-2</c:v>
                </c:pt>
                <c:pt idx="16">
                  <c:v>1.0002725348072984E-2</c:v>
                </c:pt>
                <c:pt idx="17">
                  <c:v>9.7397997815939549E-3</c:v>
                </c:pt>
                <c:pt idx="18">
                  <c:v>1.0588774723060928E-2</c:v>
                </c:pt>
                <c:pt idx="19">
                  <c:v>9.4232510466147612E-3</c:v>
                </c:pt>
                <c:pt idx="20">
                  <c:v>1.0099760227537887E-2</c:v>
                </c:pt>
                <c:pt idx="21">
                  <c:v>1.0183002434964622E-2</c:v>
                </c:pt>
                <c:pt idx="22">
                  <c:v>9.060021010002195E-3</c:v>
                </c:pt>
                <c:pt idx="23">
                  <c:v>9.2318168032670556E-3</c:v>
                </c:pt>
                <c:pt idx="24">
                  <c:v>9.5082725644112156E-3</c:v>
                </c:pt>
                <c:pt idx="25">
                  <c:v>9.8714920349834753E-3</c:v>
                </c:pt>
                <c:pt idx="26">
                  <c:v>9.3802443241999215E-3</c:v>
                </c:pt>
                <c:pt idx="27">
                  <c:v>9.533315162147572E-3</c:v>
                </c:pt>
                <c:pt idx="28">
                  <c:v>9.0564748622031389E-3</c:v>
                </c:pt>
                <c:pt idx="29">
                  <c:v>9.8847039452056758E-3</c:v>
                </c:pt>
                <c:pt idx="30">
                  <c:v>1.0193563679704571E-2</c:v>
                </c:pt>
                <c:pt idx="31">
                  <c:v>8.8039551271292902E-3</c:v>
                </c:pt>
                <c:pt idx="32">
                  <c:v>9.7933705734885787E-3</c:v>
                </c:pt>
                <c:pt idx="33">
                  <c:v>8.9216654909281684E-3</c:v>
                </c:pt>
                <c:pt idx="34">
                  <c:v>9.0658237306226637E-3</c:v>
                </c:pt>
                <c:pt idx="35">
                  <c:v>9.7818979953856518E-3</c:v>
                </c:pt>
                <c:pt idx="36">
                  <c:v>8.6621581516020986E-3</c:v>
                </c:pt>
                <c:pt idx="37">
                  <c:v>9.8994741167511401E-3</c:v>
                </c:pt>
                <c:pt idx="38">
                  <c:v>9.914433767771345E-3</c:v>
                </c:pt>
                <c:pt idx="39">
                  <c:v>9.8192593974050172E-3</c:v>
                </c:pt>
                <c:pt idx="40">
                  <c:v>9.4557499693921354E-3</c:v>
                </c:pt>
                <c:pt idx="41">
                  <c:v>9.7895851889954096E-3</c:v>
                </c:pt>
                <c:pt idx="42">
                  <c:v>9.5954008403701403E-3</c:v>
                </c:pt>
                <c:pt idx="43">
                  <c:v>9.5558810418935811E-3</c:v>
                </c:pt>
                <c:pt idx="44">
                  <c:v>9.7655627494795654E-3</c:v>
                </c:pt>
                <c:pt idx="45">
                  <c:v>9.0973826951937439E-3</c:v>
                </c:pt>
                <c:pt idx="46">
                  <c:v>9.610585548595672E-3</c:v>
                </c:pt>
                <c:pt idx="47">
                  <c:v>9.9885868135872521E-3</c:v>
                </c:pt>
                <c:pt idx="48">
                  <c:v>8.7612856677548642E-3</c:v>
                </c:pt>
                <c:pt idx="49">
                  <c:v>9.6866541301338302E-3</c:v>
                </c:pt>
                <c:pt idx="50">
                  <c:v>9.9786970332551173E-3</c:v>
                </c:pt>
                <c:pt idx="51">
                  <c:v>9.6488189843442623E-3</c:v>
                </c:pt>
                <c:pt idx="52">
                  <c:v>9.89040545295348E-3</c:v>
                </c:pt>
                <c:pt idx="53">
                  <c:v>1.0105806052399944E-2</c:v>
                </c:pt>
                <c:pt idx="54">
                  <c:v>9.4647682812298798E-3</c:v>
                </c:pt>
                <c:pt idx="55">
                  <c:v>1.050896355627263E-2</c:v>
                </c:pt>
                <c:pt idx="56">
                  <c:v>1.0684845263983079E-2</c:v>
                </c:pt>
                <c:pt idx="57">
                  <c:v>9.9064720896780804E-3</c:v>
                </c:pt>
                <c:pt idx="58">
                  <c:v>1.0570605992161532E-2</c:v>
                </c:pt>
                <c:pt idx="59">
                  <c:v>1.1448934710452267E-2</c:v>
                </c:pt>
                <c:pt idx="60">
                  <c:v>1.0763723925986428E-2</c:v>
                </c:pt>
                <c:pt idx="61">
                  <c:v>1.114471570172469E-2</c:v>
                </c:pt>
                <c:pt idx="62">
                  <c:v>1.0388535403935723E-2</c:v>
                </c:pt>
                <c:pt idx="63">
                  <c:v>1.0073871403621449E-2</c:v>
                </c:pt>
                <c:pt idx="64">
                  <c:v>1.0444236193636562E-2</c:v>
                </c:pt>
                <c:pt idx="65">
                  <c:v>1.000842685582079E-2</c:v>
                </c:pt>
                <c:pt idx="66">
                  <c:v>9.699567121321891E-3</c:v>
                </c:pt>
                <c:pt idx="67">
                  <c:v>1.0634832417823065E-2</c:v>
                </c:pt>
                <c:pt idx="68">
                  <c:v>1.0499702564075244E-2</c:v>
                </c:pt>
                <c:pt idx="69">
                  <c:v>9.9866587113483871E-3</c:v>
                </c:pt>
                <c:pt idx="70">
                  <c:v>1.0282545252430796E-2</c:v>
                </c:pt>
                <c:pt idx="71">
                  <c:v>1.0531492985841441E-2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C2-4C89-9C87-15B1D2FD07AF}"/>
            </c:ext>
          </c:extLst>
        </c:ser>
        <c:ser>
          <c:idx val="3"/>
          <c:order val="3"/>
          <c:tx>
            <c:v>De-Season De-trend(Mean) P</c:v>
          </c:tx>
          <c:spPr>
            <a:ln w="19050" cap="flat" cmpd="sng" algn="ctr">
              <a:solidFill>
                <a:srgbClr val="7030A0"/>
              </a:solidFill>
              <a:prstDash val="sysDash"/>
              <a:miter lim="800000"/>
            </a:ln>
            <a:effectLst/>
          </c:spPr>
          <c:marker>
            <c:symbol val="none"/>
          </c:marker>
          <c:yVal>
            <c:numRef>
              <c:f>'Dataset USA Export(De Trend)'!$T$6:$T$77</c:f>
              <c:numCache>
                <c:formatCode>General</c:formatCode>
                <c:ptCount val="72"/>
                <c:pt idx="0">
                  <c:v>9.8286818378564636E-3</c:v>
                </c:pt>
                <c:pt idx="1">
                  <c:v>1.0169729085088506E-2</c:v>
                </c:pt>
                <c:pt idx="2">
                  <c:v>1.0296671520423724E-2</c:v>
                </c:pt>
                <c:pt idx="3">
                  <c:v>1.0148688398895279E-2</c:v>
                </c:pt>
                <c:pt idx="4">
                  <c:v>1.0541874022418596E-2</c:v>
                </c:pt>
                <c:pt idx="5">
                  <c:v>1.0043546524249641E-2</c:v>
                </c:pt>
                <c:pt idx="6">
                  <c:v>1.041812463868657E-2</c:v>
                </c:pt>
                <c:pt idx="7">
                  <c:v>9.9052589180422604E-3</c:v>
                </c:pt>
                <c:pt idx="8">
                  <c:v>9.1664190684895043E-3</c:v>
                </c:pt>
                <c:pt idx="9">
                  <c:v>1.0103656667347373E-2</c:v>
                </c:pt>
                <c:pt idx="10">
                  <c:v>1.0432354129312489E-2</c:v>
                </c:pt>
                <c:pt idx="11">
                  <c:v>9.5145317861528925E-3</c:v>
                </c:pt>
                <c:pt idx="12">
                  <c:v>1.0486878954819662E-2</c:v>
                </c:pt>
                <c:pt idx="13">
                  <c:v>9.5719347460338135E-3</c:v>
                </c:pt>
                <c:pt idx="14">
                  <c:v>8.9754882005562177E-3</c:v>
                </c:pt>
                <c:pt idx="15">
                  <c:v>1.0204660421382529E-2</c:v>
                </c:pt>
                <c:pt idx="16">
                  <c:v>1.0027886866378337E-2</c:v>
                </c:pt>
                <c:pt idx="17">
                  <c:v>9.7711262266512149E-3</c:v>
                </c:pt>
                <c:pt idx="18">
                  <c:v>1.0592724899611203E-2</c:v>
                </c:pt>
                <c:pt idx="19">
                  <c:v>9.7195413687769829E-3</c:v>
                </c:pt>
                <c:pt idx="20">
                  <c:v>1.0215462320219776E-2</c:v>
                </c:pt>
                <c:pt idx="21">
                  <c:v>1.0744224364859197E-2</c:v>
                </c:pt>
                <c:pt idx="22">
                  <c:v>9.4539795968813945E-3</c:v>
                </c:pt>
                <c:pt idx="23">
                  <c:v>9.3957572819955096E-3</c:v>
                </c:pt>
                <c:pt idx="24">
                  <c:v>1.0133711286993042E-2</c:v>
                </c:pt>
                <c:pt idx="25">
                  <c:v>9.9410277288957179E-3</c:v>
                </c:pt>
                <c:pt idx="26">
                  <c:v>9.8146564507352388E-3</c:v>
                </c:pt>
                <c:pt idx="27">
                  <c:v>9.8879552727673976E-3</c:v>
                </c:pt>
                <c:pt idx="28">
                  <c:v>9.4410401339622869E-3</c:v>
                </c:pt>
                <c:pt idx="29">
                  <c:v>1.0274845701337661E-2</c:v>
                </c:pt>
                <c:pt idx="30">
                  <c:v>1.0528771737730194E-2</c:v>
                </c:pt>
                <c:pt idx="31">
                  <c:v>9.3435252125150473E-3</c:v>
                </c:pt>
                <c:pt idx="32">
                  <c:v>1.015760541699927E-2</c:v>
                </c:pt>
                <c:pt idx="33">
                  <c:v>9.6207289553172821E-3</c:v>
                </c:pt>
                <c:pt idx="34">
                  <c:v>9.6368009792456074E-3</c:v>
                </c:pt>
                <c:pt idx="35">
                  <c:v>1.0109094136029312E-2</c:v>
                </c:pt>
                <c:pt idx="36">
                  <c:v>9.3447802873576104E-3</c:v>
                </c:pt>
                <c:pt idx="37">
                  <c:v>1.0059947955067575E-2</c:v>
                </c:pt>
                <c:pt idx="38">
                  <c:v>1.0436398846099995E-2</c:v>
                </c:pt>
                <c:pt idx="39">
                  <c:v>1.0215921007972693E-2</c:v>
                </c:pt>
                <c:pt idx="40">
                  <c:v>9.8590532876038396E-3</c:v>
                </c:pt>
                <c:pt idx="41">
                  <c:v>1.0149035603461688E-2</c:v>
                </c:pt>
                <c:pt idx="42">
                  <c:v>9.8573885787430707E-3</c:v>
                </c:pt>
                <c:pt idx="43">
                  <c:v>1.0059513418059557E-2</c:v>
                </c:pt>
                <c:pt idx="44">
                  <c:v>1.0020372653461351E-2</c:v>
                </c:pt>
                <c:pt idx="45">
                  <c:v>9.6802812823352652E-3</c:v>
                </c:pt>
                <c:pt idx="46">
                  <c:v>1.0055293044128428E-2</c:v>
                </c:pt>
                <c:pt idx="47">
                  <c:v>1.0135609414658742E-2</c:v>
                </c:pt>
                <c:pt idx="48">
                  <c:v>9.2583260536913334E-3</c:v>
                </c:pt>
                <c:pt idx="49">
                  <c:v>9.6199164206036379E-3</c:v>
                </c:pt>
                <c:pt idx="50">
                  <c:v>1.0242119681706905E-2</c:v>
                </c:pt>
                <c:pt idx="51">
                  <c:v>9.766803491235829E-3</c:v>
                </c:pt>
                <c:pt idx="52">
                  <c:v>1.0011650862715509E-2</c:v>
                </c:pt>
                <c:pt idx="53">
                  <c:v>1.0150397166740129E-2</c:v>
                </c:pt>
                <c:pt idx="54">
                  <c:v>9.4012503709202024E-3</c:v>
                </c:pt>
                <c:pt idx="55">
                  <c:v>1.0675643023831963E-2</c:v>
                </c:pt>
                <c:pt idx="56">
                  <c:v>1.0559885713987853E-2</c:v>
                </c:pt>
                <c:pt idx="57">
                  <c:v>1.0134363151604748E-2</c:v>
                </c:pt>
                <c:pt idx="58">
                  <c:v>1.0613948346420623E-2</c:v>
                </c:pt>
                <c:pt idx="59">
                  <c:v>1.1129963095880416E-2</c:v>
                </c:pt>
                <c:pt idx="60">
                  <c:v>1.0878890549481315E-2</c:v>
                </c:pt>
                <c:pt idx="61">
                  <c:v>1.0568713034510183E-2</c:v>
                </c:pt>
                <c:pt idx="62">
                  <c:v>1.0165934270677336E-2</c:v>
                </c:pt>
                <c:pt idx="63">
                  <c:v>9.7072403779456962E-3</c:v>
                </c:pt>
                <c:pt idx="64">
                  <c:v>1.004976379712086E-2</c:v>
                </c:pt>
                <c:pt idx="65">
                  <c:v>9.5423177477590975E-3</c:v>
                </c:pt>
                <c:pt idx="66">
                  <c:v>9.1330087445081944E-3</c:v>
                </c:pt>
                <c:pt idx="67">
                  <c:v>1.0227787028973624E-2</c:v>
                </c:pt>
                <c:pt idx="68">
                  <c:v>9.8115237970416748E-3</c:v>
                </c:pt>
                <c:pt idx="69">
                  <c:v>9.6480145487355604E-3</c:v>
                </c:pt>
                <c:pt idx="70">
                  <c:v>9.7388928742108815E-3</c:v>
                </c:pt>
                <c:pt idx="71">
                  <c:v>9.6463132554825536E-3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C2-4C89-9C87-15B1D2FD07AF}"/>
            </c:ext>
          </c:extLst>
        </c:ser>
        <c:ser>
          <c:idx val="4"/>
          <c:order val="4"/>
          <c:tx>
            <c:v>De-Season De-trend(Median) P</c:v>
          </c:tx>
          <c:spPr>
            <a:ln w="19050" cap="flat" cmpd="sng" algn="ctr">
              <a:solidFill>
                <a:srgbClr val="C00000"/>
              </a:solidFill>
              <a:prstDash val="sysDash"/>
              <a:miter lim="800000"/>
            </a:ln>
            <a:effectLst/>
          </c:spPr>
          <c:marker>
            <c:symbol val="none"/>
          </c:marker>
          <c:yVal>
            <c:numRef>
              <c:f>'Dataset USA Export(De Trend)'!$U$6:$U$77</c:f>
              <c:numCache>
                <c:formatCode>General</c:formatCode>
                <c:ptCount val="72"/>
                <c:pt idx="0">
                  <c:v>9.8651155070518769E-3</c:v>
                </c:pt>
                <c:pt idx="1">
                  <c:v>1.0187736500758339E-2</c:v>
                </c:pt>
                <c:pt idx="2">
                  <c:v>1.0109152925502043E-2</c:v>
                </c:pt>
                <c:pt idx="3">
                  <c:v>1.0148560504414976E-2</c:v>
                </c:pt>
                <c:pt idx="4">
                  <c:v>1.0540218762399503E-2</c:v>
                </c:pt>
                <c:pt idx="5">
                  <c:v>9.9658590271383719E-3</c:v>
                </c:pt>
                <c:pt idx="6">
                  <c:v>1.029525705535542E-2</c:v>
                </c:pt>
                <c:pt idx="7">
                  <c:v>9.9407916587198244E-3</c:v>
                </c:pt>
                <c:pt idx="8">
                  <c:v>9.1020992008774317E-3</c:v>
                </c:pt>
                <c:pt idx="9">
                  <c:v>1.0232584520526755E-2</c:v>
                </c:pt>
                <c:pt idx="10">
                  <c:v>1.0560006307172276E-2</c:v>
                </c:pt>
                <c:pt idx="11">
                  <c:v>9.6498582324451194E-3</c:v>
                </c:pt>
                <c:pt idx="12">
                  <c:v>1.0525752476725785E-2</c:v>
                </c:pt>
                <c:pt idx="13">
                  <c:v>9.5888836545341468E-3</c:v>
                </c:pt>
                <c:pt idx="14">
                  <c:v>8.8120304333771833E-3</c:v>
                </c:pt>
                <c:pt idx="15">
                  <c:v>1.0204531821538887E-2</c:v>
                </c:pt>
                <c:pt idx="16">
                  <c:v>1.0026312311401622E-2</c:v>
                </c:pt>
                <c:pt idx="17">
                  <c:v>9.6955459185723899E-3</c:v>
                </c:pt>
                <c:pt idx="18">
                  <c:v>1.0467798144130284E-2</c:v>
                </c:pt>
                <c:pt idx="19">
                  <c:v>9.7544078922893098E-3</c:v>
                </c:pt>
                <c:pt idx="20">
                  <c:v>1.0143781418536875E-2</c:v>
                </c:pt>
                <c:pt idx="21">
                  <c:v>1.0881326191162895E-2</c:v>
                </c:pt>
                <c:pt idx="22">
                  <c:v>9.5696602064566597E-3</c:v>
                </c:pt>
                <c:pt idx="23">
                  <c:v>9.5293943827772058E-3</c:v>
                </c:pt>
                <c:pt idx="24">
                  <c:v>1.0171275661427268E-2</c:v>
                </c:pt>
                <c:pt idx="25">
                  <c:v>9.9586301858541892E-3</c:v>
                </c:pt>
                <c:pt idx="26">
                  <c:v>9.6359161089043521E-3</c:v>
                </c:pt>
                <c:pt idx="27">
                  <c:v>9.8878306640641667E-3</c:v>
                </c:pt>
                <c:pt idx="28">
                  <c:v>9.4395577242655689E-3</c:v>
                </c:pt>
                <c:pt idx="29">
                  <c:v>1.0195369089782757E-2</c:v>
                </c:pt>
                <c:pt idx="30">
                  <c:v>1.0404599222644667E-2</c:v>
                </c:pt>
                <c:pt idx="31">
                  <c:v>9.3770428682510183E-3</c:v>
                </c:pt>
                <c:pt idx="32">
                  <c:v>1.0086330491557232E-2</c:v>
                </c:pt>
                <c:pt idx="33">
                  <c:v>9.7434944026269042E-3</c:v>
                </c:pt>
                <c:pt idx="34">
                  <c:v>9.7547186244246152E-3</c:v>
                </c:pt>
                <c:pt idx="35">
                  <c:v>1.0252877121404737E-2</c:v>
                </c:pt>
                <c:pt idx="36">
                  <c:v>9.3794201952628626E-3</c:v>
                </c:pt>
                <c:pt idx="37">
                  <c:v>1.0077760982624957E-2</c:v>
                </c:pt>
                <c:pt idx="38">
                  <c:v>1.0246335596652721E-2</c:v>
                </c:pt>
                <c:pt idx="39">
                  <c:v>1.0215792266222355E-2</c:v>
                </c:pt>
                <c:pt idx="40">
                  <c:v>9.8575052424746384E-3</c:v>
                </c:pt>
                <c:pt idx="41">
                  <c:v>1.0070532141340774E-2</c:v>
                </c:pt>
                <c:pt idx="42">
                  <c:v>9.7411341131237259E-3</c:v>
                </c:pt>
                <c:pt idx="43">
                  <c:v>1.0095599509759322E-2</c:v>
                </c:pt>
                <c:pt idx="44">
                  <c:v>9.9500606769219145E-3</c:v>
                </c:pt>
                <c:pt idx="45">
                  <c:v>9.8038066479523931E-3</c:v>
                </c:pt>
                <c:pt idx="46">
                  <c:v>1.0178331434140014E-2</c:v>
                </c:pt>
                <c:pt idx="47">
                  <c:v>1.027976953035545E-2</c:v>
                </c:pt>
                <c:pt idx="48">
                  <c:v>9.292645486786039E-3</c:v>
                </c:pt>
                <c:pt idx="49">
                  <c:v>9.6369502896718768E-3</c:v>
                </c:pt>
                <c:pt idx="50">
                  <c:v>1.0055594561630592E-2</c:v>
                </c:pt>
                <c:pt idx="51">
                  <c:v>9.7666804092958141E-3</c:v>
                </c:pt>
                <c:pt idx="52">
                  <c:v>1.0010078857077524E-2</c:v>
                </c:pt>
                <c:pt idx="53">
                  <c:v>1.0071883172837137E-2</c:v>
                </c:pt>
                <c:pt idx="54">
                  <c:v>9.29037543388243E-3</c:v>
                </c:pt>
                <c:pt idx="55">
                  <c:v>1.0713939332719066E-2</c:v>
                </c:pt>
                <c:pt idx="56">
                  <c:v>1.0485788026979718E-2</c:v>
                </c:pt>
                <c:pt idx="57">
                  <c:v>1.0263682835308889E-2</c:v>
                </c:pt>
                <c:pt idx="58">
                  <c:v>1.0743822544067434E-2</c:v>
                </c:pt>
                <c:pt idx="59">
                  <c:v>1.1288266035739335E-2</c:v>
                </c:pt>
                <c:pt idx="60">
                  <c:v>1.0919217208338688E-2</c:v>
                </c:pt>
                <c:pt idx="61">
                  <c:v>1.058742692620929E-2</c:v>
                </c:pt>
                <c:pt idx="62">
                  <c:v>9.9807966068485559E-3</c:v>
                </c:pt>
                <c:pt idx="63">
                  <c:v>9.7071180466241982E-3</c:v>
                </c:pt>
                <c:pt idx="64">
                  <c:v>1.0048185807080444E-2</c:v>
                </c:pt>
                <c:pt idx="65">
                  <c:v>9.4685072884085134E-3</c:v>
                </c:pt>
                <c:pt idx="66">
                  <c:v>9.0252973519209922E-3</c:v>
                </c:pt>
                <c:pt idx="67">
                  <c:v>1.0264476761893569E-2</c:v>
                </c:pt>
                <c:pt idx="68">
                  <c:v>9.7426772925361359E-3</c:v>
                </c:pt>
                <c:pt idx="69">
                  <c:v>9.7711281742442219E-3</c:v>
                </c:pt>
                <c:pt idx="70">
                  <c:v>9.8580597343391318E-3</c:v>
                </c:pt>
                <c:pt idx="71">
                  <c:v>9.7835140470744104E-3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C2-4C89-9C87-15B1D2FD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56696"/>
        <c:axId val="705453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New Housing (thousands)</c:v>
                </c:tx>
                <c:spPr>
                  <a:ln w="19050" cap="flat" cmpd="sng" algn="ctr">
                    <a:solidFill>
                      <a:schemeClr val="accent1"/>
                    </a:solidFill>
                    <a:prstDash val="solid"/>
                    <a:miter lim="800000"/>
                  </a:ln>
                  <a:effectLst/>
                </c:spPr>
                <c:marker>
                  <c:symbol val="none"/>
                </c:marker>
                <c:xVal>
                  <c:strLit>
                    <c:ptCount val="72"/>
                    <c:pt idx="0">
                      <c:v>1990 January</c:v>
                    </c:pt>
                    <c:pt idx="1">
                      <c:v>1990 Feburary</c:v>
                    </c:pt>
                    <c:pt idx="2">
                      <c:v>1990 March</c:v>
                    </c:pt>
                    <c:pt idx="3">
                      <c:v>1990 April</c:v>
                    </c:pt>
                    <c:pt idx="4">
                      <c:v>1990 May</c:v>
                    </c:pt>
                    <c:pt idx="5">
                      <c:v>1990 June</c:v>
                    </c:pt>
                    <c:pt idx="6">
                      <c:v>1990 July</c:v>
                    </c:pt>
                    <c:pt idx="7">
                      <c:v>1990 August</c:v>
                    </c:pt>
                    <c:pt idx="8">
                      <c:v>1990 September</c:v>
                    </c:pt>
                    <c:pt idx="9">
                      <c:v>1990 October</c:v>
                    </c:pt>
                    <c:pt idx="10">
                      <c:v>1990 November</c:v>
                    </c:pt>
                    <c:pt idx="11">
                      <c:v>1990 December</c:v>
                    </c:pt>
                    <c:pt idx="12">
                      <c:v>1991 January</c:v>
                    </c:pt>
                    <c:pt idx="13">
                      <c:v>1991 Feburary</c:v>
                    </c:pt>
                    <c:pt idx="14">
                      <c:v>1991 March</c:v>
                    </c:pt>
                    <c:pt idx="15">
                      <c:v>1991 April</c:v>
                    </c:pt>
                    <c:pt idx="16">
                      <c:v>1991 May</c:v>
                    </c:pt>
                    <c:pt idx="17">
                      <c:v>1991 June</c:v>
                    </c:pt>
                    <c:pt idx="18">
                      <c:v>1991 July</c:v>
                    </c:pt>
                    <c:pt idx="19">
                      <c:v>1991 August</c:v>
                    </c:pt>
                    <c:pt idx="20">
                      <c:v>1991 September</c:v>
                    </c:pt>
                    <c:pt idx="21">
                      <c:v>1991 October</c:v>
                    </c:pt>
                    <c:pt idx="22">
                      <c:v>1991 November</c:v>
                    </c:pt>
                    <c:pt idx="23">
                      <c:v>1991 December</c:v>
                    </c:pt>
                    <c:pt idx="24">
                      <c:v>1992 January</c:v>
                    </c:pt>
                    <c:pt idx="25">
                      <c:v>1992 Feburary</c:v>
                    </c:pt>
                    <c:pt idx="26">
                      <c:v>1992 March</c:v>
                    </c:pt>
                    <c:pt idx="27">
                      <c:v>1992 April</c:v>
                    </c:pt>
                    <c:pt idx="28">
                      <c:v>1992 May</c:v>
                    </c:pt>
                    <c:pt idx="29">
                      <c:v>1992 June</c:v>
                    </c:pt>
                    <c:pt idx="30">
                      <c:v>1992 July</c:v>
                    </c:pt>
                    <c:pt idx="31">
                      <c:v>1992 August</c:v>
                    </c:pt>
                    <c:pt idx="32">
                      <c:v>1992 September</c:v>
                    </c:pt>
                    <c:pt idx="33">
                      <c:v>1992 October</c:v>
                    </c:pt>
                    <c:pt idx="34">
                      <c:v>1992 November</c:v>
                    </c:pt>
                    <c:pt idx="35">
                      <c:v>1992 December</c:v>
                    </c:pt>
                    <c:pt idx="36">
                      <c:v>1993 January</c:v>
                    </c:pt>
                    <c:pt idx="37">
                      <c:v>1993 Feburary</c:v>
                    </c:pt>
                    <c:pt idx="38">
                      <c:v>1993 March</c:v>
                    </c:pt>
                    <c:pt idx="39">
                      <c:v>1993 April</c:v>
                    </c:pt>
                    <c:pt idx="40">
                      <c:v>1993 May</c:v>
                    </c:pt>
                    <c:pt idx="41">
                      <c:v>1993 June</c:v>
                    </c:pt>
                    <c:pt idx="42">
                      <c:v>1993 July</c:v>
                    </c:pt>
                    <c:pt idx="43">
                      <c:v>1993 August</c:v>
                    </c:pt>
                    <c:pt idx="44">
                      <c:v>1993 September</c:v>
                    </c:pt>
                    <c:pt idx="45">
                      <c:v>1993 October</c:v>
                    </c:pt>
                    <c:pt idx="46">
                      <c:v>1993 November</c:v>
                    </c:pt>
                    <c:pt idx="47">
                      <c:v>1993 December</c:v>
                    </c:pt>
                    <c:pt idx="48">
                      <c:v>1994 January</c:v>
                    </c:pt>
                    <c:pt idx="49">
                      <c:v>1994 Feburary</c:v>
                    </c:pt>
                    <c:pt idx="50">
                      <c:v>1994 March</c:v>
                    </c:pt>
                    <c:pt idx="51">
                      <c:v>1994 April</c:v>
                    </c:pt>
                    <c:pt idx="52">
                      <c:v>1994 May</c:v>
                    </c:pt>
                    <c:pt idx="53">
                      <c:v>1994 June</c:v>
                    </c:pt>
                    <c:pt idx="54">
                      <c:v>1994 July</c:v>
                    </c:pt>
                    <c:pt idx="55">
                      <c:v>1994 August</c:v>
                    </c:pt>
                    <c:pt idx="56">
                      <c:v>1994 September</c:v>
                    </c:pt>
                    <c:pt idx="57">
                      <c:v>1994 October</c:v>
                    </c:pt>
                    <c:pt idx="58">
                      <c:v>1994 November</c:v>
                    </c:pt>
                    <c:pt idx="59">
                      <c:v>1994 December</c:v>
                    </c:pt>
                    <c:pt idx="60">
                      <c:v>1995 January</c:v>
                    </c:pt>
                    <c:pt idx="61">
                      <c:v>1995 Feburary</c:v>
                    </c:pt>
                    <c:pt idx="62">
                      <c:v>1995 March</c:v>
                    </c:pt>
                    <c:pt idx="63">
                      <c:v>1995 April</c:v>
                    </c:pt>
                    <c:pt idx="64">
                      <c:v>1995 May</c:v>
                    </c:pt>
                    <c:pt idx="65">
                      <c:v>1995 June</c:v>
                    </c:pt>
                    <c:pt idx="66">
                      <c:v>1995 July</c:v>
                    </c:pt>
                    <c:pt idx="67">
                      <c:v>1995 August</c:v>
                    </c:pt>
                    <c:pt idx="68">
                      <c:v>1995 September</c:v>
                    </c:pt>
                    <c:pt idx="69">
                      <c:v>1995 October</c:v>
                    </c:pt>
                    <c:pt idx="70">
                      <c:v>1995 November</c:v>
                    </c:pt>
                    <c:pt idx="71">
                      <c:v>1995 December</c:v>
                    </c:pt>
                  </c:strLit>
                </c:xVal>
                <c:yVal>
                  <c:numRef>
                    <c:extLst>
                      <c:ext uri="{02D57815-91ED-43cb-92C2-25804820EDAC}">
                        <c15:formulaRef>
                          <c15:sqref>'Dataset USA Export(De Trend)'!$D$6:$D$77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6.3</c:v>
                      </c:pt>
                      <c:pt idx="1">
                        <c:v>6.7</c:v>
                      </c:pt>
                      <c:pt idx="2">
                        <c:v>8</c:v>
                      </c:pt>
                      <c:pt idx="3">
                        <c:v>7.4</c:v>
                      </c:pt>
                      <c:pt idx="4">
                        <c:v>7.9</c:v>
                      </c:pt>
                      <c:pt idx="5">
                        <c:v>7.5</c:v>
                      </c:pt>
                      <c:pt idx="6">
                        <c:v>6.2</c:v>
                      </c:pt>
                      <c:pt idx="7">
                        <c:v>6.7</c:v>
                      </c:pt>
                      <c:pt idx="8">
                        <c:v>6.4</c:v>
                      </c:pt>
                      <c:pt idx="9">
                        <c:v>7.5</c:v>
                      </c:pt>
                      <c:pt idx="10">
                        <c:v>7.4</c:v>
                      </c:pt>
                      <c:pt idx="11">
                        <c:v>5.9</c:v>
                      </c:pt>
                      <c:pt idx="12">
                        <c:v>6.8</c:v>
                      </c:pt>
                      <c:pt idx="13">
                        <c:v>6.4</c:v>
                      </c:pt>
                      <c:pt idx="14">
                        <c:v>7.1</c:v>
                      </c:pt>
                      <c:pt idx="15">
                        <c:v>7.6</c:v>
                      </c:pt>
                      <c:pt idx="16">
                        <c:v>7.7</c:v>
                      </c:pt>
                      <c:pt idx="17">
                        <c:v>7.5</c:v>
                      </c:pt>
                      <c:pt idx="18">
                        <c:v>6.5</c:v>
                      </c:pt>
                      <c:pt idx="19">
                        <c:v>6.8</c:v>
                      </c:pt>
                      <c:pt idx="20">
                        <c:v>7.4</c:v>
                      </c:pt>
                      <c:pt idx="21">
                        <c:v>8.3000000000000007</c:v>
                      </c:pt>
                      <c:pt idx="22">
                        <c:v>7</c:v>
                      </c:pt>
                      <c:pt idx="23">
                        <c:v>6.1</c:v>
                      </c:pt>
                      <c:pt idx="24">
                        <c:v>6.9</c:v>
                      </c:pt>
                      <c:pt idx="25">
                        <c:v>7</c:v>
                      </c:pt>
                      <c:pt idx="26">
                        <c:v>8.1999999999999993</c:v>
                      </c:pt>
                      <c:pt idx="27">
                        <c:v>7.8</c:v>
                      </c:pt>
                      <c:pt idx="28">
                        <c:v>7.7</c:v>
                      </c:pt>
                      <c:pt idx="29">
                        <c:v>8.4</c:v>
                      </c:pt>
                      <c:pt idx="30">
                        <c:v>6.9</c:v>
                      </c:pt>
                      <c:pt idx="31">
                        <c:v>7</c:v>
                      </c:pt>
                      <c:pt idx="32">
                        <c:v>7.9</c:v>
                      </c:pt>
                      <c:pt idx="33">
                        <c:v>8</c:v>
                      </c:pt>
                      <c:pt idx="34">
                        <c:v>7.7</c:v>
                      </c:pt>
                      <c:pt idx="35">
                        <c:v>7.1</c:v>
                      </c:pt>
                      <c:pt idx="36">
                        <c:v>6.9</c:v>
                      </c:pt>
                      <c:pt idx="37">
                        <c:v>7.7</c:v>
                      </c:pt>
                      <c:pt idx="38">
                        <c:v>9.5</c:v>
                      </c:pt>
                      <c:pt idx="39">
                        <c:v>8.8000000000000007</c:v>
                      </c:pt>
                      <c:pt idx="40">
                        <c:v>8.8000000000000007</c:v>
                      </c:pt>
                      <c:pt idx="41">
                        <c:v>9.1</c:v>
                      </c:pt>
                      <c:pt idx="42">
                        <c:v>7.1</c:v>
                      </c:pt>
                      <c:pt idx="43">
                        <c:v>8.3000000000000007</c:v>
                      </c:pt>
                      <c:pt idx="44">
                        <c:v>8.6</c:v>
                      </c:pt>
                      <c:pt idx="45">
                        <c:v>8.9</c:v>
                      </c:pt>
                      <c:pt idx="46">
                        <c:v>8.9</c:v>
                      </c:pt>
                      <c:pt idx="47">
                        <c:v>7.9</c:v>
                      </c:pt>
                      <c:pt idx="48">
                        <c:v>7.6</c:v>
                      </c:pt>
                      <c:pt idx="49">
                        <c:v>8.1999999999999993</c:v>
                      </c:pt>
                      <c:pt idx="50">
                        <c:v>10.4</c:v>
                      </c:pt>
                      <c:pt idx="51">
                        <c:v>9.4</c:v>
                      </c:pt>
                      <c:pt idx="52">
                        <c:v>10</c:v>
                      </c:pt>
                      <c:pt idx="53">
                        <c:v>10.199999999999999</c:v>
                      </c:pt>
                      <c:pt idx="54">
                        <c:v>7.6</c:v>
                      </c:pt>
                      <c:pt idx="55">
                        <c:v>9.9</c:v>
                      </c:pt>
                      <c:pt idx="56">
                        <c:v>10.199999999999999</c:v>
                      </c:pt>
                      <c:pt idx="57">
                        <c:v>10.5</c:v>
                      </c:pt>
                      <c:pt idx="58">
                        <c:v>10.6</c:v>
                      </c:pt>
                      <c:pt idx="59">
                        <c:v>9.8000000000000007</c:v>
                      </c:pt>
                      <c:pt idx="60">
                        <c:v>10.1</c:v>
                      </c:pt>
                      <c:pt idx="61">
                        <c:v>10.199999999999999</c:v>
                      </c:pt>
                      <c:pt idx="62">
                        <c:v>11.7</c:v>
                      </c:pt>
                      <c:pt idx="63">
                        <c:v>10.6</c:v>
                      </c:pt>
                      <c:pt idx="64">
                        <c:v>11.4</c:v>
                      </c:pt>
                      <c:pt idx="65">
                        <c:v>10.9</c:v>
                      </c:pt>
                      <c:pt idx="66">
                        <c:v>8.4</c:v>
                      </c:pt>
                      <c:pt idx="67">
                        <c:v>10.8</c:v>
                      </c:pt>
                      <c:pt idx="68">
                        <c:v>10.8</c:v>
                      </c:pt>
                      <c:pt idx="69">
                        <c:v>11.4</c:v>
                      </c:pt>
                      <c:pt idx="70">
                        <c:v>11.1</c:v>
                      </c:pt>
                      <c:pt idx="71">
                        <c:v>9.6999999999999993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0C2-4C89-9C87-15B1D2FD07AF}"/>
                  </c:ext>
                </c:extLst>
              </c15:ser>
            </c15:filteredScatterSeries>
          </c:ext>
        </c:extLst>
      </c:scatterChart>
      <c:valAx>
        <c:axId val="70545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53744"/>
        <c:crosses val="autoZero"/>
        <c:crossBetween val="midCat"/>
      </c:valAx>
      <c:valAx>
        <c:axId val="705453744"/>
        <c:scaling>
          <c:orientation val="minMax"/>
          <c:max val="1.5000000000000003E-2"/>
          <c:min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5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Smoothening</a:t>
            </a:r>
            <a:r>
              <a:rPr lang="en-US" baseline="0"/>
              <a:t> to remove Cyclicity and Irregularity(Linear T)</a:t>
            </a:r>
            <a:endParaRPr lang="en-US"/>
          </a:p>
        </c:rich>
      </c:tx>
      <c:layout>
        <c:manualLayout>
          <c:xMode val="edge"/>
          <c:yMode val="edge"/>
          <c:x val="0.13236006974139858"/>
          <c:y val="2.2753831072811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Y/(S*T) = C*I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'Dataset USA Export(De Trend)'!$A$116:$A$187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'Dataset USA Export(De Trend)'!$B$116:$B$187</c:f>
              <c:numCache>
                <c:formatCode>General</c:formatCode>
                <c:ptCount val="72"/>
                <c:pt idx="0">
                  <c:v>1.1011245656572622E-2</c:v>
                </c:pt>
                <c:pt idx="1">
                  <c:v>1.1299193036742598E-2</c:v>
                </c:pt>
                <c:pt idx="2">
                  <c:v>1.1348945955151421E-2</c:v>
                </c:pt>
                <c:pt idx="3">
                  <c:v>1.1094768200601193E-2</c:v>
                </c:pt>
                <c:pt idx="4">
                  <c:v>1.1416463185406296E-2</c:v>
                </c:pt>
                <c:pt idx="5">
                  <c:v>1.0808982858747929E-2</c:v>
                </c:pt>
                <c:pt idx="6">
                  <c:v>1.1123216991990622E-2</c:v>
                </c:pt>
                <c:pt idx="7">
                  <c:v>1.0479711695390191E-2</c:v>
                </c:pt>
                <c:pt idx="8">
                  <c:v>9.6391796769066916E-3</c:v>
                </c:pt>
                <c:pt idx="9">
                  <c:v>1.0533959087672436E-2</c:v>
                </c:pt>
                <c:pt idx="10">
                  <c:v>1.0787609217255398E-2</c:v>
                </c:pt>
                <c:pt idx="11">
                  <c:v>9.7733672883442667E-3</c:v>
                </c:pt>
                <c:pt idx="12">
                  <c:v>1.0598544029395094E-2</c:v>
                </c:pt>
                <c:pt idx="13">
                  <c:v>9.6352966376455369E-3</c:v>
                </c:pt>
                <c:pt idx="14">
                  <c:v>9.0011630848160565E-3</c:v>
                </c:pt>
                <c:pt idx="15">
                  <c:v>1.0193621371597895E-2</c:v>
                </c:pt>
                <c:pt idx="16">
                  <c:v>9.9648071443765376E-3</c:v>
                </c:pt>
                <c:pt idx="17">
                  <c:v>9.6893729132063872E-3</c:v>
                </c:pt>
                <c:pt idx="18">
                  <c:v>1.0463865962114334E-2</c:v>
                </c:pt>
                <c:pt idx="19">
                  <c:v>9.5531167866539212E-3</c:v>
                </c:pt>
                <c:pt idx="20">
                  <c:v>1.001999539367023E-2</c:v>
                </c:pt>
                <c:pt idx="21">
                  <c:v>1.0490372772776507E-2</c:v>
                </c:pt>
                <c:pt idx="22">
                  <c:v>9.1912303843504888E-3</c:v>
                </c:pt>
                <c:pt idx="23">
                  <c:v>9.1095497653865022E-3</c:v>
                </c:pt>
                <c:pt idx="24">
                  <c:v>9.7039211437754819E-3</c:v>
                </c:pt>
                <c:pt idx="25">
                  <c:v>9.5175126600937528E-3</c:v>
                </c:pt>
                <c:pt idx="26">
                  <c:v>9.3965293639805565E-3</c:v>
                </c:pt>
                <c:pt idx="27">
                  <c:v>9.4643249450587393E-3</c:v>
                </c:pt>
                <c:pt idx="28">
                  <c:v>9.0221436927821041E-3</c:v>
                </c:pt>
                <c:pt idx="29">
                  <c:v>9.8335268495699998E-3</c:v>
                </c:pt>
                <c:pt idx="30">
                  <c:v>1.0073316961631601E-2</c:v>
                </c:pt>
                <c:pt idx="31">
                  <c:v>8.9252860926527997E-3</c:v>
                </c:pt>
                <c:pt idx="32">
                  <c:v>9.7160255119029797E-3</c:v>
                </c:pt>
                <c:pt idx="33">
                  <c:v>9.190962817851648E-3</c:v>
                </c:pt>
                <c:pt idx="34">
                  <c:v>9.1971171413480577E-3</c:v>
                </c:pt>
                <c:pt idx="35">
                  <c:v>9.6523456311833795E-3</c:v>
                </c:pt>
                <c:pt idx="36">
                  <c:v>8.8403965145759204E-3</c:v>
                </c:pt>
                <c:pt idx="37">
                  <c:v>9.544491339358821E-3</c:v>
                </c:pt>
                <c:pt idx="38">
                  <c:v>9.931646213708822E-3</c:v>
                </c:pt>
                <c:pt idx="39">
                  <c:v>9.7481998734140016E-3</c:v>
                </c:pt>
                <c:pt idx="40">
                  <c:v>9.4199052329862563E-3</c:v>
                </c:pt>
                <c:pt idx="41">
                  <c:v>9.7389005614913326E-3</c:v>
                </c:pt>
                <c:pt idx="42">
                  <c:v>9.4822102530639201E-3</c:v>
                </c:pt>
                <c:pt idx="43">
                  <c:v>9.6875746110336586E-3</c:v>
                </c:pt>
                <c:pt idx="44">
                  <c:v>9.688437305628678E-3</c:v>
                </c:pt>
                <c:pt idx="45">
                  <c:v>9.371983983967316E-3</c:v>
                </c:pt>
                <c:pt idx="46">
                  <c:v>9.7497683292492553E-3</c:v>
                </c:pt>
                <c:pt idx="47">
                  <c:v>9.8562970435088579E-3</c:v>
                </c:pt>
                <c:pt idx="48">
                  <c:v>8.9415637448386678E-3</c:v>
                </c:pt>
                <c:pt idx="49">
                  <c:v>9.3393028116496354E-3</c:v>
                </c:pt>
                <c:pt idx="50">
                  <c:v>9.9960210466314234E-3</c:v>
                </c:pt>
                <c:pt idx="51">
                  <c:v>9.5789928949872403E-3</c:v>
                </c:pt>
                <c:pt idx="52">
                  <c:v>9.8529130300831682E-3</c:v>
                </c:pt>
                <c:pt idx="53">
                  <c:v>1.0053484222056191E-2</c:v>
                </c:pt>
                <c:pt idx="54">
                  <c:v>9.3531186796871908E-3</c:v>
                </c:pt>
                <c:pt idx="55">
                  <c:v>1.0653791951751933E-2</c:v>
                </c:pt>
                <c:pt idx="56">
                  <c:v>1.0600459606484059E-2</c:v>
                </c:pt>
                <c:pt idx="57">
                  <c:v>1.0205495456526461E-2</c:v>
                </c:pt>
                <c:pt idx="58">
                  <c:v>1.0723692016706358E-2</c:v>
                </c:pt>
                <c:pt idx="59">
                  <c:v>1.1297303957398388E-2</c:v>
                </c:pt>
                <c:pt idx="60">
                  <c:v>1.098520551273339E-2</c:v>
                </c:pt>
                <c:pt idx="61">
                  <c:v>1.0745080116400857E-2</c:v>
                </c:pt>
                <c:pt idx="62">
                  <c:v>1.0406570937602916E-2</c:v>
                </c:pt>
                <c:pt idx="63">
                  <c:v>1.0000969316232127E-2</c:v>
                </c:pt>
                <c:pt idx="64">
                  <c:v>1.0404644316256824E-2</c:v>
                </c:pt>
                <c:pt idx="65">
                  <c:v>9.9566091968193333E-3</c:v>
                </c:pt>
                <c:pt idx="66">
                  <c:v>9.5851477534035206E-3</c:v>
                </c:pt>
                <c:pt idx="67">
                  <c:v>1.0781395464408688E-2</c:v>
                </c:pt>
                <c:pt idx="68">
                  <c:v>1.0416779107298548E-2</c:v>
                </c:pt>
                <c:pt idx="69">
                  <c:v>1.0288102483096815E-2</c:v>
                </c:pt>
                <c:pt idx="70">
                  <c:v>1.0431459512981625E-2</c:v>
                </c:pt>
                <c:pt idx="71">
                  <c:v>1.0392012916069804E-2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7-455C-B5B7-1F6288DF1150}"/>
            </c:ext>
          </c:extLst>
        </c:ser>
        <c:ser>
          <c:idx val="1"/>
          <c:order val="1"/>
          <c:tx>
            <c:v>MA(3)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USA Export(De Trend)'!$C$116:$C$187</c:f>
              <c:numCache>
                <c:formatCode>General</c:formatCode>
                <c:ptCount val="72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xVal>
          <c:yVal>
            <c:numRef>
              <c:f>'Dataset USA Export(De Trend)'!$D$116:$D$187</c:f>
              <c:numCache>
                <c:formatCode>General</c:formatCode>
                <c:ptCount val="72"/>
                <c:pt idx="1">
                  <c:v>1.1219794882822215E-2</c:v>
                </c:pt>
                <c:pt idx="2">
                  <c:v>1.1247635730831736E-2</c:v>
                </c:pt>
                <c:pt idx="3">
                  <c:v>1.1286725780386303E-2</c:v>
                </c:pt>
                <c:pt idx="4">
                  <c:v>1.1106738081585139E-2</c:v>
                </c:pt>
                <c:pt idx="5">
                  <c:v>1.1116221012048282E-2</c:v>
                </c:pt>
                <c:pt idx="6">
                  <c:v>1.0803970515376246E-2</c:v>
                </c:pt>
                <c:pt idx="7">
                  <c:v>1.0414036121429169E-2</c:v>
                </c:pt>
                <c:pt idx="8">
                  <c:v>1.0217616819989771E-2</c:v>
                </c:pt>
                <c:pt idx="9">
                  <c:v>1.0320249327278175E-2</c:v>
                </c:pt>
                <c:pt idx="10">
                  <c:v>1.03649785310907E-2</c:v>
                </c:pt>
                <c:pt idx="11">
                  <c:v>1.0386506844998254E-2</c:v>
                </c:pt>
                <c:pt idx="12">
                  <c:v>1.0002402651794966E-2</c:v>
                </c:pt>
                <c:pt idx="13">
                  <c:v>9.7450012506188951E-3</c:v>
                </c:pt>
                <c:pt idx="14">
                  <c:v>9.6100270313531615E-3</c:v>
                </c:pt>
                <c:pt idx="15">
                  <c:v>9.7198638669301635E-3</c:v>
                </c:pt>
                <c:pt idx="16">
                  <c:v>9.9492671430602732E-3</c:v>
                </c:pt>
                <c:pt idx="17">
                  <c:v>1.0039348673232419E-2</c:v>
                </c:pt>
                <c:pt idx="18">
                  <c:v>9.9021185539915485E-3</c:v>
                </c:pt>
                <c:pt idx="19">
                  <c:v>1.0012326047479495E-2</c:v>
                </c:pt>
                <c:pt idx="20">
                  <c:v>1.0021161651033552E-2</c:v>
                </c:pt>
                <c:pt idx="21">
                  <c:v>9.9005328502657433E-3</c:v>
                </c:pt>
                <c:pt idx="22">
                  <c:v>9.5970509741711667E-3</c:v>
                </c:pt>
                <c:pt idx="23">
                  <c:v>9.3349004311708231E-3</c:v>
                </c:pt>
                <c:pt idx="24">
                  <c:v>9.4436611897519129E-3</c:v>
                </c:pt>
                <c:pt idx="25">
                  <c:v>9.5393210559499304E-3</c:v>
                </c:pt>
                <c:pt idx="26">
                  <c:v>9.4594556563776834E-3</c:v>
                </c:pt>
                <c:pt idx="27">
                  <c:v>9.2943326672738011E-3</c:v>
                </c:pt>
                <c:pt idx="28">
                  <c:v>9.4399984958036132E-3</c:v>
                </c:pt>
                <c:pt idx="29">
                  <c:v>9.6429958346612357E-3</c:v>
                </c:pt>
                <c:pt idx="30">
                  <c:v>9.6107099679514658E-3</c:v>
                </c:pt>
                <c:pt idx="31">
                  <c:v>9.571542855395793E-3</c:v>
                </c:pt>
                <c:pt idx="32">
                  <c:v>9.277424807469143E-3</c:v>
                </c:pt>
                <c:pt idx="33">
                  <c:v>9.3680351570342279E-3</c:v>
                </c:pt>
                <c:pt idx="34">
                  <c:v>9.3468085301276951E-3</c:v>
                </c:pt>
                <c:pt idx="35">
                  <c:v>9.2299530957024537E-3</c:v>
                </c:pt>
                <c:pt idx="36">
                  <c:v>9.3457444950393737E-3</c:v>
                </c:pt>
                <c:pt idx="37">
                  <c:v>9.4388446892145206E-3</c:v>
                </c:pt>
                <c:pt idx="38">
                  <c:v>9.7414458088272149E-3</c:v>
                </c:pt>
                <c:pt idx="39">
                  <c:v>9.6999171067030255E-3</c:v>
                </c:pt>
                <c:pt idx="40">
                  <c:v>9.6356685559638635E-3</c:v>
                </c:pt>
                <c:pt idx="41">
                  <c:v>9.547005349180503E-3</c:v>
                </c:pt>
                <c:pt idx="42">
                  <c:v>9.6362284751963043E-3</c:v>
                </c:pt>
                <c:pt idx="43">
                  <c:v>9.6194073899087528E-3</c:v>
                </c:pt>
                <c:pt idx="44">
                  <c:v>9.5826653002098836E-3</c:v>
                </c:pt>
                <c:pt idx="45">
                  <c:v>9.6033965396150837E-3</c:v>
                </c:pt>
                <c:pt idx="46">
                  <c:v>9.6593497855751425E-3</c:v>
                </c:pt>
                <c:pt idx="47">
                  <c:v>9.5158763725322615E-3</c:v>
                </c:pt>
                <c:pt idx="48">
                  <c:v>9.3790545333323882E-3</c:v>
                </c:pt>
                <c:pt idx="49">
                  <c:v>9.42562920103991E-3</c:v>
                </c:pt>
                <c:pt idx="50">
                  <c:v>9.6381055844227664E-3</c:v>
                </c:pt>
                <c:pt idx="51">
                  <c:v>9.8093089905672767E-3</c:v>
                </c:pt>
                <c:pt idx="52">
                  <c:v>9.8284633823755331E-3</c:v>
                </c:pt>
                <c:pt idx="53">
                  <c:v>9.7531719772755154E-3</c:v>
                </c:pt>
                <c:pt idx="54">
                  <c:v>1.0020131617831772E-2</c:v>
                </c:pt>
                <c:pt idx="55">
                  <c:v>1.0202456745974394E-2</c:v>
                </c:pt>
                <c:pt idx="56">
                  <c:v>1.048658233825415E-2</c:v>
                </c:pt>
                <c:pt idx="57">
                  <c:v>1.0509882359905626E-2</c:v>
                </c:pt>
                <c:pt idx="58">
                  <c:v>1.0742163810210403E-2</c:v>
                </c:pt>
                <c:pt idx="59">
                  <c:v>1.100206716227938E-2</c:v>
                </c:pt>
                <c:pt idx="60">
                  <c:v>1.1009196528844212E-2</c:v>
                </c:pt>
                <c:pt idx="61">
                  <c:v>1.0712285522245721E-2</c:v>
                </c:pt>
                <c:pt idx="62">
                  <c:v>1.0384206790078634E-2</c:v>
                </c:pt>
                <c:pt idx="63">
                  <c:v>1.0270728190030623E-2</c:v>
                </c:pt>
                <c:pt idx="64">
                  <c:v>1.0120740943102762E-2</c:v>
                </c:pt>
                <c:pt idx="65">
                  <c:v>9.9821337554932259E-3</c:v>
                </c:pt>
                <c:pt idx="66">
                  <c:v>1.0107717471543846E-2</c:v>
                </c:pt>
                <c:pt idx="67">
                  <c:v>1.0261107441703584E-2</c:v>
                </c:pt>
                <c:pt idx="68">
                  <c:v>1.0495425684934683E-2</c:v>
                </c:pt>
                <c:pt idx="69">
                  <c:v>1.0378780367792328E-2</c:v>
                </c:pt>
                <c:pt idx="70">
                  <c:v>1.0370524970716081E-2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7-455C-B5B7-1F6288DF1150}"/>
            </c:ext>
          </c:extLst>
        </c:ser>
        <c:ser>
          <c:idx val="2"/>
          <c:order val="2"/>
          <c:tx>
            <c:v>MA(7)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USA Export(De Trend)'!$A$116:$A$187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'Dataset USA Export(De Trend)'!$F$116:$F$187</c:f>
              <c:numCache>
                <c:formatCode>General</c:formatCode>
                <c:ptCount val="72"/>
                <c:pt idx="3">
                  <c:v>1.1157545126458954E-2</c:v>
                </c:pt>
                <c:pt idx="4">
                  <c:v>1.1081611703432892E-2</c:v>
                </c:pt>
                <c:pt idx="5">
                  <c:v>1.0844466937742049E-2</c:v>
                </c:pt>
                <c:pt idx="6">
                  <c:v>1.0728040242387908E-2</c:v>
                </c:pt>
                <c:pt idx="7">
                  <c:v>1.0684160387624222E-2</c:v>
                </c:pt>
                <c:pt idx="8">
                  <c:v>1.0449432402329649E-2</c:v>
                </c:pt>
                <c:pt idx="9">
                  <c:v>1.0419369712422102E-2</c:v>
                </c:pt>
                <c:pt idx="10">
                  <c:v>1.0206809661801373E-2</c:v>
                </c:pt>
                <c:pt idx="11">
                  <c:v>9.9955884317193544E-3</c:v>
                </c:pt>
                <c:pt idx="12">
                  <c:v>1.0074794388103811E-2</c:v>
                </c:pt>
                <c:pt idx="13">
                  <c:v>9.9934869676329696E-3</c:v>
                </c:pt>
                <c:pt idx="14">
                  <c:v>9.8365960670545403E-3</c:v>
                </c:pt>
                <c:pt idx="15">
                  <c:v>9.9352387347359777E-3</c:v>
                </c:pt>
                <c:pt idx="16">
                  <c:v>9.7858919857729525E-3</c:v>
                </c:pt>
                <c:pt idx="17">
                  <c:v>9.8408489509193373E-3</c:v>
                </c:pt>
                <c:pt idx="18">
                  <c:v>1.0053593192056546E-2</c:v>
                </c:pt>
                <c:pt idx="19">
                  <c:v>9.9103944795926307E-3</c:v>
                </c:pt>
                <c:pt idx="20">
                  <c:v>9.7882148540226251E-3</c:v>
                </c:pt>
                <c:pt idx="21">
                  <c:v>9.7902931726753517E-3</c:v>
                </c:pt>
                <c:pt idx="22">
                  <c:v>9.655099843815268E-3</c:v>
                </c:pt>
                <c:pt idx="23">
                  <c:v>9.6327302120047895E-3</c:v>
                </c:pt>
                <c:pt idx="24">
                  <c:v>9.5533487193460026E-3</c:v>
                </c:pt>
                <c:pt idx="25">
                  <c:v>9.343601707918231E-3</c:v>
                </c:pt>
                <c:pt idx="26">
                  <c:v>9.4353583458067335E-3</c:v>
                </c:pt>
                <c:pt idx="27">
                  <c:v>9.5730393738417494E-3</c:v>
                </c:pt>
                <c:pt idx="28">
                  <c:v>9.4618057951099364E-3</c:v>
                </c:pt>
                <c:pt idx="29">
                  <c:v>9.490164773939826E-3</c:v>
                </c:pt>
                <c:pt idx="30">
                  <c:v>9.4607981244928391E-3</c:v>
                </c:pt>
                <c:pt idx="31">
                  <c:v>9.4226255811055998E-3</c:v>
                </c:pt>
                <c:pt idx="32">
                  <c:v>9.5126544294486387E-3</c:v>
                </c:pt>
                <c:pt idx="33">
                  <c:v>9.3707786673066264E-3</c:v>
                </c:pt>
                <c:pt idx="34">
                  <c:v>9.2952321498390878E-3</c:v>
                </c:pt>
                <c:pt idx="35">
                  <c:v>9.4389978814185174E-3</c:v>
                </c:pt>
                <c:pt idx="36">
                  <c:v>9.4435942187772355E-3</c:v>
                </c:pt>
                <c:pt idx="37">
                  <c:v>9.4763002780821805E-3</c:v>
                </c:pt>
                <c:pt idx="38">
                  <c:v>9.5536979095312176E-3</c:v>
                </c:pt>
                <c:pt idx="39">
                  <c:v>9.5293928555141537E-3</c:v>
                </c:pt>
                <c:pt idx="40">
                  <c:v>9.6504182978652576E-3</c:v>
                </c:pt>
                <c:pt idx="41">
                  <c:v>9.6709820073323811E-3</c:v>
                </c:pt>
                <c:pt idx="42">
                  <c:v>9.5910302602264519E-3</c:v>
                </c:pt>
                <c:pt idx="43">
                  <c:v>9.5912543253457733E-3</c:v>
                </c:pt>
                <c:pt idx="44">
                  <c:v>9.6535960125632893E-3</c:v>
                </c:pt>
                <c:pt idx="45">
                  <c:v>9.5396907530414798E-3</c:v>
                </c:pt>
                <c:pt idx="46">
                  <c:v>9.5192754042680103E-3</c:v>
                </c:pt>
                <c:pt idx="47">
                  <c:v>9.5633391807819768E-3</c:v>
                </c:pt>
                <c:pt idx="48">
                  <c:v>9.5477042649760573E-3</c:v>
                </c:pt>
                <c:pt idx="49">
                  <c:v>9.6164084144211796E-3</c:v>
                </c:pt>
                <c:pt idx="50">
                  <c:v>9.6597963991078839E-3</c:v>
                </c:pt>
                <c:pt idx="51">
                  <c:v>9.5879137757047869E-3</c:v>
                </c:pt>
                <c:pt idx="52">
                  <c:v>9.8325178052638268E-3</c:v>
                </c:pt>
                <c:pt idx="53">
                  <c:v>1.0012683061668744E-2</c:v>
                </c:pt>
                <c:pt idx="54">
                  <c:v>1.0042607977368034E-2</c:v>
                </c:pt>
                <c:pt idx="55">
                  <c:v>1.0206136423327909E-2</c:v>
                </c:pt>
                <c:pt idx="56">
                  <c:v>1.0412477984372939E-2</c:v>
                </c:pt>
                <c:pt idx="57">
                  <c:v>1.0545581025898254E-2</c:v>
                </c:pt>
                <c:pt idx="58">
                  <c:v>1.0744432659714491E-2</c:v>
                </c:pt>
                <c:pt idx="59">
                  <c:v>1.070911537197892E-2</c:v>
                </c:pt>
                <c:pt idx="60">
                  <c:v>1.0623473901942928E-2</c:v>
                </c:pt>
                <c:pt idx="61">
                  <c:v>1.0651923739047267E-2</c:v>
                </c:pt>
                <c:pt idx="62">
                  <c:v>1.0542340479063406E-2</c:v>
                </c:pt>
                <c:pt idx="63">
                  <c:v>1.0297746735635566E-2</c:v>
                </c:pt>
                <c:pt idx="64">
                  <c:v>1.0268631014446325E-2</c:v>
                </c:pt>
                <c:pt idx="65">
                  <c:v>1.0221730870288851E-2</c:v>
                </c:pt>
                <c:pt idx="66">
                  <c:v>1.020480680535941E-2</c:v>
                </c:pt>
                <c:pt idx="67">
                  <c:v>1.026630540489505E-2</c:v>
                </c:pt>
                <c:pt idx="68">
                  <c:v>1.0264500919154049E-2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7-455C-B5B7-1F6288DF1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69920"/>
        <c:axId val="686670248"/>
      </c:scatterChart>
      <c:valAx>
        <c:axId val="6866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70248"/>
        <c:crosses val="autoZero"/>
        <c:crossBetween val="midCat"/>
        <c:majorUnit val="5"/>
      </c:valAx>
      <c:valAx>
        <c:axId val="686670248"/>
        <c:scaling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6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Smoothening</a:t>
            </a:r>
            <a:r>
              <a:rPr lang="en-US" sz="1400" b="0" i="0" baseline="0">
                <a:effectLst/>
              </a:rPr>
              <a:t> </a:t>
            </a:r>
            <a:r>
              <a:rPr lang="en-US" sz="14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 remove Cyclicity and Irregularity(Polynomial T)</a:t>
            </a:r>
          </a:p>
        </c:rich>
      </c:tx>
      <c:layout>
        <c:manualLayout>
          <c:xMode val="edge"/>
          <c:yMode val="edge"/>
          <c:x val="0.10196864149559919"/>
          <c:y val="2.1216543223695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Y/(S*T) = C*I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USA Export(De Trend)'!$H$116:$H$187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'Dataset USA Export(De Trend)'!$I$116:$I$187</c:f>
              <c:numCache>
                <c:formatCode>General</c:formatCode>
                <c:ptCount val="72"/>
                <c:pt idx="0">
                  <c:v>9.8286818378564636E-3</c:v>
                </c:pt>
                <c:pt idx="1">
                  <c:v>1.0169729085088506E-2</c:v>
                </c:pt>
                <c:pt idx="2">
                  <c:v>1.0296671520423724E-2</c:v>
                </c:pt>
                <c:pt idx="3">
                  <c:v>1.0148688398895279E-2</c:v>
                </c:pt>
                <c:pt idx="4">
                  <c:v>1.0541874022418596E-2</c:v>
                </c:pt>
                <c:pt idx="5">
                  <c:v>1.0043546524249641E-2</c:v>
                </c:pt>
                <c:pt idx="6">
                  <c:v>1.041812463868657E-2</c:v>
                </c:pt>
                <c:pt idx="7">
                  <c:v>9.9052589180422604E-3</c:v>
                </c:pt>
                <c:pt idx="8">
                  <c:v>9.1664190684895043E-3</c:v>
                </c:pt>
                <c:pt idx="9">
                  <c:v>1.0103656667347373E-2</c:v>
                </c:pt>
                <c:pt idx="10">
                  <c:v>1.0432354129312489E-2</c:v>
                </c:pt>
                <c:pt idx="11">
                  <c:v>9.5145317861528925E-3</c:v>
                </c:pt>
                <c:pt idx="12">
                  <c:v>1.0486878954819662E-2</c:v>
                </c:pt>
                <c:pt idx="13">
                  <c:v>9.5719347460338135E-3</c:v>
                </c:pt>
                <c:pt idx="14">
                  <c:v>8.9754882005562177E-3</c:v>
                </c:pt>
                <c:pt idx="15">
                  <c:v>1.0204660421382529E-2</c:v>
                </c:pt>
                <c:pt idx="16">
                  <c:v>1.0027886866378337E-2</c:v>
                </c:pt>
                <c:pt idx="17">
                  <c:v>9.7711262266512149E-3</c:v>
                </c:pt>
                <c:pt idx="18">
                  <c:v>1.0592724899611203E-2</c:v>
                </c:pt>
                <c:pt idx="19">
                  <c:v>9.7195413687769829E-3</c:v>
                </c:pt>
                <c:pt idx="20">
                  <c:v>1.0215462320219776E-2</c:v>
                </c:pt>
                <c:pt idx="21">
                  <c:v>1.0744224364859197E-2</c:v>
                </c:pt>
                <c:pt idx="22">
                  <c:v>9.4539795968813945E-3</c:v>
                </c:pt>
                <c:pt idx="23">
                  <c:v>9.3957572819955096E-3</c:v>
                </c:pt>
                <c:pt idx="24">
                  <c:v>1.0133711286993042E-2</c:v>
                </c:pt>
                <c:pt idx="25">
                  <c:v>9.9410277288957179E-3</c:v>
                </c:pt>
                <c:pt idx="26">
                  <c:v>9.8146564507352388E-3</c:v>
                </c:pt>
                <c:pt idx="27">
                  <c:v>9.8879552727673976E-3</c:v>
                </c:pt>
                <c:pt idx="28">
                  <c:v>9.4410401339622869E-3</c:v>
                </c:pt>
                <c:pt idx="29">
                  <c:v>1.0274845701337661E-2</c:v>
                </c:pt>
                <c:pt idx="30">
                  <c:v>1.0528771737730194E-2</c:v>
                </c:pt>
                <c:pt idx="31">
                  <c:v>9.3435252125150473E-3</c:v>
                </c:pt>
                <c:pt idx="32">
                  <c:v>1.015760541699927E-2</c:v>
                </c:pt>
                <c:pt idx="33">
                  <c:v>9.6207289553172821E-3</c:v>
                </c:pt>
                <c:pt idx="34">
                  <c:v>9.6368009792456074E-3</c:v>
                </c:pt>
                <c:pt idx="35">
                  <c:v>1.0109094136029312E-2</c:v>
                </c:pt>
                <c:pt idx="36">
                  <c:v>9.3447802873576104E-3</c:v>
                </c:pt>
                <c:pt idx="37">
                  <c:v>1.0059947955067575E-2</c:v>
                </c:pt>
                <c:pt idx="38">
                  <c:v>1.0436398846099995E-2</c:v>
                </c:pt>
                <c:pt idx="39">
                  <c:v>1.0215921007972693E-2</c:v>
                </c:pt>
                <c:pt idx="40">
                  <c:v>9.8590532876038396E-3</c:v>
                </c:pt>
                <c:pt idx="41">
                  <c:v>1.0149035603461688E-2</c:v>
                </c:pt>
                <c:pt idx="42">
                  <c:v>9.8573885787430707E-3</c:v>
                </c:pt>
                <c:pt idx="43">
                  <c:v>1.0059513418059557E-2</c:v>
                </c:pt>
                <c:pt idx="44">
                  <c:v>1.0020372653461351E-2</c:v>
                </c:pt>
                <c:pt idx="45">
                  <c:v>9.6802812823352652E-3</c:v>
                </c:pt>
                <c:pt idx="46">
                  <c:v>1.0055293044128428E-2</c:v>
                </c:pt>
                <c:pt idx="47">
                  <c:v>1.0135609414658742E-2</c:v>
                </c:pt>
                <c:pt idx="48">
                  <c:v>9.2583260536913334E-3</c:v>
                </c:pt>
                <c:pt idx="49">
                  <c:v>9.6199164206036379E-3</c:v>
                </c:pt>
                <c:pt idx="50">
                  <c:v>1.0242119681706905E-2</c:v>
                </c:pt>
                <c:pt idx="51">
                  <c:v>9.766803491235829E-3</c:v>
                </c:pt>
                <c:pt idx="52">
                  <c:v>1.0011650862715509E-2</c:v>
                </c:pt>
                <c:pt idx="53">
                  <c:v>1.0150397166740129E-2</c:v>
                </c:pt>
                <c:pt idx="54">
                  <c:v>9.4012503709202024E-3</c:v>
                </c:pt>
                <c:pt idx="55">
                  <c:v>1.0675643023831963E-2</c:v>
                </c:pt>
                <c:pt idx="56">
                  <c:v>1.0559885713987853E-2</c:v>
                </c:pt>
                <c:pt idx="57">
                  <c:v>1.0134363151604748E-2</c:v>
                </c:pt>
                <c:pt idx="58">
                  <c:v>1.0613948346420623E-2</c:v>
                </c:pt>
                <c:pt idx="59">
                  <c:v>1.1129963095880416E-2</c:v>
                </c:pt>
                <c:pt idx="60">
                  <c:v>1.0878890549481315E-2</c:v>
                </c:pt>
                <c:pt idx="61">
                  <c:v>1.0568713034510183E-2</c:v>
                </c:pt>
                <c:pt idx="62">
                  <c:v>1.0165934270677336E-2</c:v>
                </c:pt>
                <c:pt idx="63">
                  <c:v>9.7072403779456962E-3</c:v>
                </c:pt>
                <c:pt idx="64">
                  <c:v>1.004976379712086E-2</c:v>
                </c:pt>
                <c:pt idx="65">
                  <c:v>9.5423177477590975E-3</c:v>
                </c:pt>
                <c:pt idx="66">
                  <c:v>9.1330087445081944E-3</c:v>
                </c:pt>
                <c:pt idx="67">
                  <c:v>1.0227787028973624E-2</c:v>
                </c:pt>
                <c:pt idx="68">
                  <c:v>9.8115237970416748E-3</c:v>
                </c:pt>
                <c:pt idx="69">
                  <c:v>9.6480145487355604E-3</c:v>
                </c:pt>
                <c:pt idx="70">
                  <c:v>9.7388928742108815E-3</c:v>
                </c:pt>
                <c:pt idx="71">
                  <c:v>9.6463132554825536E-3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2-4E1D-9171-EFF468ED38D3}"/>
            </c:ext>
          </c:extLst>
        </c:ser>
        <c:ser>
          <c:idx val="1"/>
          <c:order val="1"/>
          <c:tx>
            <c:v>MA(3)</c:v>
          </c:tx>
          <c:spPr>
            <a:ln w="19050" cap="rnd">
              <a:solidFill>
                <a:srgbClr val="FF0000">
                  <a:alpha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USA Export(De Trend)'!$H$116:$H$187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'Dataset USA Export(De Trend)'!$K$116:$K$187</c:f>
              <c:numCache>
                <c:formatCode>General</c:formatCode>
                <c:ptCount val="72"/>
                <c:pt idx="1">
                  <c:v>1.0098360814456232E-2</c:v>
                </c:pt>
                <c:pt idx="2">
                  <c:v>1.0205029668135836E-2</c:v>
                </c:pt>
                <c:pt idx="3">
                  <c:v>1.03290779805792E-2</c:v>
                </c:pt>
                <c:pt idx="4">
                  <c:v>1.0244702981854505E-2</c:v>
                </c:pt>
                <c:pt idx="5">
                  <c:v>1.0334515061784936E-2</c:v>
                </c:pt>
                <c:pt idx="6">
                  <c:v>1.0122310026992824E-2</c:v>
                </c:pt>
                <c:pt idx="7">
                  <c:v>9.8299342084061121E-3</c:v>
                </c:pt>
                <c:pt idx="8">
                  <c:v>9.7251115512930458E-3</c:v>
                </c:pt>
                <c:pt idx="9">
                  <c:v>9.9008099550497875E-3</c:v>
                </c:pt>
                <c:pt idx="10">
                  <c:v>1.0016847527604253E-2</c:v>
                </c:pt>
                <c:pt idx="11">
                  <c:v>1.0144588290095015E-2</c:v>
                </c:pt>
                <c:pt idx="12">
                  <c:v>9.8577818290021216E-3</c:v>
                </c:pt>
                <c:pt idx="13">
                  <c:v>9.6781006338032306E-3</c:v>
                </c:pt>
                <c:pt idx="14">
                  <c:v>9.584027789324186E-3</c:v>
                </c:pt>
                <c:pt idx="15">
                  <c:v>9.7360118294390272E-3</c:v>
                </c:pt>
                <c:pt idx="16">
                  <c:v>1.0001224504804028E-2</c:v>
                </c:pt>
                <c:pt idx="17">
                  <c:v>1.0130579330880253E-2</c:v>
                </c:pt>
                <c:pt idx="18">
                  <c:v>1.0027797498346468E-2</c:v>
                </c:pt>
                <c:pt idx="19">
                  <c:v>1.0175909529535987E-2</c:v>
                </c:pt>
                <c:pt idx="20">
                  <c:v>1.0226409351285319E-2</c:v>
                </c:pt>
                <c:pt idx="21">
                  <c:v>1.0137888760653455E-2</c:v>
                </c:pt>
                <c:pt idx="22">
                  <c:v>9.8646537479120337E-3</c:v>
                </c:pt>
                <c:pt idx="23">
                  <c:v>9.6611493886233149E-3</c:v>
                </c:pt>
                <c:pt idx="24">
                  <c:v>9.8234987659614244E-3</c:v>
                </c:pt>
                <c:pt idx="25">
                  <c:v>9.9631318222079997E-3</c:v>
                </c:pt>
                <c:pt idx="26">
                  <c:v>9.8812131507994509E-3</c:v>
                </c:pt>
                <c:pt idx="27">
                  <c:v>9.7145506191549744E-3</c:v>
                </c:pt>
                <c:pt idx="28">
                  <c:v>9.8679470360224491E-3</c:v>
                </c:pt>
                <c:pt idx="29">
                  <c:v>1.0081552524343382E-2</c:v>
                </c:pt>
                <c:pt idx="30">
                  <c:v>1.0049047550527634E-2</c:v>
                </c:pt>
                <c:pt idx="31">
                  <c:v>1.000996745574817E-2</c:v>
                </c:pt>
                <c:pt idx="32">
                  <c:v>9.7072865282772005E-3</c:v>
                </c:pt>
                <c:pt idx="33">
                  <c:v>9.8050451171873883E-3</c:v>
                </c:pt>
                <c:pt idx="34">
                  <c:v>9.7888746901974005E-3</c:v>
                </c:pt>
                <c:pt idx="35">
                  <c:v>9.696891800877511E-3</c:v>
                </c:pt>
                <c:pt idx="36">
                  <c:v>9.8379407928181669E-3</c:v>
                </c:pt>
                <c:pt idx="37">
                  <c:v>9.9470423628417268E-3</c:v>
                </c:pt>
                <c:pt idx="38">
                  <c:v>1.0237422603046754E-2</c:v>
                </c:pt>
                <c:pt idx="39">
                  <c:v>1.0170457713892177E-2</c:v>
                </c:pt>
                <c:pt idx="40">
                  <c:v>1.0074669966346072E-2</c:v>
                </c:pt>
                <c:pt idx="41">
                  <c:v>9.955159156602866E-3</c:v>
                </c:pt>
                <c:pt idx="42">
                  <c:v>1.0021979200088106E-2</c:v>
                </c:pt>
                <c:pt idx="43">
                  <c:v>9.9790915500879932E-3</c:v>
                </c:pt>
                <c:pt idx="44">
                  <c:v>9.920055784618723E-3</c:v>
                </c:pt>
                <c:pt idx="45">
                  <c:v>9.9186489933083474E-3</c:v>
                </c:pt>
                <c:pt idx="46">
                  <c:v>9.9570612470408128E-3</c:v>
                </c:pt>
                <c:pt idx="47">
                  <c:v>9.8164095041595022E-3</c:v>
                </c:pt>
                <c:pt idx="48">
                  <c:v>9.6712839629845716E-3</c:v>
                </c:pt>
                <c:pt idx="49">
                  <c:v>9.7067873853339589E-3</c:v>
                </c:pt>
                <c:pt idx="50">
                  <c:v>9.8762798645154557E-3</c:v>
                </c:pt>
                <c:pt idx="51">
                  <c:v>1.0006858011886081E-2</c:v>
                </c:pt>
                <c:pt idx="52">
                  <c:v>9.9762838402304901E-3</c:v>
                </c:pt>
                <c:pt idx="53">
                  <c:v>9.85443280012528E-3</c:v>
                </c:pt>
                <c:pt idx="54">
                  <c:v>1.0075763520497431E-2</c:v>
                </c:pt>
                <c:pt idx="55">
                  <c:v>1.021225970291334E-2</c:v>
                </c:pt>
                <c:pt idx="56">
                  <c:v>1.0456630629808188E-2</c:v>
                </c:pt>
                <c:pt idx="57">
                  <c:v>1.0436065737337741E-2</c:v>
                </c:pt>
                <c:pt idx="58">
                  <c:v>1.0626091531301929E-2</c:v>
                </c:pt>
                <c:pt idx="59">
                  <c:v>1.087426733059412E-2</c:v>
                </c:pt>
                <c:pt idx="60">
                  <c:v>1.0859188893290636E-2</c:v>
                </c:pt>
                <c:pt idx="61">
                  <c:v>1.0537845951556277E-2</c:v>
                </c:pt>
                <c:pt idx="62">
                  <c:v>1.0147295894377739E-2</c:v>
                </c:pt>
                <c:pt idx="63">
                  <c:v>9.9743128152479637E-3</c:v>
                </c:pt>
                <c:pt idx="64">
                  <c:v>9.7664406409418841E-3</c:v>
                </c:pt>
                <c:pt idx="65">
                  <c:v>9.575030096462718E-3</c:v>
                </c:pt>
                <c:pt idx="66">
                  <c:v>9.6343711737469726E-3</c:v>
                </c:pt>
                <c:pt idx="67">
                  <c:v>9.7241065235078323E-3</c:v>
                </c:pt>
                <c:pt idx="68">
                  <c:v>9.8957751249169525E-3</c:v>
                </c:pt>
                <c:pt idx="69">
                  <c:v>9.732810406662705E-3</c:v>
                </c:pt>
                <c:pt idx="70">
                  <c:v>9.6777402261429991E-3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2-4E1D-9171-EFF468ED38D3}"/>
            </c:ext>
          </c:extLst>
        </c:ser>
        <c:ser>
          <c:idx val="2"/>
          <c:order val="2"/>
          <c:tx>
            <c:v>MA(7)</c:v>
          </c:tx>
          <c:spPr>
            <a:ln w="19050" cap="rnd">
              <a:solidFill>
                <a:srgbClr val="00B050">
                  <a:alpha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USA Export(De Trend)'!$L$119:$L$184</c:f>
              <c:numCache>
                <c:formatCode>General</c:formatCode>
                <c:ptCount val="6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</c:numCache>
            </c:numRef>
          </c:xVal>
          <c:yVal>
            <c:numRef>
              <c:f>'Dataset USA Export(De Trend)'!$M$119:$M$184</c:f>
              <c:numCache>
                <c:formatCode>General</c:formatCode>
                <c:ptCount val="66"/>
                <c:pt idx="0">
                  <c:v>1.0206759432516968E-2</c:v>
                </c:pt>
                <c:pt idx="1">
                  <c:v>1.0217699015400653E-2</c:v>
                </c:pt>
                <c:pt idx="2">
                  <c:v>1.0074369013029367E-2</c:v>
                </c:pt>
                <c:pt idx="3">
                  <c:v>1.0046795462589891E-2</c:v>
                </c:pt>
                <c:pt idx="4">
                  <c:v>1.0087319138363776E-2</c:v>
                </c:pt>
                <c:pt idx="5">
                  <c:v>9.9405559617543899E-3</c:v>
                </c:pt>
                <c:pt idx="6">
                  <c:v>1.0003889166121535E-2</c:v>
                </c:pt>
                <c:pt idx="7">
                  <c:v>9.8830048957425694E-3</c:v>
                </c:pt>
                <c:pt idx="8">
                  <c:v>9.7501805075302789E-3</c:v>
                </c:pt>
                <c:pt idx="9">
                  <c:v>9.8985007008007119E-3</c:v>
                </c:pt>
                <c:pt idx="10">
                  <c:v>9.8876764435194189E-3</c:v>
                </c:pt>
                <c:pt idx="11">
                  <c:v>9.7932153145678085E-3</c:v>
                </c:pt>
                <c:pt idx="12">
                  <c:v>9.9472429022047105E-3</c:v>
                </c:pt>
                <c:pt idx="13">
                  <c:v>9.8376232470557563E-3</c:v>
                </c:pt>
                <c:pt idx="14">
                  <c:v>9.9295557576537519E-3</c:v>
                </c:pt>
                <c:pt idx="15">
                  <c:v>1.0182232352554178E-2</c:v>
                </c:pt>
                <c:pt idx="16">
                  <c:v>1.0074992234768302E-2</c:v>
                </c:pt>
                <c:pt idx="17">
                  <c:v>9.9846880084278975E-3</c:v>
                </c:pt>
                <c:pt idx="18">
                  <c:v>1.0036485874191014E-2</c:v>
                </c:pt>
                <c:pt idx="19">
                  <c:v>9.9433862783745164E-3</c:v>
                </c:pt>
                <c:pt idx="20">
                  <c:v>9.9569741472256956E-3</c:v>
                </c:pt>
                <c:pt idx="21">
                  <c:v>9.9101874261610708E-3</c:v>
                </c:pt>
                <c:pt idx="22">
                  <c:v>9.7240182503186556E-3</c:v>
                </c:pt>
                <c:pt idx="23">
                  <c:v>9.8412848366695501E-3</c:v>
                </c:pt>
                <c:pt idx="24">
                  <c:v>1.0003144044631648E-2</c:v>
                </c:pt>
                <c:pt idx="25">
                  <c:v>9.8902603197062195E-3</c:v>
                </c:pt>
                <c:pt idx="26">
                  <c:v>9.9211999894352997E-3</c:v>
                </c:pt>
                <c:pt idx="27">
                  <c:v>9.8934960615184482E-3</c:v>
                </c:pt>
                <c:pt idx="28">
                  <c:v>9.8576168767296208E-3</c:v>
                </c:pt>
                <c:pt idx="29">
                  <c:v>9.953053162739197E-3</c:v>
                </c:pt>
                <c:pt idx="30">
                  <c:v>9.820186675027761E-3</c:v>
                </c:pt>
                <c:pt idx="31">
                  <c:v>9.7532118489331021E-3</c:v>
                </c:pt>
                <c:pt idx="32">
                  <c:v>9.9093366537309491E-3</c:v>
                </c:pt>
                <c:pt idx="33">
                  <c:v>9.9176674524414383E-3</c:v>
                </c:pt>
                <c:pt idx="34">
                  <c:v>9.9517137856252342E-3</c:v>
                </c:pt>
                <c:pt idx="35">
                  <c:v>1.0024890160513245E-2</c:v>
                </c:pt>
                <c:pt idx="36">
                  <c:v>9.9889322237580683E-3</c:v>
                </c:pt>
                <c:pt idx="37">
                  <c:v>1.0091036956715487E-2</c:v>
                </c:pt>
                <c:pt idx="38">
                  <c:v>1.0085383342200313E-2</c:v>
                </c:pt>
                <c:pt idx="39">
                  <c:v>9.9773665473767807E-3</c:v>
                </c:pt>
                <c:pt idx="40">
                  <c:v>9.9544196953990274E-3</c:v>
                </c:pt>
                <c:pt idx="41">
                  <c:v>9.9939277135497294E-3</c:v>
                </c:pt>
                <c:pt idx="42">
                  <c:v>9.8666834921539628E-3</c:v>
                </c:pt>
                <c:pt idx="43">
                  <c:v>9.832758898134045E-3</c:v>
                </c:pt>
                <c:pt idx="44">
                  <c:v>9.8588455072265244E-3</c:v>
                </c:pt>
                <c:pt idx="45">
                  <c:v>9.8226213411943073E-3</c:v>
                </c:pt>
                <c:pt idx="46">
                  <c:v>9.869959852677199E-3</c:v>
                </c:pt>
                <c:pt idx="47">
                  <c:v>9.8835461559074415E-3</c:v>
                </c:pt>
                <c:pt idx="48">
                  <c:v>9.7786377210876494E-3</c:v>
                </c:pt>
                <c:pt idx="49">
                  <c:v>9.9811115739648817E-3</c:v>
                </c:pt>
                <c:pt idx="50">
                  <c:v>1.01153929015912E-2</c:v>
                </c:pt>
                <c:pt idx="51">
                  <c:v>1.0099999111576606E-2</c:v>
                </c:pt>
                <c:pt idx="52">
                  <c:v>1.0221019805174434E-2</c:v>
                </c:pt>
                <c:pt idx="53">
                  <c:v>1.0380778695626564E-2</c:v>
                </c:pt>
                <c:pt idx="54">
                  <c:v>1.0484849178875304E-2</c:v>
                </c:pt>
                <c:pt idx="55">
                  <c:v>1.0651629559388157E-2</c:v>
                </c:pt>
                <c:pt idx="56">
                  <c:v>1.0578814023223209E-2</c:v>
                </c:pt>
                <c:pt idx="57">
                  <c:v>1.0457007546645761E-2</c:v>
                </c:pt>
                <c:pt idx="58">
                  <c:v>1.0444921924576633E-2</c:v>
                </c:pt>
                <c:pt idx="59">
                  <c:v>1.0291831839053559E-2</c:v>
                </c:pt>
                <c:pt idx="60">
                  <c:v>1.0006552646000382E-2</c:v>
                </c:pt>
                <c:pt idx="61">
                  <c:v>9.9135378573564272E-3</c:v>
                </c:pt>
                <c:pt idx="62">
                  <c:v>9.8053679662894987E-3</c:v>
                </c:pt>
                <c:pt idx="63">
                  <c:v>9.731379434583529E-3</c:v>
                </c:pt>
                <c:pt idx="64">
                  <c:v>9.7359012197642692E-3</c:v>
                </c:pt>
                <c:pt idx="65">
                  <c:v>9.678265428101655E-3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62-4E1D-9171-EFF468ED3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25080"/>
        <c:axId val="609426392"/>
      </c:scatterChart>
      <c:valAx>
        <c:axId val="60942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6392"/>
        <c:crosses val="autoZero"/>
        <c:crossBetween val="midCat"/>
        <c:majorUnit val="5"/>
      </c:valAx>
      <c:valAx>
        <c:axId val="609426392"/>
        <c:scaling>
          <c:orientation val="minMax"/>
          <c:max val="1.2000000000000002E-2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5080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IMPORTS Forecast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166699342084265E-2"/>
          <c:y val="9.6134259259259253E-2"/>
          <c:w val="0.9618518298993749"/>
          <c:h val="0.80184401428988039"/>
        </c:manualLayout>
      </c:layout>
      <c:scatterChart>
        <c:scatterStyle val="lineMarker"/>
        <c:varyColors val="0"/>
        <c:ser>
          <c:idx val="0"/>
          <c:order val="0"/>
          <c:tx>
            <c:v>Original Imports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USA Export forecast'!$A$5:$A$88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'Dataset USA Export forecast'!$D$5:$D$88</c:f>
              <c:numCache>
                <c:formatCode>General</c:formatCode>
                <c:ptCount val="84"/>
                <c:pt idx="0">
                  <c:v>6.3</c:v>
                </c:pt>
                <c:pt idx="1">
                  <c:v>6.7</c:v>
                </c:pt>
                <c:pt idx="2">
                  <c:v>8</c:v>
                </c:pt>
                <c:pt idx="3">
                  <c:v>7.4</c:v>
                </c:pt>
                <c:pt idx="4">
                  <c:v>7.9</c:v>
                </c:pt>
                <c:pt idx="5">
                  <c:v>7.5</c:v>
                </c:pt>
                <c:pt idx="6">
                  <c:v>6.2</c:v>
                </c:pt>
                <c:pt idx="7">
                  <c:v>6.7</c:v>
                </c:pt>
                <c:pt idx="8">
                  <c:v>6.4</c:v>
                </c:pt>
                <c:pt idx="9">
                  <c:v>7.5</c:v>
                </c:pt>
                <c:pt idx="10">
                  <c:v>7.4</c:v>
                </c:pt>
                <c:pt idx="11">
                  <c:v>5.9</c:v>
                </c:pt>
                <c:pt idx="12">
                  <c:v>6.8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7.7</c:v>
                </c:pt>
                <c:pt idx="17">
                  <c:v>7.5</c:v>
                </c:pt>
                <c:pt idx="18">
                  <c:v>6.5</c:v>
                </c:pt>
                <c:pt idx="19">
                  <c:v>6.8</c:v>
                </c:pt>
                <c:pt idx="20">
                  <c:v>7.4</c:v>
                </c:pt>
                <c:pt idx="21">
                  <c:v>8.3000000000000007</c:v>
                </c:pt>
                <c:pt idx="22">
                  <c:v>7</c:v>
                </c:pt>
                <c:pt idx="23">
                  <c:v>6.1</c:v>
                </c:pt>
                <c:pt idx="24">
                  <c:v>6.9</c:v>
                </c:pt>
                <c:pt idx="25">
                  <c:v>7</c:v>
                </c:pt>
                <c:pt idx="26">
                  <c:v>8.1999999999999993</c:v>
                </c:pt>
                <c:pt idx="27">
                  <c:v>7.8</c:v>
                </c:pt>
                <c:pt idx="28">
                  <c:v>7.7</c:v>
                </c:pt>
                <c:pt idx="29">
                  <c:v>8.4</c:v>
                </c:pt>
                <c:pt idx="30">
                  <c:v>6.9</c:v>
                </c:pt>
                <c:pt idx="31">
                  <c:v>7</c:v>
                </c:pt>
                <c:pt idx="32">
                  <c:v>7.9</c:v>
                </c:pt>
                <c:pt idx="33">
                  <c:v>8</c:v>
                </c:pt>
                <c:pt idx="34">
                  <c:v>7.7</c:v>
                </c:pt>
                <c:pt idx="35">
                  <c:v>7.1</c:v>
                </c:pt>
                <c:pt idx="36">
                  <c:v>6.9</c:v>
                </c:pt>
                <c:pt idx="37">
                  <c:v>7.7</c:v>
                </c:pt>
                <c:pt idx="38">
                  <c:v>9.5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9.1</c:v>
                </c:pt>
                <c:pt idx="42">
                  <c:v>7.1</c:v>
                </c:pt>
                <c:pt idx="43">
                  <c:v>8.3000000000000007</c:v>
                </c:pt>
                <c:pt idx="44">
                  <c:v>8.6</c:v>
                </c:pt>
                <c:pt idx="45">
                  <c:v>8.9</c:v>
                </c:pt>
                <c:pt idx="46">
                  <c:v>8.9</c:v>
                </c:pt>
                <c:pt idx="47">
                  <c:v>7.9</c:v>
                </c:pt>
                <c:pt idx="48">
                  <c:v>7.6</c:v>
                </c:pt>
                <c:pt idx="49">
                  <c:v>8.1999999999999993</c:v>
                </c:pt>
                <c:pt idx="50">
                  <c:v>10.4</c:v>
                </c:pt>
                <c:pt idx="51">
                  <c:v>9.4</c:v>
                </c:pt>
                <c:pt idx="52">
                  <c:v>10</c:v>
                </c:pt>
                <c:pt idx="53">
                  <c:v>10.199999999999999</c:v>
                </c:pt>
                <c:pt idx="54">
                  <c:v>7.6</c:v>
                </c:pt>
                <c:pt idx="55">
                  <c:v>9.9</c:v>
                </c:pt>
                <c:pt idx="56">
                  <c:v>10.199999999999999</c:v>
                </c:pt>
                <c:pt idx="57">
                  <c:v>10.5</c:v>
                </c:pt>
                <c:pt idx="58">
                  <c:v>10.6</c:v>
                </c:pt>
                <c:pt idx="59">
                  <c:v>9.8000000000000007</c:v>
                </c:pt>
                <c:pt idx="60">
                  <c:v>10.1</c:v>
                </c:pt>
                <c:pt idx="61">
                  <c:v>10.199999999999999</c:v>
                </c:pt>
                <c:pt idx="62">
                  <c:v>11.7</c:v>
                </c:pt>
                <c:pt idx="63">
                  <c:v>10.6</c:v>
                </c:pt>
                <c:pt idx="64">
                  <c:v>11.4</c:v>
                </c:pt>
                <c:pt idx="65">
                  <c:v>10.9</c:v>
                </c:pt>
                <c:pt idx="66">
                  <c:v>8.4</c:v>
                </c:pt>
                <c:pt idx="67">
                  <c:v>10.8</c:v>
                </c:pt>
                <c:pt idx="68">
                  <c:v>10.8</c:v>
                </c:pt>
                <c:pt idx="69">
                  <c:v>11.4</c:v>
                </c:pt>
                <c:pt idx="70">
                  <c:v>11.1</c:v>
                </c:pt>
                <c:pt idx="71">
                  <c:v>9.6999999999999993</c:v>
                </c:pt>
                <c:pt idx="72">
                  <c:v>10.3</c:v>
                </c:pt>
                <c:pt idx="73">
                  <c:v>11.2</c:v>
                </c:pt>
                <c:pt idx="74">
                  <c:v>11.6</c:v>
                </c:pt>
                <c:pt idx="75">
                  <c:v>11.5</c:v>
                </c:pt>
                <c:pt idx="76">
                  <c:v>11.5</c:v>
                </c:pt>
                <c:pt idx="77">
                  <c:v>11.3</c:v>
                </c:pt>
                <c:pt idx="78">
                  <c:v>9.6</c:v>
                </c:pt>
                <c:pt idx="79">
                  <c:v>10.9</c:v>
                </c:pt>
                <c:pt idx="80">
                  <c:v>11.7</c:v>
                </c:pt>
                <c:pt idx="81">
                  <c:v>12.1</c:v>
                </c:pt>
                <c:pt idx="82">
                  <c:v>12.1</c:v>
                </c:pt>
                <c:pt idx="83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D-42BF-94B1-7B370919ADB2}"/>
            </c:ext>
          </c:extLst>
        </c:ser>
        <c:ser>
          <c:idx val="3"/>
          <c:order val="3"/>
          <c:tx>
            <c:v>Y = ~T*S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USA Export forecast'!$A$76:$A$88</c:f>
              <c:numCache>
                <c:formatCode>General</c:formatCode>
                <c:ptCount val="13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</c:numCache>
            </c:numRef>
          </c:xVal>
          <c:yVal>
            <c:numRef>
              <c:f>('Dataset USA Export forecast'!$D$76,'Dataset USA Export forecast'!$J$77:$J$88)</c:f>
              <c:numCache>
                <c:formatCode>General</c:formatCode>
                <c:ptCount val="13"/>
                <c:pt idx="0">
                  <c:v>9.6999999999999993</c:v>
                </c:pt>
                <c:pt idx="1">
                  <c:v>9.8887360106666105</c:v>
                </c:pt>
                <c:pt idx="2">
                  <c:v>10.205334478451892</c:v>
                </c:pt>
                <c:pt idx="3">
                  <c:v>12.081653246806841</c:v>
                </c:pt>
                <c:pt idx="4">
                  <c:v>11.384805075202971</c:v>
                </c:pt>
                <c:pt idx="5">
                  <c:v>11.764008405126425</c:v>
                </c:pt>
                <c:pt idx="6">
                  <c:v>11.7492678631275</c:v>
                </c:pt>
                <c:pt idx="7">
                  <c:v>9.401484407236536</c:v>
                </c:pt>
                <c:pt idx="8">
                  <c:v>10.742046247471817</c:v>
                </c:pt>
                <c:pt idx="9">
                  <c:v>11.11355187337103</c:v>
                </c:pt>
                <c:pt idx="10">
                  <c:v>11.872946605667931</c:v>
                </c:pt>
                <c:pt idx="11">
                  <c:v>11.39712208464894</c:v>
                </c:pt>
                <c:pt idx="12">
                  <c:v>9.9935470757643667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AD-42BF-94B1-7B370919ADB2}"/>
            </c:ext>
          </c:extLst>
        </c:ser>
        <c:ser>
          <c:idx val="5"/>
          <c:order val="5"/>
          <c:tx>
            <c:v>Y = ~T*S*C*I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'Dataset USA Export forecast'!$A$76:$A$88</c:f>
              <c:numCache>
                <c:formatCode>General</c:formatCode>
                <c:ptCount val="13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</c:numCache>
            </c:numRef>
          </c:xVal>
          <c:yVal>
            <c:numRef>
              <c:f>('Dataset USA Export forecast'!$D$76,'Dataset USA Export forecast'!$S$77:$S$88)</c:f>
              <c:numCache>
                <c:formatCode>General</c:formatCode>
                <c:ptCount val="13"/>
                <c:pt idx="0">
                  <c:v>9.6999999999999993</c:v>
                </c:pt>
                <c:pt idx="1">
                  <c:v>9.9020654667589731</c:v>
                </c:pt>
                <c:pt idx="2">
                  <c:v>10.219090691348232</c:v>
                </c:pt>
                <c:pt idx="3">
                  <c:v>12.097938631137332</c:v>
                </c:pt>
                <c:pt idx="4">
                  <c:v>11.400151147664237</c:v>
                </c:pt>
                <c:pt idx="5">
                  <c:v>11.779865622200193</c:v>
                </c:pt>
                <c:pt idx="6">
                  <c:v>11.765105210785482</c:v>
                </c:pt>
                <c:pt idx="7">
                  <c:v>9.4141570757630415</c:v>
                </c:pt>
                <c:pt idx="8">
                  <c:v>10.756525917436043</c:v>
                </c:pt>
                <c:pt idx="9">
                  <c:v>11.128532311878693</c:v>
                </c:pt>
                <c:pt idx="10">
                  <c:v>11.888950665266295</c:v>
                </c:pt>
                <c:pt idx="11">
                  <c:v>11.412484759741364</c:v>
                </c:pt>
                <c:pt idx="12">
                  <c:v>10.007017811236492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3-42E1-AEC9-A183F5732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14000"/>
        <c:axId val="702219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SI(mean) 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3"/>
                    <c:pt idx="0">
                      <c:v>72</c:v>
                    </c:pt>
                    <c:pt idx="1">
                      <c:v>73</c:v>
                    </c:pt>
                    <c:pt idx="2">
                      <c:v>74</c:v>
                    </c:pt>
                    <c:pt idx="3">
                      <c:v>75</c:v>
                    </c:pt>
                    <c:pt idx="4">
                      <c:v>76</c:v>
                    </c:pt>
                    <c:pt idx="5">
                      <c:v>77</c:v>
                    </c:pt>
                    <c:pt idx="6">
                      <c:v>78</c:v>
                    </c:pt>
                    <c:pt idx="7">
                      <c:v>79</c:v>
                    </c:pt>
                    <c:pt idx="8">
                      <c:v>80</c:v>
                    </c:pt>
                    <c:pt idx="9">
                      <c:v>81</c:v>
                    </c:pt>
                    <c:pt idx="10">
                      <c:v>82</c:v>
                    </c:pt>
                    <c:pt idx="11">
                      <c:v>83</c:v>
                    </c:pt>
                    <c:pt idx="12">
                      <c:v>84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('Dataset USA Export forecast'!$D$76,'Dataset USA Export forecast'!$H$77:$H$88)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9.6999999999999993</c:v>
                      </c:pt>
                      <c:pt idx="1">
                        <c:v>9.4714137378895575</c:v>
                      </c:pt>
                      <c:pt idx="2">
                        <c:v>9.8511331612285726</c:v>
                      </c:pt>
                      <c:pt idx="3">
                        <c:v>11.755574618144831</c:v>
                      </c:pt>
                      <c:pt idx="4">
                        <c:v>11.173474939605377</c:v>
                      </c:pt>
                      <c:pt idx="5">
                        <c:v>11.619899126415891</c:v>
                      </c:pt>
                      <c:pt idx="6">
                        <c:v>11.717216338456275</c:v>
                      </c:pt>
                      <c:pt idx="7">
                        <c:v>9.449854665266761</c:v>
                      </c:pt>
                      <c:pt idx="8">
                        <c:v>10.864279244538848</c:v>
                      </c:pt>
                      <c:pt idx="9">
                        <c:v>11.348287256459322</c:v>
                      </c:pt>
                      <c:pt idx="10">
                        <c:v>12.197213512769833</c:v>
                      </c:pt>
                      <c:pt idx="11">
                        <c:v>11.78698863017534</c:v>
                      </c:pt>
                      <c:pt idx="12">
                        <c:v>10.426397904224858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4AD-42BF-94B1-7B370919ADB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SI (Median)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 USA Export forecast'!$A$76:$A$88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72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75</c:v>
                      </c:pt>
                      <c:pt idx="4">
                        <c:v>76</c:v>
                      </c:pt>
                      <c:pt idx="5">
                        <c:v>77</c:v>
                      </c:pt>
                      <c:pt idx="6">
                        <c:v>78</c:v>
                      </c:pt>
                      <c:pt idx="7">
                        <c:v>79</c:v>
                      </c:pt>
                      <c:pt idx="8">
                        <c:v>80</c:v>
                      </c:pt>
                      <c:pt idx="9">
                        <c:v>81</c:v>
                      </c:pt>
                      <c:pt idx="10">
                        <c:v>82</c:v>
                      </c:pt>
                      <c:pt idx="11">
                        <c:v>83</c:v>
                      </c:pt>
                      <c:pt idx="12">
                        <c:v>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('Dataset USA Export forecast'!$D$76,'Dataset USA Export forecast'!$J$77:$J$88)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9.6999999999999993</c:v>
                      </c:pt>
                      <c:pt idx="1">
                        <c:v>9.8887360106666105</c:v>
                      </c:pt>
                      <c:pt idx="2">
                        <c:v>10.205334478451892</c:v>
                      </c:pt>
                      <c:pt idx="3">
                        <c:v>12.081653246806841</c:v>
                      </c:pt>
                      <c:pt idx="4">
                        <c:v>11.384805075202971</c:v>
                      </c:pt>
                      <c:pt idx="5">
                        <c:v>11.764008405126425</c:v>
                      </c:pt>
                      <c:pt idx="6">
                        <c:v>11.7492678631275</c:v>
                      </c:pt>
                      <c:pt idx="7">
                        <c:v>9.401484407236536</c:v>
                      </c:pt>
                      <c:pt idx="8">
                        <c:v>10.742046247471817</c:v>
                      </c:pt>
                      <c:pt idx="9">
                        <c:v>11.11355187337103</c:v>
                      </c:pt>
                      <c:pt idx="10">
                        <c:v>11.872946605667931</c:v>
                      </c:pt>
                      <c:pt idx="11">
                        <c:v>11.39712208464894</c:v>
                      </c:pt>
                      <c:pt idx="12">
                        <c:v>9.9935470757643667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AD-42BF-94B1-7B370919ADB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R-t-T (Median) 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 USA Export forecast'!$A$76:$A$88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72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75</c:v>
                      </c:pt>
                      <c:pt idx="4">
                        <c:v>76</c:v>
                      </c:pt>
                      <c:pt idx="5">
                        <c:v>77</c:v>
                      </c:pt>
                      <c:pt idx="6">
                        <c:v>78</c:v>
                      </c:pt>
                      <c:pt idx="7">
                        <c:v>79</c:v>
                      </c:pt>
                      <c:pt idx="8">
                        <c:v>80</c:v>
                      </c:pt>
                      <c:pt idx="9">
                        <c:v>81</c:v>
                      </c:pt>
                      <c:pt idx="10">
                        <c:v>82</c:v>
                      </c:pt>
                      <c:pt idx="11">
                        <c:v>83</c:v>
                      </c:pt>
                      <c:pt idx="12">
                        <c:v>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('Dataset USA Export forecast'!$D$76,'Dataset USA Export forecast'!$K$77:$K$88)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9.6999999999999993</c:v>
                      </c:pt>
                      <c:pt idx="1">
                        <c:v>10.092213260512887</c:v>
                      </c:pt>
                      <c:pt idx="2">
                        <c:v>9.8393839305083066</c:v>
                      </c:pt>
                      <c:pt idx="3">
                        <c:v>12.102628201929541</c:v>
                      </c:pt>
                      <c:pt idx="4">
                        <c:v>11.302416088759836</c:v>
                      </c:pt>
                      <c:pt idx="5">
                        <c:v>11.719413552076878</c:v>
                      </c:pt>
                      <c:pt idx="6">
                        <c:v>11.6884371687118</c:v>
                      </c:pt>
                      <c:pt idx="7">
                        <c:v>9.2905813236333774</c:v>
                      </c:pt>
                      <c:pt idx="8">
                        <c:v>10.890086852413988</c:v>
                      </c:pt>
                      <c:pt idx="9">
                        <c:v>11.025780421486264</c:v>
                      </c:pt>
                      <c:pt idx="10">
                        <c:v>12.231327312371484</c:v>
                      </c:pt>
                      <c:pt idx="11">
                        <c:v>11.562177911390069</c:v>
                      </c:pt>
                      <c:pt idx="12">
                        <c:v>9.8611916115136928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AD-42BF-94B1-7B370919ADB2}"/>
                  </c:ext>
                </c:extLst>
              </c15:ser>
            </c15:filteredScatterSeries>
          </c:ext>
        </c:extLst>
      </c:scatterChart>
      <c:valAx>
        <c:axId val="7022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19576"/>
        <c:crosses val="autoZero"/>
        <c:crossBetween val="midCat"/>
        <c:majorUnit val="5"/>
      </c:valAx>
      <c:valAx>
        <c:axId val="702219576"/>
        <c:scaling>
          <c:orientation val="minMax"/>
          <c:max val="13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1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 (Mean)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'Dataset - USA Export(seasonal)'!$A$248:$A$259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'Dataset - USA Export(seasonal)'!$B$248:$B$259</c:f>
              <c:numCache>
                <c:formatCode>General</c:formatCode>
                <c:ptCount val="12"/>
                <c:pt idx="0">
                  <c:v>89.123162030671836</c:v>
                </c:pt>
                <c:pt idx="1">
                  <c:v>92.156808799201883</c:v>
                </c:pt>
                <c:pt idx="2">
                  <c:v>109.3365247868791</c:v>
                </c:pt>
                <c:pt idx="3">
                  <c:v>103.32475025455115</c:v>
                </c:pt>
                <c:pt idx="4">
                  <c:v>106.8384389470838</c:v>
                </c:pt>
                <c:pt idx="5">
                  <c:v>107.12057636521379</c:v>
                </c:pt>
                <c:pt idx="6">
                  <c:v>85.903508597507297</c:v>
                </c:pt>
                <c:pt idx="7">
                  <c:v>98.205972231769152</c:v>
                </c:pt>
                <c:pt idx="8">
                  <c:v>102.00753128479256</c:v>
                </c:pt>
                <c:pt idx="9">
                  <c:v>109.02875606560451</c:v>
                </c:pt>
                <c:pt idx="10">
                  <c:v>104.77923813284487</c:v>
                </c:pt>
                <c:pt idx="11">
                  <c:v>92.17473250388008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0-4F47-8E75-6E57A7C5CAE9}"/>
            </c:ext>
          </c:extLst>
        </c:ser>
        <c:ser>
          <c:idx val="2"/>
          <c:order val="2"/>
          <c:tx>
            <c:v>R-b-T(Mean)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'Dataset - USA Export(seasonal)'!$A$248:$A$259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'Dataset - USA Export(seasonal)'!$D$248:$D$259</c:f>
              <c:numCache>
                <c:formatCode>General</c:formatCode>
                <c:ptCount val="12"/>
                <c:pt idx="0">
                  <c:v>93.05003942880829</c:v>
                </c:pt>
                <c:pt idx="1">
                  <c:v>95.470342636734941</c:v>
                </c:pt>
                <c:pt idx="2">
                  <c:v>112.36932456258259</c:v>
                </c:pt>
                <c:pt idx="3">
                  <c:v>105.27898862711717</c:v>
                </c:pt>
                <c:pt idx="4">
                  <c:v>108.16344273650762</c:v>
                </c:pt>
                <c:pt idx="5">
                  <c:v>107.41359628538861</c:v>
                </c:pt>
                <c:pt idx="6">
                  <c:v>85.463800789953865</c:v>
                </c:pt>
                <c:pt idx="7">
                  <c:v>97.101065956297205</c:v>
                </c:pt>
                <c:pt idx="8">
                  <c:v>99.89754090537231</c:v>
                </c:pt>
                <c:pt idx="9">
                  <c:v>106.13019095665179</c:v>
                </c:pt>
                <c:pt idx="10">
                  <c:v>101.31355907813176</c:v>
                </c:pt>
                <c:pt idx="11">
                  <c:v>88.348108036453809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0-4F47-8E75-6E57A7C5CAE9}"/>
            </c:ext>
          </c:extLst>
        </c:ser>
        <c:ser>
          <c:idx val="3"/>
          <c:order val="3"/>
          <c:tx>
            <c:v>R-b-T(Median)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'Dataset - USA Export(seasonal)'!$A$248:$A$259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'Dataset - USA Export(seasonal)'!$E$248:$E$259</c:f>
              <c:numCache>
                <c:formatCode>General</c:formatCode>
                <c:ptCount val="12"/>
                <c:pt idx="0">
                  <c:v>94.964699310580684</c:v>
                </c:pt>
                <c:pt idx="1">
                  <c:v>92.046895392154781</c:v>
                </c:pt>
                <c:pt idx="2">
                  <c:v>112.56440891831771</c:v>
                </c:pt>
                <c:pt idx="3">
                  <c:v>104.51711092175016</c:v>
                </c:pt>
                <c:pt idx="4">
                  <c:v>107.75341813706363</c:v>
                </c:pt>
                <c:pt idx="5">
                  <c:v>106.8574728121777</c:v>
                </c:pt>
                <c:pt idx="6">
                  <c:v>84.455640946944783</c:v>
                </c:pt>
                <c:pt idx="7">
                  <c:v>98.439256112393679</c:v>
                </c:pt>
                <c:pt idx="8">
                  <c:v>99.108580516750607</c:v>
                </c:pt>
                <c:pt idx="9">
                  <c:v>109.33369334749644</c:v>
                </c:pt>
                <c:pt idx="10">
                  <c:v>102.78080608395712</c:v>
                </c:pt>
                <c:pt idx="11">
                  <c:v>87.178017500412679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0-4F47-8E75-6E57A7C5CAE9}"/>
            </c:ext>
          </c:extLst>
        </c:ser>
        <c:ser>
          <c:idx val="4"/>
          <c:order val="4"/>
          <c:tx>
            <c:v>R-t-MA(12)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'Dataset - USA Export(seasonal)'!$A$248:$A$259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'Dataset - USA Export(seasonal)'!$H$248:$H$259</c:f>
              <c:numCache>
                <c:formatCode>General</c:formatCode>
                <c:ptCount val="12"/>
                <c:pt idx="0">
                  <c:v>92.623016994548578</c:v>
                </c:pt>
                <c:pt idx="1">
                  <c:v>94.903237040466422</c:v>
                </c:pt>
                <c:pt idx="2">
                  <c:v>111.64695706789421</c:v>
                </c:pt>
                <c:pt idx="3">
                  <c:v>104.9951911118369</c:v>
                </c:pt>
                <c:pt idx="4">
                  <c:v>107.04901120215612</c:v>
                </c:pt>
                <c:pt idx="5">
                  <c:v>107.83335478646346</c:v>
                </c:pt>
                <c:pt idx="6">
                  <c:v>85.843905588984697</c:v>
                </c:pt>
                <c:pt idx="7">
                  <c:v>96.669391961775005</c:v>
                </c:pt>
                <c:pt idx="8">
                  <c:v>100.51980088653917</c:v>
                </c:pt>
                <c:pt idx="9">
                  <c:v>106.97500532682001</c:v>
                </c:pt>
                <c:pt idx="10">
                  <c:v>101.88706011557397</c:v>
                </c:pt>
                <c:pt idx="11">
                  <c:v>89.054067916941221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0-4F47-8E75-6E57A7C5C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715440"/>
        <c:axId val="6927098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SI (Median)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'Dataset - USA Export(seasonal)'!$A$248:$A$259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Feburary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'Dataset - USA Export(seasonal)'!$C$248:$C$259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89.211575153361423</c:v>
                      </c:pt>
                      <c:pt idx="1">
                        <c:v>92.17888162535661</c:v>
                      </c:pt>
                      <c:pt idx="2">
                        <c:v>109.29254826884633</c:v>
                      </c:pt>
                      <c:pt idx="3">
                        <c:v>103.35890495074267</c:v>
                      </c:pt>
                      <c:pt idx="4">
                        <c:v>106.87023719254339</c:v>
                      </c:pt>
                      <c:pt idx="5">
                        <c:v>107.10982427145332</c:v>
                      </c:pt>
                      <c:pt idx="6">
                        <c:v>85.961064947409312</c:v>
                      </c:pt>
                      <c:pt idx="7">
                        <c:v>98.166366956676626</c:v>
                      </c:pt>
                      <c:pt idx="8">
                        <c:v>101.97655011101835</c:v>
                      </c:pt>
                      <c:pt idx="9">
                        <c:v>109.06509187552503</c:v>
                      </c:pt>
                      <c:pt idx="10">
                        <c:v>104.72436482137076</c:v>
                      </c:pt>
                      <c:pt idx="11">
                        <c:v>92.084589825696199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F90-4F47-8E75-6E57A7C5CAE9}"/>
                  </c:ext>
                </c:extLst>
              </c15:ser>
            </c15:filteredLineSeries>
          </c:ext>
        </c:extLst>
      </c:lineChart>
      <c:catAx>
        <c:axId val="6927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09864"/>
        <c:crosses val="autoZero"/>
        <c:auto val="1"/>
        <c:lblAlgn val="ctr"/>
        <c:lblOffset val="100"/>
        <c:tickMarkSkip val="1"/>
        <c:noMultiLvlLbl val="0"/>
      </c:catAx>
      <c:valAx>
        <c:axId val="69270986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Imports</a:t>
            </a:r>
            <a:r>
              <a:rPr lang="en-US" baseline="0"/>
              <a:t> from USA(to Canada)</a:t>
            </a:r>
            <a:r>
              <a:rPr lang="en-US"/>
              <a:t>Over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Imports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72"/>
              <c:pt idx="0">
                <c:v>1990 January</c:v>
              </c:pt>
              <c:pt idx="1">
                <c:v>1990 Feburary</c:v>
              </c:pt>
              <c:pt idx="2">
                <c:v>1990 March</c:v>
              </c:pt>
              <c:pt idx="3">
                <c:v>1990 April</c:v>
              </c:pt>
              <c:pt idx="4">
                <c:v>1990 May</c:v>
              </c:pt>
              <c:pt idx="5">
                <c:v>1990 June</c:v>
              </c:pt>
              <c:pt idx="6">
                <c:v>1990 July</c:v>
              </c:pt>
              <c:pt idx="7">
                <c:v>1990 August</c:v>
              </c:pt>
              <c:pt idx="8">
                <c:v>1990 September</c:v>
              </c:pt>
              <c:pt idx="9">
                <c:v>1990 October</c:v>
              </c:pt>
              <c:pt idx="10">
                <c:v>1990 November</c:v>
              </c:pt>
              <c:pt idx="11">
                <c:v>1990 December</c:v>
              </c:pt>
              <c:pt idx="12">
                <c:v>1991 January</c:v>
              </c:pt>
              <c:pt idx="13">
                <c:v>1991 Feburary</c:v>
              </c:pt>
              <c:pt idx="14">
                <c:v>1991 March</c:v>
              </c:pt>
              <c:pt idx="15">
                <c:v>1991 April</c:v>
              </c:pt>
              <c:pt idx="16">
                <c:v>1991 May</c:v>
              </c:pt>
              <c:pt idx="17">
                <c:v>1991 June</c:v>
              </c:pt>
              <c:pt idx="18">
                <c:v>1991 July</c:v>
              </c:pt>
              <c:pt idx="19">
                <c:v>1991 August</c:v>
              </c:pt>
              <c:pt idx="20">
                <c:v>1991 September</c:v>
              </c:pt>
              <c:pt idx="21">
                <c:v>1991 October</c:v>
              </c:pt>
              <c:pt idx="22">
                <c:v>1991 November</c:v>
              </c:pt>
              <c:pt idx="23">
                <c:v>1991 December</c:v>
              </c:pt>
              <c:pt idx="24">
                <c:v>1992 January</c:v>
              </c:pt>
              <c:pt idx="25">
                <c:v>1992 Feburary</c:v>
              </c:pt>
              <c:pt idx="26">
                <c:v>1992 March</c:v>
              </c:pt>
              <c:pt idx="27">
                <c:v>1992 April</c:v>
              </c:pt>
              <c:pt idx="28">
                <c:v>1992 May</c:v>
              </c:pt>
              <c:pt idx="29">
                <c:v>1992 June</c:v>
              </c:pt>
              <c:pt idx="30">
                <c:v>1992 July</c:v>
              </c:pt>
              <c:pt idx="31">
                <c:v>1992 August</c:v>
              </c:pt>
              <c:pt idx="32">
                <c:v>1992 September</c:v>
              </c:pt>
              <c:pt idx="33">
                <c:v>1992 October</c:v>
              </c:pt>
              <c:pt idx="34">
                <c:v>1992 November</c:v>
              </c:pt>
              <c:pt idx="35">
                <c:v>1992 December</c:v>
              </c:pt>
              <c:pt idx="36">
                <c:v>1993 January</c:v>
              </c:pt>
              <c:pt idx="37">
                <c:v>1993 Feburary</c:v>
              </c:pt>
              <c:pt idx="38">
                <c:v>1993 March</c:v>
              </c:pt>
              <c:pt idx="39">
                <c:v>1993 April</c:v>
              </c:pt>
              <c:pt idx="40">
                <c:v>1993 May</c:v>
              </c:pt>
              <c:pt idx="41">
                <c:v>1993 June</c:v>
              </c:pt>
              <c:pt idx="42">
                <c:v>1993 July</c:v>
              </c:pt>
              <c:pt idx="43">
                <c:v>1993 August</c:v>
              </c:pt>
              <c:pt idx="44">
                <c:v>1993 September</c:v>
              </c:pt>
              <c:pt idx="45">
                <c:v>1993 October</c:v>
              </c:pt>
              <c:pt idx="46">
                <c:v>1993 November</c:v>
              </c:pt>
              <c:pt idx="47">
                <c:v>1993 December</c:v>
              </c:pt>
              <c:pt idx="48">
                <c:v>1994 January</c:v>
              </c:pt>
              <c:pt idx="49">
                <c:v>1994 Feburary</c:v>
              </c:pt>
              <c:pt idx="50">
                <c:v>1994 March</c:v>
              </c:pt>
              <c:pt idx="51">
                <c:v>1994 April</c:v>
              </c:pt>
              <c:pt idx="52">
                <c:v>1994 May</c:v>
              </c:pt>
              <c:pt idx="53">
                <c:v>1994 June</c:v>
              </c:pt>
              <c:pt idx="54">
                <c:v>1994 July</c:v>
              </c:pt>
              <c:pt idx="55">
                <c:v>1994 August</c:v>
              </c:pt>
              <c:pt idx="56">
                <c:v>1994 September</c:v>
              </c:pt>
              <c:pt idx="57">
                <c:v>1994 October</c:v>
              </c:pt>
              <c:pt idx="58">
                <c:v>1994 November</c:v>
              </c:pt>
              <c:pt idx="59">
                <c:v>1994 December</c:v>
              </c:pt>
              <c:pt idx="60">
                <c:v>1995 January</c:v>
              </c:pt>
              <c:pt idx="61">
                <c:v>1995 Feburary</c:v>
              </c:pt>
              <c:pt idx="62">
                <c:v>1995 March</c:v>
              </c:pt>
              <c:pt idx="63">
                <c:v>1995 April</c:v>
              </c:pt>
              <c:pt idx="64">
                <c:v>1995 May</c:v>
              </c:pt>
              <c:pt idx="65">
                <c:v>1995 June</c:v>
              </c:pt>
              <c:pt idx="66">
                <c:v>1995 July</c:v>
              </c:pt>
              <c:pt idx="67">
                <c:v>1995 August</c:v>
              </c:pt>
              <c:pt idx="68">
                <c:v>1995 September</c:v>
              </c:pt>
              <c:pt idx="69">
                <c:v>1995 October</c:v>
              </c:pt>
              <c:pt idx="70">
                <c:v>1995 November</c:v>
              </c:pt>
              <c:pt idx="71">
                <c:v>1995 December</c:v>
              </c:pt>
            </c:strLit>
          </c:cat>
          <c:val>
            <c:numRef>
              <c:f>'Dataset USA Export(De seasonal)'!$D$6:$D$77</c:f>
              <c:numCache>
                <c:formatCode>General</c:formatCode>
                <c:ptCount val="72"/>
                <c:pt idx="0">
                  <c:v>6.3</c:v>
                </c:pt>
                <c:pt idx="1">
                  <c:v>6.7</c:v>
                </c:pt>
                <c:pt idx="2">
                  <c:v>8</c:v>
                </c:pt>
                <c:pt idx="3">
                  <c:v>7.4</c:v>
                </c:pt>
                <c:pt idx="4">
                  <c:v>7.9</c:v>
                </c:pt>
                <c:pt idx="5">
                  <c:v>7.5</c:v>
                </c:pt>
                <c:pt idx="6">
                  <c:v>6.2</c:v>
                </c:pt>
                <c:pt idx="7">
                  <c:v>6.7</c:v>
                </c:pt>
                <c:pt idx="8">
                  <c:v>6.4</c:v>
                </c:pt>
                <c:pt idx="9">
                  <c:v>7.5</c:v>
                </c:pt>
                <c:pt idx="10">
                  <c:v>7.4</c:v>
                </c:pt>
                <c:pt idx="11">
                  <c:v>5.9</c:v>
                </c:pt>
                <c:pt idx="12">
                  <c:v>6.8</c:v>
                </c:pt>
                <c:pt idx="13">
                  <c:v>6.4</c:v>
                </c:pt>
                <c:pt idx="14">
                  <c:v>7.1</c:v>
                </c:pt>
                <c:pt idx="15">
                  <c:v>7.6</c:v>
                </c:pt>
                <c:pt idx="16">
                  <c:v>7.7</c:v>
                </c:pt>
                <c:pt idx="17">
                  <c:v>7.5</c:v>
                </c:pt>
                <c:pt idx="18">
                  <c:v>6.5</c:v>
                </c:pt>
                <c:pt idx="19">
                  <c:v>6.8</c:v>
                </c:pt>
                <c:pt idx="20">
                  <c:v>7.4</c:v>
                </c:pt>
                <c:pt idx="21">
                  <c:v>8.3000000000000007</c:v>
                </c:pt>
                <c:pt idx="22">
                  <c:v>7</c:v>
                </c:pt>
                <c:pt idx="23">
                  <c:v>6.1</c:v>
                </c:pt>
                <c:pt idx="24">
                  <c:v>6.9</c:v>
                </c:pt>
                <c:pt idx="25">
                  <c:v>7</c:v>
                </c:pt>
                <c:pt idx="26">
                  <c:v>8.1999999999999993</c:v>
                </c:pt>
                <c:pt idx="27">
                  <c:v>7.8</c:v>
                </c:pt>
                <c:pt idx="28">
                  <c:v>7.7</c:v>
                </c:pt>
                <c:pt idx="29">
                  <c:v>8.4</c:v>
                </c:pt>
                <c:pt idx="30">
                  <c:v>6.9</c:v>
                </c:pt>
                <c:pt idx="31">
                  <c:v>7</c:v>
                </c:pt>
                <c:pt idx="32">
                  <c:v>7.9</c:v>
                </c:pt>
                <c:pt idx="33">
                  <c:v>8</c:v>
                </c:pt>
                <c:pt idx="34">
                  <c:v>7.7</c:v>
                </c:pt>
                <c:pt idx="35">
                  <c:v>7.1</c:v>
                </c:pt>
                <c:pt idx="36">
                  <c:v>6.9</c:v>
                </c:pt>
                <c:pt idx="37">
                  <c:v>7.7</c:v>
                </c:pt>
                <c:pt idx="38">
                  <c:v>9.5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9.1</c:v>
                </c:pt>
                <c:pt idx="42">
                  <c:v>7.1</c:v>
                </c:pt>
                <c:pt idx="43">
                  <c:v>8.3000000000000007</c:v>
                </c:pt>
                <c:pt idx="44">
                  <c:v>8.6</c:v>
                </c:pt>
                <c:pt idx="45">
                  <c:v>8.9</c:v>
                </c:pt>
                <c:pt idx="46">
                  <c:v>8.9</c:v>
                </c:pt>
                <c:pt idx="47">
                  <c:v>7.9</c:v>
                </c:pt>
                <c:pt idx="48">
                  <c:v>7.6</c:v>
                </c:pt>
                <c:pt idx="49">
                  <c:v>8.1999999999999993</c:v>
                </c:pt>
                <c:pt idx="50">
                  <c:v>10.4</c:v>
                </c:pt>
                <c:pt idx="51">
                  <c:v>9.4</c:v>
                </c:pt>
                <c:pt idx="52">
                  <c:v>10</c:v>
                </c:pt>
                <c:pt idx="53">
                  <c:v>10.199999999999999</c:v>
                </c:pt>
                <c:pt idx="54">
                  <c:v>7.6</c:v>
                </c:pt>
                <c:pt idx="55">
                  <c:v>9.9</c:v>
                </c:pt>
                <c:pt idx="56">
                  <c:v>10.199999999999999</c:v>
                </c:pt>
                <c:pt idx="57">
                  <c:v>10.5</c:v>
                </c:pt>
                <c:pt idx="58">
                  <c:v>10.6</c:v>
                </c:pt>
                <c:pt idx="59">
                  <c:v>9.8000000000000007</c:v>
                </c:pt>
                <c:pt idx="60">
                  <c:v>10.1</c:v>
                </c:pt>
                <c:pt idx="61">
                  <c:v>10.199999999999999</c:v>
                </c:pt>
                <c:pt idx="62">
                  <c:v>11.7</c:v>
                </c:pt>
                <c:pt idx="63">
                  <c:v>10.6</c:v>
                </c:pt>
                <c:pt idx="64">
                  <c:v>11.4</c:v>
                </c:pt>
                <c:pt idx="65">
                  <c:v>10.9</c:v>
                </c:pt>
                <c:pt idx="66">
                  <c:v>8.4</c:v>
                </c:pt>
                <c:pt idx="67">
                  <c:v>10.8</c:v>
                </c:pt>
                <c:pt idx="68">
                  <c:v>10.8</c:v>
                </c:pt>
                <c:pt idx="69">
                  <c:v>11.4</c:v>
                </c:pt>
                <c:pt idx="70">
                  <c:v>11.1</c:v>
                </c:pt>
                <c:pt idx="71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1-4195-AE56-66549C81A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47856"/>
        <c:axId val="705346544"/>
      </c:lineChart>
      <c:catAx>
        <c:axId val="70534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6544"/>
        <c:crosses val="autoZero"/>
        <c:auto val="1"/>
        <c:lblAlgn val="ctr"/>
        <c:lblOffset val="100"/>
        <c:noMultiLvlLbl val="0"/>
      </c:catAx>
      <c:valAx>
        <c:axId val="705346544"/>
        <c:scaling>
          <c:orientation val="minMax"/>
          <c:max val="12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Housing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233</xdr:row>
      <xdr:rowOff>30480</xdr:rowOff>
    </xdr:from>
    <xdr:to>
      <xdr:col>22</xdr:col>
      <xdr:colOff>259080</xdr:colOff>
      <xdr:row>258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72563</xdr:colOff>
      <xdr:row>108</xdr:row>
      <xdr:rowOff>68650</xdr:rowOff>
    </xdr:from>
    <xdr:to>
      <xdr:col>17</xdr:col>
      <xdr:colOff>220980</xdr:colOff>
      <xdr:row>136</xdr:row>
      <xdr:rowOff>110594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78</xdr:row>
      <xdr:rowOff>99060</xdr:rowOff>
    </xdr:from>
    <xdr:to>
      <xdr:col>14</xdr:col>
      <xdr:colOff>167640</xdr:colOff>
      <xdr:row>97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20974</xdr:colOff>
      <xdr:row>81</xdr:row>
      <xdr:rowOff>122060</xdr:rowOff>
    </xdr:from>
    <xdr:to>
      <xdr:col>16</xdr:col>
      <xdr:colOff>405468</xdr:colOff>
      <xdr:row>108</xdr:row>
      <xdr:rowOff>52152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210284</xdr:colOff>
      <xdr:row>188</xdr:row>
      <xdr:rowOff>50824</xdr:rowOff>
    </xdr:from>
    <xdr:to>
      <xdr:col>8</xdr:col>
      <xdr:colOff>434340</xdr:colOff>
      <xdr:row>214</xdr:row>
      <xdr:rowOff>123249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187</xdr:row>
      <xdr:rowOff>175260</xdr:rowOff>
    </xdr:from>
    <xdr:to>
      <xdr:col>16</xdr:col>
      <xdr:colOff>778149</xdr:colOff>
      <xdr:row>214</xdr:row>
      <xdr:rowOff>55298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113</xdr:row>
      <xdr:rowOff>0</xdr:rowOff>
    </xdr:from>
    <xdr:to>
      <xdr:col>21</xdr:col>
      <xdr:colOff>129540</xdr:colOff>
      <xdr:row>143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</xdr:row>
      <xdr:rowOff>60960</xdr:rowOff>
    </xdr:from>
    <xdr:to>
      <xdr:col>14</xdr:col>
      <xdr:colOff>144780</xdr:colOff>
      <xdr:row>29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20</xdr:col>
      <xdr:colOff>175260</xdr:colOff>
      <xdr:row>58</xdr:row>
      <xdr:rowOff>78087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21</xdr:col>
      <xdr:colOff>422737</xdr:colOff>
      <xdr:row>90</xdr:row>
      <xdr:rowOff>41944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21</xdr:col>
      <xdr:colOff>369254</xdr:colOff>
      <xdr:row>120</xdr:row>
      <xdr:rowOff>120592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124</xdr:row>
      <xdr:rowOff>58444</xdr:rowOff>
    </xdr:from>
    <xdr:to>
      <xdr:col>10</xdr:col>
      <xdr:colOff>376456</xdr:colOff>
      <xdr:row>150</xdr:row>
      <xdr:rowOff>130869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155476</xdr:colOff>
      <xdr:row>124</xdr:row>
      <xdr:rowOff>0</xdr:rowOff>
    </xdr:from>
    <xdr:to>
      <xdr:col>21</xdr:col>
      <xdr:colOff>552625</xdr:colOff>
      <xdr:row>150</xdr:row>
      <xdr:rowOff>62918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154</xdr:row>
      <xdr:rowOff>0</xdr:rowOff>
    </xdr:from>
    <xdr:to>
      <xdr:col>21</xdr:col>
      <xdr:colOff>358140</xdr:colOff>
      <xdr:row>184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9"/>
  <sheetViews>
    <sheetView topLeftCell="A227" workbookViewId="0">
      <selection activeCell="H230" sqref="H230"/>
    </sheetView>
  </sheetViews>
  <sheetFormatPr defaultRowHeight="14.4" x14ac:dyDescent="0.3"/>
  <sheetData>
    <row r="1" spans="1:7" ht="37.200000000000003" thickBot="1" x14ac:dyDescent="0.75">
      <c r="A1" s="41" t="s">
        <v>25</v>
      </c>
    </row>
    <row r="2" spans="1:7" ht="15" thickBot="1" x14ac:dyDescent="0.35">
      <c r="A2" s="29"/>
      <c r="B2" s="28">
        <v>1990</v>
      </c>
      <c r="C2" s="28">
        <v>1991</v>
      </c>
      <c r="D2" s="28">
        <v>1992</v>
      </c>
      <c r="E2" s="28">
        <v>1993</v>
      </c>
      <c r="F2" s="28">
        <v>1994</v>
      </c>
      <c r="G2" s="27">
        <v>1995</v>
      </c>
    </row>
    <row r="3" spans="1:7" x14ac:dyDescent="0.3">
      <c r="A3" s="26" t="s">
        <v>11</v>
      </c>
      <c r="B3" s="6">
        <v>6.3</v>
      </c>
      <c r="C3" s="6">
        <v>6.8</v>
      </c>
      <c r="D3" s="6">
        <v>6.9</v>
      </c>
      <c r="E3" s="19">
        <v>6.9</v>
      </c>
      <c r="F3" s="19">
        <v>7.6</v>
      </c>
      <c r="G3" s="40">
        <v>10.1</v>
      </c>
    </row>
    <row r="4" spans="1:7" x14ac:dyDescent="0.3">
      <c r="A4" s="26" t="s">
        <v>10</v>
      </c>
      <c r="B4" s="6">
        <v>6.7</v>
      </c>
      <c r="C4" s="6">
        <v>6.4</v>
      </c>
      <c r="D4" s="6">
        <v>7</v>
      </c>
      <c r="E4" s="19">
        <v>7.7</v>
      </c>
      <c r="F4" s="19">
        <v>8.1999999999999993</v>
      </c>
      <c r="G4" s="40">
        <v>10.199999999999999</v>
      </c>
    </row>
    <row r="5" spans="1:7" x14ac:dyDescent="0.3">
      <c r="A5" s="26" t="s">
        <v>9</v>
      </c>
      <c r="B5" s="19">
        <v>8</v>
      </c>
      <c r="C5" s="19">
        <v>7.1</v>
      </c>
      <c r="D5" s="19">
        <v>8.1999999999999993</v>
      </c>
      <c r="E5" s="19">
        <v>9.5</v>
      </c>
      <c r="F5" s="19">
        <v>10.4</v>
      </c>
      <c r="G5" s="40">
        <v>11.7</v>
      </c>
    </row>
    <row r="6" spans="1:7" x14ac:dyDescent="0.3">
      <c r="A6" s="26" t="s">
        <v>8</v>
      </c>
      <c r="B6" s="19">
        <v>7.4</v>
      </c>
      <c r="C6" s="19">
        <v>7.6</v>
      </c>
      <c r="D6" s="19">
        <v>7.8</v>
      </c>
      <c r="E6" s="19">
        <v>8.8000000000000007</v>
      </c>
      <c r="F6" s="19">
        <v>9.4</v>
      </c>
      <c r="G6" s="40">
        <v>10.6</v>
      </c>
    </row>
    <row r="7" spans="1:7" x14ac:dyDescent="0.3">
      <c r="A7" s="26" t="s">
        <v>7</v>
      </c>
      <c r="B7" s="19">
        <v>7.9</v>
      </c>
      <c r="C7" s="19">
        <v>7.7</v>
      </c>
      <c r="D7" s="19">
        <v>7.7</v>
      </c>
      <c r="E7" s="19">
        <v>8.8000000000000007</v>
      </c>
      <c r="F7" s="19">
        <v>10</v>
      </c>
      <c r="G7" s="40">
        <v>11.4</v>
      </c>
    </row>
    <row r="8" spans="1:7" x14ac:dyDescent="0.3">
      <c r="A8" s="26" t="s">
        <v>6</v>
      </c>
      <c r="B8" s="19">
        <v>7.5</v>
      </c>
      <c r="C8" s="19">
        <v>7.5</v>
      </c>
      <c r="D8" s="19">
        <v>8.4</v>
      </c>
      <c r="E8" s="19">
        <v>9.1</v>
      </c>
      <c r="F8" s="19">
        <v>10.199999999999999</v>
      </c>
      <c r="G8" s="40">
        <v>10.9</v>
      </c>
    </row>
    <row r="9" spans="1:7" x14ac:dyDescent="0.3">
      <c r="A9" s="26" t="s">
        <v>5</v>
      </c>
      <c r="B9" s="19">
        <v>6.2</v>
      </c>
      <c r="C9" s="19">
        <v>6.5</v>
      </c>
      <c r="D9" s="19">
        <v>6.9</v>
      </c>
      <c r="E9" s="19">
        <v>7.1</v>
      </c>
      <c r="F9" s="19">
        <v>7.6</v>
      </c>
      <c r="G9" s="40">
        <v>8.4</v>
      </c>
    </row>
    <row r="10" spans="1:7" x14ac:dyDescent="0.3">
      <c r="A10" s="26" t="s">
        <v>4</v>
      </c>
      <c r="B10" s="19">
        <v>6.7</v>
      </c>
      <c r="C10" s="19">
        <v>6.8</v>
      </c>
      <c r="D10" s="19">
        <v>7</v>
      </c>
      <c r="E10" s="19">
        <v>8.3000000000000007</v>
      </c>
      <c r="F10" s="19">
        <v>9.9</v>
      </c>
      <c r="G10" s="40">
        <v>10.8</v>
      </c>
    </row>
    <row r="11" spans="1:7" x14ac:dyDescent="0.3">
      <c r="A11" s="26" t="s">
        <v>3</v>
      </c>
      <c r="B11" s="19">
        <v>6.4</v>
      </c>
      <c r="C11" s="19">
        <v>7.4</v>
      </c>
      <c r="D11" s="19">
        <v>7.9</v>
      </c>
      <c r="E11" s="19">
        <v>8.6</v>
      </c>
      <c r="F11" s="19">
        <v>10.199999999999999</v>
      </c>
      <c r="G11" s="40">
        <v>10.8</v>
      </c>
    </row>
    <row r="12" spans="1:7" x14ac:dyDescent="0.3">
      <c r="A12" s="26" t="s">
        <v>2</v>
      </c>
      <c r="B12" s="19">
        <v>7.5</v>
      </c>
      <c r="C12" s="19">
        <v>8.3000000000000007</v>
      </c>
      <c r="D12" s="19">
        <v>8</v>
      </c>
      <c r="E12" s="19">
        <v>8.9</v>
      </c>
      <c r="F12" s="19">
        <v>10.5</v>
      </c>
      <c r="G12" s="40">
        <v>11.4</v>
      </c>
    </row>
    <row r="13" spans="1:7" x14ac:dyDescent="0.3">
      <c r="A13" s="26" t="s">
        <v>1</v>
      </c>
      <c r="B13" s="19">
        <v>7.4</v>
      </c>
      <c r="C13" s="19">
        <v>7</v>
      </c>
      <c r="D13" s="19">
        <v>7.7</v>
      </c>
      <c r="E13" s="19">
        <v>8.9</v>
      </c>
      <c r="F13" s="19">
        <v>10.6</v>
      </c>
      <c r="G13" s="40">
        <v>11.1</v>
      </c>
    </row>
    <row r="14" spans="1:7" ht="15" thickBot="1" x14ac:dyDescent="0.35">
      <c r="A14" s="25" t="s">
        <v>0</v>
      </c>
      <c r="B14" s="39">
        <v>5.9</v>
      </c>
      <c r="C14" s="39">
        <v>6.1</v>
      </c>
      <c r="D14" s="39">
        <v>7.1</v>
      </c>
      <c r="E14" s="39">
        <v>7.9</v>
      </c>
      <c r="F14" s="39">
        <v>9.8000000000000007</v>
      </c>
      <c r="G14" s="38">
        <v>9.6999999999999993</v>
      </c>
    </row>
    <row r="18" spans="1:17" ht="28.8" x14ac:dyDescent="0.55000000000000004">
      <c r="A18" s="118" t="s">
        <v>53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</row>
    <row r="19" spans="1:17" ht="28.8" x14ac:dyDescent="0.55000000000000004">
      <c r="A19" s="118" t="s">
        <v>52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</row>
    <row r="20" spans="1:17" ht="15" thickBot="1" x14ac:dyDescent="0.35"/>
    <row r="21" spans="1:17" ht="15" thickBot="1" x14ac:dyDescent="0.35">
      <c r="A21" s="29"/>
      <c r="B21" s="28">
        <v>1990</v>
      </c>
      <c r="C21" s="28">
        <v>1991</v>
      </c>
      <c r="D21" s="28">
        <v>1992</v>
      </c>
      <c r="E21" s="28">
        <v>1993</v>
      </c>
      <c r="F21" s="28">
        <v>1994</v>
      </c>
      <c r="G21" s="27">
        <v>1995</v>
      </c>
      <c r="I21" s="29"/>
      <c r="J21" s="28">
        <v>1990</v>
      </c>
      <c r="K21" s="28">
        <v>1991</v>
      </c>
      <c r="L21" s="28">
        <v>1992</v>
      </c>
      <c r="M21" s="28">
        <v>1993</v>
      </c>
      <c r="N21" s="28">
        <v>1994</v>
      </c>
      <c r="O21" s="27">
        <v>1995</v>
      </c>
      <c r="P21" s="31" t="s">
        <v>49</v>
      </c>
      <c r="Q21" t="s">
        <v>22</v>
      </c>
    </row>
    <row r="22" spans="1:17" x14ac:dyDescent="0.3">
      <c r="A22" s="26" t="s">
        <v>11</v>
      </c>
      <c r="B22" s="6">
        <f t="shared" ref="B22:G33" si="0">B3</f>
        <v>6.3</v>
      </c>
      <c r="C22" s="6">
        <f t="shared" si="0"/>
        <v>6.8</v>
      </c>
      <c r="D22" s="6">
        <f t="shared" si="0"/>
        <v>6.9</v>
      </c>
      <c r="E22" s="6">
        <f t="shared" si="0"/>
        <v>6.9</v>
      </c>
      <c r="F22" s="6">
        <f t="shared" si="0"/>
        <v>7.6</v>
      </c>
      <c r="G22" s="5">
        <f t="shared" si="0"/>
        <v>10.1</v>
      </c>
      <c r="I22" s="26" t="s">
        <v>11</v>
      </c>
      <c r="J22" s="6">
        <f t="shared" ref="J22:J33" si="1">B22/B$34</f>
        <v>0.901072705601907</v>
      </c>
      <c r="K22" s="6">
        <f t="shared" ref="K22:K33" si="2">C22/C$34</f>
        <v>0.9577464788732396</v>
      </c>
      <c r="L22" s="6">
        <f t="shared" ref="L22:L33" si="3">D22/D$34</f>
        <v>0.91390728476821204</v>
      </c>
      <c r="M22" s="6">
        <f t="shared" ref="M22:M33" si="4">E22/E$34</f>
        <v>0.82388059701492522</v>
      </c>
      <c r="N22" s="6">
        <f t="shared" ref="N22:N33" si="5">F22/F$34</f>
        <v>0.79720279720279719</v>
      </c>
      <c r="O22" s="5">
        <f t="shared" ref="O22:O33" si="6">G22/G$34</f>
        <v>0.95357985837922887</v>
      </c>
      <c r="P22" s="17">
        <f t="shared" ref="P22:P33" si="7">AVERAGE(J22:O22)</f>
        <v>0.89123162030671832</v>
      </c>
      <c r="Q22" s="19">
        <f t="shared" ref="Q22:Q33" si="8">P22*100</f>
        <v>89.123162030671836</v>
      </c>
    </row>
    <row r="23" spans="1:17" x14ac:dyDescent="0.3">
      <c r="A23" s="26" t="s">
        <v>10</v>
      </c>
      <c r="B23" s="6">
        <f t="shared" si="0"/>
        <v>6.7</v>
      </c>
      <c r="C23" s="6">
        <f t="shared" si="0"/>
        <v>6.4</v>
      </c>
      <c r="D23" s="6">
        <f t="shared" si="0"/>
        <v>7</v>
      </c>
      <c r="E23" s="6">
        <f t="shared" si="0"/>
        <v>7.7</v>
      </c>
      <c r="F23" s="6">
        <f t="shared" si="0"/>
        <v>8.1999999999999993</v>
      </c>
      <c r="G23" s="5">
        <f t="shared" si="0"/>
        <v>10.199999999999999</v>
      </c>
      <c r="I23" s="26" t="s">
        <v>10</v>
      </c>
      <c r="J23" s="6">
        <f t="shared" si="1"/>
        <v>0.95828367103694867</v>
      </c>
      <c r="K23" s="6">
        <f t="shared" si="2"/>
        <v>0.90140845070422559</v>
      </c>
      <c r="L23" s="6">
        <f t="shared" si="3"/>
        <v>0.92715231788079477</v>
      </c>
      <c r="M23" s="6">
        <f t="shared" si="4"/>
        <v>0.9194029850746267</v>
      </c>
      <c r="N23" s="6">
        <f t="shared" si="5"/>
        <v>0.8601398601398601</v>
      </c>
      <c r="O23" s="5">
        <f t="shared" si="6"/>
        <v>0.96302124311565684</v>
      </c>
      <c r="P23" s="17">
        <f t="shared" si="7"/>
        <v>0.92156808799201884</v>
      </c>
      <c r="Q23" s="19">
        <f t="shared" si="8"/>
        <v>92.156808799201883</v>
      </c>
    </row>
    <row r="24" spans="1:17" x14ac:dyDescent="0.3">
      <c r="A24" s="26" t="s">
        <v>9</v>
      </c>
      <c r="B24" s="6">
        <f t="shared" si="0"/>
        <v>8</v>
      </c>
      <c r="C24" s="6">
        <f t="shared" si="0"/>
        <v>7.1</v>
      </c>
      <c r="D24" s="6">
        <f t="shared" si="0"/>
        <v>8.1999999999999993</v>
      </c>
      <c r="E24" s="6">
        <f t="shared" si="0"/>
        <v>9.5</v>
      </c>
      <c r="F24" s="6">
        <f t="shared" si="0"/>
        <v>10.4</v>
      </c>
      <c r="G24" s="5">
        <f t="shared" si="0"/>
        <v>11.7</v>
      </c>
      <c r="I24" s="26" t="s">
        <v>9</v>
      </c>
      <c r="J24" s="6">
        <f t="shared" si="1"/>
        <v>1.1442193087008343</v>
      </c>
      <c r="K24" s="6">
        <f t="shared" si="2"/>
        <v>1.0000000000000002</v>
      </c>
      <c r="L24" s="6">
        <f t="shared" si="3"/>
        <v>1.0860927152317881</v>
      </c>
      <c r="M24" s="6">
        <f t="shared" si="4"/>
        <v>1.1343283582089549</v>
      </c>
      <c r="N24" s="6">
        <f t="shared" si="5"/>
        <v>1.0909090909090911</v>
      </c>
      <c r="O24" s="5">
        <f t="shared" si="6"/>
        <v>1.104642014162077</v>
      </c>
      <c r="P24" s="17">
        <f t="shared" si="7"/>
        <v>1.093365247868791</v>
      </c>
      <c r="Q24" s="19">
        <f t="shared" si="8"/>
        <v>109.3365247868791</v>
      </c>
    </row>
    <row r="25" spans="1:17" x14ac:dyDescent="0.3">
      <c r="A25" s="26" t="s">
        <v>8</v>
      </c>
      <c r="B25" s="6">
        <f t="shared" si="0"/>
        <v>7.4</v>
      </c>
      <c r="C25" s="6">
        <f t="shared" si="0"/>
        <v>7.6</v>
      </c>
      <c r="D25" s="6">
        <f t="shared" si="0"/>
        <v>7.8</v>
      </c>
      <c r="E25" s="6">
        <f t="shared" si="0"/>
        <v>8.8000000000000007</v>
      </c>
      <c r="F25" s="6">
        <f t="shared" si="0"/>
        <v>9.4</v>
      </c>
      <c r="G25" s="5">
        <f t="shared" si="0"/>
        <v>10.6</v>
      </c>
      <c r="I25" s="26" t="s">
        <v>8</v>
      </c>
      <c r="J25" s="6">
        <f t="shared" si="1"/>
        <v>1.0584028605482718</v>
      </c>
      <c r="K25" s="6">
        <f t="shared" si="2"/>
        <v>1.0704225352112677</v>
      </c>
      <c r="L25" s="6">
        <f t="shared" si="3"/>
        <v>1.0331125827814569</v>
      </c>
      <c r="M25" s="6">
        <f t="shared" si="4"/>
        <v>1.0507462686567164</v>
      </c>
      <c r="N25" s="6">
        <f t="shared" si="5"/>
        <v>0.98601398601398604</v>
      </c>
      <c r="O25" s="5">
        <f t="shared" si="6"/>
        <v>1.000786782061369</v>
      </c>
      <c r="P25" s="17">
        <f t="shared" si="7"/>
        <v>1.0332475025455115</v>
      </c>
      <c r="Q25" s="19">
        <f t="shared" si="8"/>
        <v>103.32475025455115</v>
      </c>
    </row>
    <row r="26" spans="1:17" x14ac:dyDescent="0.3">
      <c r="A26" s="26" t="s">
        <v>7</v>
      </c>
      <c r="B26" s="6">
        <f t="shared" si="0"/>
        <v>7.9</v>
      </c>
      <c r="C26" s="6">
        <f t="shared" si="0"/>
        <v>7.7</v>
      </c>
      <c r="D26" s="6">
        <f t="shared" si="0"/>
        <v>7.7</v>
      </c>
      <c r="E26" s="6">
        <f t="shared" si="0"/>
        <v>8.8000000000000007</v>
      </c>
      <c r="F26" s="6">
        <f t="shared" si="0"/>
        <v>10</v>
      </c>
      <c r="G26" s="5">
        <f t="shared" si="0"/>
        <v>11.4</v>
      </c>
      <c r="I26" s="26" t="s">
        <v>7</v>
      </c>
      <c r="J26" s="6">
        <f t="shared" si="1"/>
        <v>1.1299165673420739</v>
      </c>
      <c r="K26" s="6">
        <f t="shared" si="2"/>
        <v>1.0845070422535212</v>
      </c>
      <c r="L26" s="6">
        <f t="shared" si="3"/>
        <v>1.0198675496688743</v>
      </c>
      <c r="M26" s="6">
        <f t="shared" si="4"/>
        <v>1.0507462686567164</v>
      </c>
      <c r="N26" s="6">
        <f t="shared" si="5"/>
        <v>1.048951048951049</v>
      </c>
      <c r="O26" s="5">
        <f t="shared" si="6"/>
        <v>1.0763178599527932</v>
      </c>
      <c r="P26" s="17">
        <f t="shared" si="7"/>
        <v>1.068384389470838</v>
      </c>
      <c r="Q26" s="19">
        <f t="shared" si="8"/>
        <v>106.8384389470838</v>
      </c>
    </row>
    <row r="27" spans="1:17" x14ac:dyDescent="0.3">
      <c r="A27" s="26" t="s">
        <v>6</v>
      </c>
      <c r="B27" s="6">
        <f t="shared" si="0"/>
        <v>7.5</v>
      </c>
      <c r="C27" s="6">
        <f t="shared" si="0"/>
        <v>7.5</v>
      </c>
      <c r="D27" s="6">
        <f t="shared" si="0"/>
        <v>8.4</v>
      </c>
      <c r="E27" s="6">
        <f t="shared" si="0"/>
        <v>9.1</v>
      </c>
      <c r="F27" s="6">
        <f t="shared" si="0"/>
        <v>10.199999999999999</v>
      </c>
      <c r="G27" s="5">
        <f t="shared" si="0"/>
        <v>10.9</v>
      </c>
      <c r="I27" s="26" t="s">
        <v>6</v>
      </c>
      <c r="J27" s="6">
        <f t="shared" si="1"/>
        <v>1.072705601907032</v>
      </c>
      <c r="K27" s="6">
        <f t="shared" si="2"/>
        <v>1.0563380281690142</v>
      </c>
      <c r="L27" s="6">
        <f t="shared" si="3"/>
        <v>1.1125827814569538</v>
      </c>
      <c r="M27" s="6">
        <f t="shared" si="4"/>
        <v>1.0865671641791042</v>
      </c>
      <c r="N27" s="6">
        <f t="shared" si="5"/>
        <v>1.0699300699300698</v>
      </c>
      <c r="O27" s="5">
        <f t="shared" si="6"/>
        <v>1.029110936270653</v>
      </c>
      <c r="P27" s="17">
        <f t="shared" si="7"/>
        <v>1.0712057636521379</v>
      </c>
      <c r="Q27" s="19">
        <f t="shared" si="8"/>
        <v>107.12057636521379</v>
      </c>
    </row>
    <row r="28" spans="1:17" x14ac:dyDescent="0.3">
      <c r="A28" s="26" t="s">
        <v>5</v>
      </c>
      <c r="B28" s="6">
        <f t="shared" si="0"/>
        <v>6.2</v>
      </c>
      <c r="C28" s="6">
        <f t="shared" si="0"/>
        <v>6.5</v>
      </c>
      <c r="D28" s="6">
        <f t="shared" si="0"/>
        <v>6.9</v>
      </c>
      <c r="E28" s="6">
        <f t="shared" si="0"/>
        <v>7.1</v>
      </c>
      <c r="F28" s="6">
        <f t="shared" si="0"/>
        <v>7.6</v>
      </c>
      <c r="G28" s="5">
        <f t="shared" si="0"/>
        <v>8.4</v>
      </c>
      <c r="I28" s="26" t="s">
        <v>5</v>
      </c>
      <c r="J28" s="6">
        <f t="shared" si="1"/>
        <v>0.88676996424314658</v>
      </c>
      <c r="K28" s="6">
        <f t="shared" si="2"/>
        <v>0.91549295774647899</v>
      </c>
      <c r="L28" s="6">
        <f t="shared" si="3"/>
        <v>0.91390728476821204</v>
      </c>
      <c r="M28" s="6">
        <f t="shared" si="4"/>
        <v>0.84776119402985051</v>
      </c>
      <c r="N28" s="6">
        <f t="shared" si="5"/>
        <v>0.79720279720279719</v>
      </c>
      <c r="O28" s="5">
        <f t="shared" si="6"/>
        <v>0.79307631785995281</v>
      </c>
      <c r="P28" s="17">
        <f t="shared" si="7"/>
        <v>0.85903508597507294</v>
      </c>
      <c r="Q28" s="19">
        <f t="shared" si="8"/>
        <v>85.903508597507297</v>
      </c>
    </row>
    <row r="29" spans="1:17" x14ac:dyDescent="0.3">
      <c r="A29" s="26" t="s">
        <v>4</v>
      </c>
      <c r="B29" s="6">
        <f t="shared" si="0"/>
        <v>6.7</v>
      </c>
      <c r="C29" s="6">
        <f t="shared" si="0"/>
        <v>6.8</v>
      </c>
      <c r="D29" s="6">
        <f t="shared" si="0"/>
        <v>7</v>
      </c>
      <c r="E29" s="6">
        <f t="shared" si="0"/>
        <v>8.3000000000000007</v>
      </c>
      <c r="F29" s="6">
        <f t="shared" si="0"/>
        <v>9.9</v>
      </c>
      <c r="G29" s="5">
        <f t="shared" si="0"/>
        <v>10.8</v>
      </c>
      <c r="I29" s="26" t="s">
        <v>4</v>
      </c>
      <c r="J29" s="6">
        <f t="shared" si="1"/>
        <v>0.95828367103694867</v>
      </c>
      <c r="K29" s="6">
        <f t="shared" si="2"/>
        <v>0.9577464788732396</v>
      </c>
      <c r="L29" s="6">
        <f t="shared" si="3"/>
        <v>0.92715231788079477</v>
      </c>
      <c r="M29" s="6">
        <f t="shared" si="4"/>
        <v>0.99104477611940289</v>
      </c>
      <c r="N29" s="6">
        <f t="shared" si="5"/>
        <v>1.0384615384615385</v>
      </c>
      <c r="O29" s="5">
        <f t="shared" si="6"/>
        <v>1.0196695515342251</v>
      </c>
      <c r="P29" s="17">
        <f t="shared" si="7"/>
        <v>0.98205972231769156</v>
      </c>
      <c r="Q29" s="19">
        <f t="shared" si="8"/>
        <v>98.205972231769152</v>
      </c>
    </row>
    <row r="30" spans="1:17" x14ac:dyDescent="0.3">
      <c r="A30" s="26" t="s">
        <v>3</v>
      </c>
      <c r="B30" s="6">
        <f t="shared" si="0"/>
        <v>6.4</v>
      </c>
      <c r="C30" s="6">
        <f t="shared" si="0"/>
        <v>7.4</v>
      </c>
      <c r="D30" s="6">
        <f t="shared" si="0"/>
        <v>7.9</v>
      </c>
      <c r="E30" s="6">
        <f t="shared" si="0"/>
        <v>8.6</v>
      </c>
      <c r="F30" s="6">
        <f t="shared" si="0"/>
        <v>10.199999999999999</v>
      </c>
      <c r="G30" s="5">
        <f t="shared" si="0"/>
        <v>10.8</v>
      </c>
      <c r="I30" s="26" t="s">
        <v>3</v>
      </c>
      <c r="J30" s="6">
        <f t="shared" si="1"/>
        <v>0.91537544696066742</v>
      </c>
      <c r="K30" s="6">
        <f t="shared" si="2"/>
        <v>1.0422535211267607</v>
      </c>
      <c r="L30" s="6">
        <f t="shared" si="3"/>
        <v>1.0463576158940397</v>
      </c>
      <c r="M30" s="6">
        <f t="shared" si="4"/>
        <v>1.0268656716417908</v>
      </c>
      <c r="N30" s="6">
        <f t="shared" si="5"/>
        <v>1.0699300699300698</v>
      </c>
      <c r="O30" s="5">
        <f t="shared" si="6"/>
        <v>1.0196695515342251</v>
      </c>
      <c r="P30" s="17">
        <f t="shared" si="7"/>
        <v>1.0200753128479256</v>
      </c>
      <c r="Q30" s="19">
        <f t="shared" si="8"/>
        <v>102.00753128479256</v>
      </c>
    </row>
    <row r="31" spans="1:17" x14ac:dyDescent="0.3">
      <c r="A31" s="26" t="s">
        <v>2</v>
      </c>
      <c r="B31" s="6">
        <f t="shared" si="0"/>
        <v>7.5</v>
      </c>
      <c r="C31" s="6">
        <f t="shared" si="0"/>
        <v>8.3000000000000007</v>
      </c>
      <c r="D31" s="6">
        <f t="shared" si="0"/>
        <v>8</v>
      </c>
      <c r="E31" s="6">
        <f t="shared" si="0"/>
        <v>8.9</v>
      </c>
      <c r="F31" s="6">
        <f t="shared" si="0"/>
        <v>10.5</v>
      </c>
      <c r="G31" s="5">
        <f t="shared" si="0"/>
        <v>11.4</v>
      </c>
      <c r="I31" s="26" t="s">
        <v>2</v>
      </c>
      <c r="J31" s="6">
        <f t="shared" si="1"/>
        <v>1.072705601907032</v>
      </c>
      <c r="K31" s="6">
        <f t="shared" si="2"/>
        <v>1.1690140845070425</v>
      </c>
      <c r="L31" s="6">
        <f t="shared" si="3"/>
        <v>1.0596026490066226</v>
      </c>
      <c r="M31" s="6">
        <f t="shared" si="4"/>
        <v>1.062686567164179</v>
      </c>
      <c r="N31" s="6">
        <f t="shared" si="5"/>
        <v>1.1013986013986015</v>
      </c>
      <c r="O31" s="5">
        <f t="shared" si="6"/>
        <v>1.0763178599527932</v>
      </c>
      <c r="P31" s="17">
        <f t="shared" si="7"/>
        <v>1.0902875606560452</v>
      </c>
      <c r="Q31" s="19">
        <f t="shared" si="8"/>
        <v>109.02875606560451</v>
      </c>
    </row>
    <row r="32" spans="1:17" x14ac:dyDescent="0.3">
      <c r="A32" s="26" t="s">
        <v>1</v>
      </c>
      <c r="B32" s="6">
        <f t="shared" si="0"/>
        <v>7.4</v>
      </c>
      <c r="C32" s="6">
        <f t="shared" si="0"/>
        <v>7</v>
      </c>
      <c r="D32" s="6">
        <f t="shared" si="0"/>
        <v>7.7</v>
      </c>
      <c r="E32" s="6">
        <f t="shared" si="0"/>
        <v>8.9</v>
      </c>
      <c r="F32" s="6">
        <f t="shared" si="0"/>
        <v>10.6</v>
      </c>
      <c r="G32" s="5">
        <f t="shared" si="0"/>
        <v>11.1</v>
      </c>
      <c r="I32" s="26" t="s">
        <v>1</v>
      </c>
      <c r="J32" s="6">
        <f t="shared" si="1"/>
        <v>1.0584028605482718</v>
      </c>
      <c r="K32" s="6">
        <f t="shared" si="2"/>
        <v>0.98591549295774661</v>
      </c>
      <c r="L32" s="6">
        <f t="shared" si="3"/>
        <v>1.0198675496688743</v>
      </c>
      <c r="M32" s="6">
        <f t="shared" si="4"/>
        <v>1.062686567164179</v>
      </c>
      <c r="N32" s="6">
        <f t="shared" si="5"/>
        <v>1.1118881118881119</v>
      </c>
      <c r="O32" s="5">
        <f t="shared" si="6"/>
        <v>1.0479937057435089</v>
      </c>
      <c r="P32" s="17">
        <f t="shared" si="7"/>
        <v>1.0477923813284487</v>
      </c>
      <c r="Q32" s="19">
        <f t="shared" si="8"/>
        <v>104.77923813284487</v>
      </c>
    </row>
    <row r="33" spans="1:18" ht="15" thickBot="1" x14ac:dyDescent="0.35">
      <c r="A33" s="25" t="s">
        <v>0</v>
      </c>
      <c r="B33" s="6">
        <f t="shared" si="0"/>
        <v>5.9</v>
      </c>
      <c r="C33" s="6">
        <f t="shared" si="0"/>
        <v>6.1</v>
      </c>
      <c r="D33" s="6">
        <f t="shared" si="0"/>
        <v>7.1</v>
      </c>
      <c r="E33" s="6">
        <f t="shared" si="0"/>
        <v>7.9</v>
      </c>
      <c r="F33" s="6">
        <f t="shared" si="0"/>
        <v>9.8000000000000007</v>
      </c>
      <c r="G33" s="5">
        <f t="shared" si="0"/>
        <v>9.6999999999999993</v>
      </c>
      <c r="I33" s="25" t="s">
        <v>0</v>
      </c>
      <c r="J33" s="2">
        <f t="shared" si="1"/>
        <v>0.84386174016686533</v>
      </c>
      <c r="K33" s="2">
        <f t="shared" si="2"/>
        <v>0.85915492957746487</v>
      </c>
      <c r="L33" s="2">
        <f t="shared" si="3"/>
        <v>0.94039735099337751</v>
      </c>
      <c r="M33" s="2">
        <f t="shared" si="4"/>
        <v>0.9432835820895521</v>
      </c>
      <c r="N33" s="2">
        <f t="shared" si="5"/>
        <v>1.0279720279720281</v>
      </c>
      <c r="O33" s="1">
        <f t="shared" si="6"/>
        <v>0.91581431943351688</v>
      </c>
      <c r="P33" s="17">
        <f t="shared" si="7"/>
        <v>0.92174732503880075</v>
      </c>
      <c r="Q33" s="19">
        <f t="shared" si="8"/>
        <v>92.17473250388008</v>
      </c>
    </row>
    <row r="34" spans="1:18" ht="15" thickBot="1" x14ac:dyDescent="0.35">
      <c r="A34" s="30" t="s">
        <v>51</v>
      </c>
      <c r="B34" s="28">
        <f t="shared" ref="B34:G34" si="9">AVERAGE(B22:B33)</f>
        <v>6.9916666666666671</v>
      </c>
      <c r="C34" s="28">
        <f t="shared" si="9"/>
        <v>7.0999999999999988</v>
      </c>
      <c r="D34" s="28">
        <f t="shared" si="9"/>
        <v>7.55</v>
      </c>
      <c r="E34" s="28">
        <f t="shared" si="9"/>
        <v>8.3750000000000018</v>
      </c>
      <c r="F34" s="28">
        <f>AVERAGE(F22:F33)</f>
        <v>9.5333333333333332</v>
      </c>
      <c r="G34" s="27">
        <f t="shared" si="9"/>
        <v>10.591666666666667</v>
      </c>
      <c r="P34" s="19">
        <f>SUM(P22:P33)/12</f>
        <v>1</v>
      </c>
    </row>
    <row r="37" spans="1:18" ht="28.8" x14ac:dyDescent="0.55000000000000004">
      <c r="A37" s="118" t="s">
        <v>50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</row>
    <row r="38" spans="1:18" ht="15" thickBot="1" x14ac:dyDescent="0.35"/>
    <row r="39" spans="1:18" ht="15" thickBot="1" x14ac:dyDescent="0.35">
      <c r="A39" s="29"/>
      <c r="B39" s="28">
        <v>1990</v>
      </c>
      <c r="C39" s="28">
        <v>1991</v>
      </c>
      <c r="D39" s="28">
        <v>1992</v>
      </c>
      <c r="E39" s="28">
        <v>1993</v>
      </c>
      <c r="F39" s="28">
        <v>1994</v>
      </c>
      <c r="G39" s="27">
        <v>1995</v>
      </c>
      <c r="I39" s="29"/>
      <c r="J39" s="28">
        <v>1990</v>
      </c>
      <c r="K39" s="28">
        <v>1991</v>
      </c>
      <c r="L39" s="28">
        <v>1992</v>
      </c>
      <c r="M39" s="28">
        <v>1993</v>
      </c>
      <c r="N39" s="28">
        <v>1994</v>
      </c>
      <c r="O39" s="27">
        <v>1995</v>
      </c>
      <c r="P39" s="31" t="s">
        <v>49</v>
      </c>
      <c r="Q39" s="31" t="s">
        <v>23</v>
      </c>
      <c r="R39" t="s">
        <v>22</v>
      </c>
    </row>
    <row r="40" spans="1:18" x14ac:dyDescent="0.3">
      <c r="A40" s="26" t="s">
        <v>11</v>
      </c>
      <c r="B40" s="6">
        <f t="shared" ref="B40:G51" si="10">B3</f>
        <v>6.3</v>
      </c>
      <c r="C40" s="6">
        <f t="shared" si="10"/>
        <v>6.8</v>
      </c>
      <c r="D40" s="6">
        <f t="shared" si="10"/>
        <v>6.9</v>
      </c>
      <c r="E40" s="6">
        <f t="shared" si="10"/>
        <v>6.9</v>
      </c>
      <c r="F40" s="6">
        <f t="shared" si="10"/>
        <v>7.6</v>
      </c>
      <c r="G40" s="6">
        <f t="shared" si="10"/>
        <v>10.1</v>
      </c>
      <c r="I40" s="26" t="s">
        <v>11</v>
      </c>
      <c r="J40" s="6">
        <f t="shared" ref="J40:J51" si="11">B40/B$52</f>
        <v>0.89361702127659559</v>
      </c>
      <c r="K40" s="6">
        <f t="shared" ref="K40:K51" si="12">C40/C$52</f>
        <v>0.96453900709219853</v>
      </c>
      <c r="L40" s="6">
        <f t="shared" ref="L40:L51" si="13">D40/D$52</f>
        <v>0.89610389610389618</v>
      </c>
      <c r="M40" s="6">
        <f t="shared" ref="M40:M51" si="14">E40/E$52</f>
        <v>0.79310344827586221</v>
      </c>
      <c r="N40" s="6">
        <f t="shared" ref="N40:N51" si="15">F40/F$52</f>
        <v>0.76381909547738691</v>
      </c>
      <c r="O40" s="5">
        <f t="shared" ref="O40:O51" si="16">G40/G$52</f>
        <v>0.93518518518518512</v>
      </c>
      <c r="P40" s="33">
        <f t="shared" ref="P40:P51" si="17">AVERAGE(J40:O40)</f>
        <v>0.87439460890185405</v>
      </c>
      <c r="Q40" s="17">
        <f t="shared" ref="Q40:Q51" si="18">P40/P$52</f>
        <v>0.89211575153361422</v>
      </c>
      <c r="R40">
        <f t="shared" ref="R40:R51" si="19">Q40*100</f>
        <v>89.211575153361423</v>
      </c>
    </row>
    <row r="41" spans="1:18" x14ac:dyDescent="0.3">
      <c r="A41" s="26" t="s">
        <v>10</v>
      </c>
      <c r="B41" s="6">
        <f t="shared" si="10"/>
        <v>6.7</v>
      </c>
      <c r="C41" s="6">
        <f t="shared" si="10"/>
        <v>6.4</v>
      </c>
      <c r="D41" s="6">
        <f t="shared" si="10"/>
        <v>7</v>
      </c>
      <c r="E41" s="6">
        <f t="shared" si="10"/>
        <v>7.7</v>
      </c>
      <c r="F41" s="6">
        <f t="shared" si="10"/>
        <v>8.1999999999999993</v>
      </c>
      <c r="G41" s="6">
        <f t="shared" si="10"/>
        <v>10.199999999999999</v>
      </c>
      <c r="I41" s="26" t="s">
        <v>10</v>
      </c>
      <c r="J41" s="6">
        <f t="shared" si="11"/>
        <v>0.95035460992907794</v>
      </c>
      <c r="K41" s="6">
        <f t="shared" si="12"/>
        <v>0.9078014184397164</v>
      </c>
      <c r="L41" s="6">
        <f t="shared" si="13"/>
        <v>0.90909090909090906</v>
      </c>
      <c r="M41" s="6">
        <f t="shared" si="14"/>
        <v>0.88505747126436796</v>
      </c>
      <c r="N41" s="6">
        <f t="shared" si="15"/>
        <v>0.82412060301507539</v>
      </c>
      <c r="O41" s="5">
        <f t="shared" si="16"/>
        <v>0.94444444444444431</v>
      </c>
      <c r="P41" s="33">
        <f t="shared" si="17"/>
        <v>0.90347824269726529</v>
      </c>
      <c r="Q41" s="17">
        <f t="shared" si="18"/>
        <v>0.92178881625356612</v>
      </c>
      <c r="R41">
        <f t="shared" si="19"/>
        <v>92.17888162535661</v>
      </c>
    </row>
    <row r="42" spans="1:18" x14ac:dyDescent="0.3">
      <c r="A42" s="26" t="s">
        <v>9</v>
      </c>
      <c r="B42" s="6">
        <f t="shared" si="10"/>
        <v>8</v>
      </c>
      <c r="C42" s="6">
        <f t="shared" si="10"/>
        <v>7.1</v>
      </c>
      <c r="D42" s="6">
        <f t="shared" si="10"/>
        <v>8.1999999999999993</v>
      </c>
      <c r="E42" s="6">
        <f t="shared" si="10"/>
        <v>9.5</v>
      </c>
      <c r="F42" s="6">
        <f t="shared" si="10"/>
        <v>10.4</v>
      </c>
      <c r="G42" s="6">
        <f t="shared" si="10"/>
        <v>11.7</v>
      </c>
      <c r="I42" s="26" t="s">
        <v>9</v>
      </c>
      <c r="J42" s="6">
        <f t="shared" si="11"/>
        <v>1.1347517730496453</v>
      </c>
      <c r="K42" s="6">
        <f t="shared" si="12"/>
        <v>1.0070921985815602</v>
      </c>
      <c r="L42" s="6">
        <f t="shared" si="13"/>
        <v>1.0649350649350648</v>
      </c>
      <c r="M42" s="6">
        <f t="shared" si="14"/>
        <v>1.0919540229885059</v>
      </c>
      <c r="N42" s="6">
        <f t="shared" si="15"/>
        <v>1.0452261306532664</v>
      </c>
      <c r="O42" s="5">
        <f t="shared" si="16"/>
        <v>1.0833333333333333</v>
      </c>
      <c r="P42" s="33">
        <f t="shared" si="17"/>
        <v>1.0712154205902291</v>
      </c>
      <c r="Q42" s="17">
        <f t="shared" si="18"/>
        <v>1.0929254826884633</v>
      </c>
      <c r="R42">
        <f t="shared" si="19"/>
        <v>109.29254826884633</v>
      </c>
    </row>
    <row r="43" spans="1:18" x14ac:dyDescent="0.3">
      <c r="A43" s="26" t="s">
        <v>8</v>
      </c>
      <c r="B43" s="6">
        <f t="shared" si="10"/>
        <v>7.4</v>
      </c>
      <c r="C43" s="6">
        <f t="shared" si="10"/>
        <v>7.6</v>
      </c>
      <c r="D43" s="6">
        <f t="shared" si="10"/>
        <v>7.8</v>
      </c>
      <c r="E43" s="6">
        <f t="shared" si="10"/>
        <v>8.8000000000000007</v>
      </c>
      <c r="F43" s="6">
        <f t="shared" si="10"/>
        <v>9.4</v>
      </c>
      <c r="G43" s="6">
        <f t="shared" si="10"/>
        <v>10.6</v>
      </c>
      <c r="I43" s="26" t="s">
        <v>8</v>
      </c>
      <c r="J43" s="6">
        <f t="shared" si="11"/>
        <v>1.0496453900709219</v>
      </c>
      <c r="K43" s="6">
        <f t="shared" si="12"/>
        <v>1.0780141843971631</v>
      </c>
      <c r="L43" s="6">
        <f t="shared" si="13"/>
        <v>1.0129870129870129</v>
      </c>
      <c r="M43" s="6">
        <f t="shared" si="14"/>
        <v>1.0114942528735633</v>
      </c>
      <c r="N43" s="6">
        <f t="shared" si="15"/>
        <v>0.94472361809045236</v>
      </c>
      <c r="O43" s="5">
        <f t="shared" si="16"/>
        <v>0.9814814814814814</v>
      </c>
      <c r="P43" s="33">
        <f t="shared" si="17"/>
        <v>1.0130576566500993</v>
      </c>
      <c r="Q43" s="17">
        <f t="shared" si="18"/>
        <v>1.0335890495074267</v>
      </c>
      <c r="R43">
        <f t="shared" si="19"/>
        <v>103.35890495074267</v>
      </c>
    </row>
    <row r="44" spans="1:18" x14ac:dyDescent="0.3">
      <c r="A44" s="26" t="s">
        <v>7</v>
      </c>
      <c r="B44" s="6">
        <f t="shared" si="10"/>
        <v>7.9</v>
      </c>
      <c r="C44" s="6">
        <f t="shared" si="10"/>
        <v>7.7</v>
      </c>
      <c r="D44" s="6">
        <f t="shared" si="10"/>
        <v>7.7</v>
      </c>
      <c r="E44" s="6">
        <f t="shared" si="10"/>
        <v>8.8000000000000007</v>
      </c>
      <c r="F44" s="6">
        <f t="shared" si="10"/>
        <v>10</v>
      </c>
      <c r="G44" s="6">
        <f t="shared" si="10"/>
        <v>11.4</v>
      </c>
      <c r="I44" s="26" t="s">
        <v>7</v>
      </c>
      <c r="J44" s="6">
        <f t="shared" si="11"/>
        <v>1.1205673758865247</v>
      </c>
      <c r="K44" s="6">
        <f t="shared" si="12"/>
        <v>1.0921985815602837</v>
      </c>
      <c r="L44" s="6">
        <f t="shared" si="13"/>
        <v>1</v>
      </c>
      <c r="M44" s="6">
        <f t="shared" si="14"/>
        <v>1.0114942528735633</v>
      </c>
      <c r="N44" s="6">
        <f t="shared" si="15"/>
        <v>1.0050251256281408</v>
      </c>
      <c r="O44" s="5">
        <f t="shared" si="16"/>
        <v>1.0555555555555556</v>
      </c>
      <c r="P44" s="33">
        <f t="shared" si="17"/>
        <v>1.0474734819173446</v>
      </c>
      <c r="Q44" s="17">
        <f t="shared" si="18"/>
        <v>1.0687023719254338</v>
      </c>
      <c r="R44">
        <f t="shared" si="19"/>
        <v>106.87023719254339</v>
      </c>
    </row>
    <row r="45" spans="1:18" x14ac:dyDescent="0.3">
      <c r="A45" s="26" t="s">
        <v>6</v>
      </c>
      <c r="B45" s="6">
        <f t="shared" si="10"/>
        <v>7.5</v>
      </c>
      <c r="C45" s="6">
        <f t="shared" si="10"/>
        <v>7.5</v>
      </c>
      <c r="D45" s="6">
        <f t="shared" si="10"/>
        <v>8.4</v>
      </c>
      <c r="E45" s="6">
        <f t="shared" si="10"/>
        <v>9.1</v>
      </c>
      <c r="F45" s="6">
        <f t="shared" si="10"/>
        <v>10.199999999999999</v>
      </c>
      <c r="G45" s="6">
        <f t="shared" si="10"/>
        <v>10.9</v>
      </c>
      <c r="I45" s="26" t="s">
        <v>6</v>
      </c>
      <c r="J45" s="6">
        <f t="shared" si="11"/>
        <v>1.0638297872340425</v>
      </c>
      <c r="K45" s="6">
        <f t="shared" si="12"/>
        <v>1.0638297872340425</v>
      </c>
      <c r="L45" s="6">
        <f t="shared" si="13"/>
        <v>1.0909090909090908</v>
      </c>
      <c r="M45" s="6">
        <f t="shared" si="14"/>
        <v>1.0459770114942528</v>
      </c>
      <c r="N45" s="6">
        <f t="shared" si="15"/>
        <v>1.0251256281407035</v>
      </c>
      <c r="O45" s="5">
        <f t="shared" si="16"/>
        <v>1.0092592592592593</v>
      </c>
      <c r="P45" s="33">
        <f t="shared" si="17"/>
        <v>1.0498217607118985</v>
      </c>
      <c r="Q45" s="17">
        <f t="shared" si="18"/>
        <v>1.0710982427145332</v>
      </c>
      <c r="R45">
        <f t="shared" si="19"/>
        <v>107.10982427145332</v>
      </c>
    </row>
    <row r="46" spans="1:18" x14ac:dyDescent="0.3">
      <c r="A46" s="26" t="s">
        <v>5</v>
      </c>
      <c r="B46" s="6">
        <f t="shared" si="10"/>
        <v>6.2</v>
      </c>
      <c r="C46" s="6">
        <f t="shared" si="10"/>
        <v>6.5</v>
      </c>
      <c r="D46" s="6">
        <f t="shared" si="10"/>
        <v>6.9</v>
      </c>
      <c r="E46" s="6">
        <f t="shared" si="10"/>
        <v>7.1</v>
      </c>
      <c r="F46" s="6">
        <f t="shared" si="10"/>
        <v>7.6</v>
      </c>
      <c r="G46" s="6">
        <f t="shared" si="10"/>
        <v>8.4</v>
      </c>
      <c r="I46" s="26" t="s">
        <v>5</v>
      </c>
      <c r="J46" s="6">
        <f t="shared" si="11"/>
        <v>0.87943262411347511</v>
      </c>
      <c r="K46" s="6">
        <f t="shared" si="12"/>
        <v>0.92198581560283688</v>
      </c>
      <c r="L46" s="6">
        <f t="shared" si="13"/>
        <v>0.89610389610389618</v>
      </c>
      <c r="M46" s="6">
        <f t="shared" si="14"/>
        <v>0.81609195402298851</v>
      </c>
      <c r="N46" s="6">
        <f t="shared" si="15"/>
        <v>0.76381909547738691</v>
      </c>
      <c r="O46" s="5">
        <f t="shared" si="16"/>
        <v>0.77777777777777779</v>
      </c>
      <c r="P46" s="33">
        <f t="shared" si="17"/>
        <v>0.84253519384972686</v>
      </c>
      <c r="Q46" s="17">
        <f t="shared" si="18"/>
        <v>0.85961064947409316</v>
      </c>
      <c r="R46">
        <f t="shared" si="19"/>
        <v>85.961064947409312</v>
      </c>
    </row>
    <row r="47" spans="1:18" x14ac:dyDescent="0.3">
      <c r="A47" s="26" t="s">
        <v>4</v>
      </c>
      <c r="B47" s="6">
        <f t="shared" si="10"/>
        <v>6.7</v>
      </c>
      <c r="C47" s="6">
        <f t="shared" si="10"/>
        <v>6.8</v>
      </c>
      <c r="D47" s="6">
        <f t="shared" si="10"/>
        <v>7</v>
      </c>
      <c r="E47" s="6">
        <f t="shared" si="10"/>
        <v>8.3000000000000007</v>
      </c>
      <c r="F47" s="6">
        <f t="shared" si="10"/>
        <v>9.9</v>
      </c>
      <c r="G47" s="6">
        <f t="shared" si="10"/>
        <v>10.8</v>
      </c>
      <c r="I47" s="26" t="s">
        <v>4</v>
      </c>
      <c r="J47" s="6">
        <f t="shared" si="11"/>
        <v>0.95035460992907794</v>
      </c>
      <c r="K47" s="6">
        <f t="shared" si="12"/>
        <v>0.96453900709219853</v>
      </c>
      <c r="L47" s="6">
        <f t="shared" si="13"/>
        <v>0.90909090909090906</v>
      </c>
      <c r="M47" s="6">
        <f t="shared" si="14"/>
        <v>0.95402298850574729</v>
      </c>
      <c r="N47" s="6">
        <f t="shared" si="15"/>
        <v>0.99497487437185939</v>
      </c>
      <c r="O47" s="5">
        <f t="shared" si="16"/>
        <v>1</v>
      </c>
      <c r="P47" s="33">
        <f t="shared" si="17"/>
        <v>0.9621637314982987</v>
      </c>
      <c r="Q47" s="17">
        <f t="shared" si="18"/>
        <v>0.98166366956676621</v>
      </c>
      <c r="R47">
        <f t="shared" si="19"/>
        <v>98.166366956676626</v>
      </c>
    </row>
    <row r="48" spans="1:18" x14ac:dyDescent="0.3">
      <c r="A48" s="26" t="s">
        <v>3</v>
      </c>
      <c r="B48" s="6">
        <f t="shared" si="10"/>
        <v>6.4</v>
      </c>
      <c r="C48" s="6">
        <f t="shared" si="10"/>
        <v>7.4</v>
      </c>
      <c r="D48" s="6">
        <f t="shared" si="10"/>
        <v>7.9</v>
      </c>
      <c r="E48" s="6">
        <f t="shared" si="10"/>
        <v>8.6</v>
      </c>
      <c r="F48" s="6">
        <f t="shared" si="10"/>
        <v>10.199999999999999</v>
      </c>
      <c r="G48" s="6">
        <f t="shared" si="10"/>
        <v>10.8</v>
      </c>
      <c r="I48" s="26" t="s">
        <v>3</v>
      </c>
      <c r="J48" s="6">
        <f t="shared" si="11"/>
        <v>0.90780141843971629</v>
      </c>
      <c r="K48" s="6">
        <f t="shared" si="12"/>
        <v>1.0496453900709222</v>
      </c>
      <c r="L48" s="6">
        <f t="shared" si="13"/>
        <v>1.025974025974026</v>
      </c>
      <c r="M48" s="6">
        <f t="shared" si="14"/>
        <v>0.9885057471264368</v>
      </c>
      <c r="N48" s="6">
        <f t="shared" si="15"/>
        <v>1.0251256281407035</v>
      </c>
      <c r="O48" s="5">
        <f t="shared" si="16"/>
        <v>1</v>
      </c>
      <c r="P48" s="33">
        <f t="shared" si="17"/>
        <v>0.9995087016253007</v>
      </c>
      <c r="Q48" s="17">
        <f t="shared" si="18"/>
        <v>1.0197655011101836</v>
      </c>
      <c r="R48">
        <f t="shared" si="19"/>
        <v>101.97655011101835</v>
      </c>
    </row>
    <row r="49" spans="1:18" x14ac:dyDescent="0.3">
      <c r="A49" s="26" t="s">
        <v>2</v>
      </c>
      <c r="B49" s="6">
        <f t="shared" si="10"/>
        <v>7.5</v>
      </c>
      <c r="C49" s="6">
        <f t="shared" si="10"/>
        <v>8.3000000000000007</v>
      </c>
      <c r="D49" s="6">
        <f t="shared" si="10"/>
        <v>8</v>
      </c>
      <c r="E49" s="6">
        <f t="shared" si="10"/>
        <v>8.9</v>
      </c>
      <c r="F49" s="6">
        <f t="shared" si="10"/>
        <v>10.5</v>
      </c>
      <c r="G49" s="6">
        <f t="shared" si="10"/>
        <v>11.4</v>
      </c>
      <c r="I49" s="26" t="s">
        <v>2</v>
      </c>
      <c r="J49" s="6">
        <f t="shared" si="11"/>
        <v>1.0638297872340425</v>
      </c>
      <c r="K49" s="6">
        <f t="shared" si="12"/>
        <v>1.1773049645390072</v>
      </c>
      <c r="L49" s="6">
        <f t="shared" si="13"/>
        <v>1.0389610389610389</v>
      </c>
      <c r="M49" s="6">
        <f t="shared" si="14"/>
        <v>1.0229885057471266</v>
      </c>
      <c r="N49" s="6">
        <f t="shared" si="15"/>
        <v>1.0552763819095479</v>
      </c>
      <c r="O49" s="5">
        <f t="shared" si="16"/>
        <v>1.0555555555555556</v>
      </c>
      <c r="P49" s="33">
        <f t="shared" si="17"/>
        <v>1.068986038991053</v>
      </c>
      <c r="Q49" s="17">
        <f t="shared" si="18"/>
        <v>1.0906509187552502</v>
      </c>
      <c r="R49">
        <f t="shared" si="19"/>
        <v>109.06509187552503</v>
      </c>
    </row>
    <row r="50" spans="1:18" x14ac:dyDescent="0.3">
      <c r="A50" s="26" t="s">
        <v>1</v>
      </c>
      <c r="B50" s="6">
        <f t="shared" si="10"/>
        <v>7.4</v>
      </c>
      <c r="C50" s="6">
        <f t="shared" si="10"/>
        <v>7</v>
      </c>
      <c r="D50" s="6">
        <f t="shared" si="10"/>
        <v>7.7</v>
      </c>
      <c r="E50" s="6">
        <f t="shared" si="10"/>
        <v>8.9</v>
      </c>
      <c r="F50" s="6">
        <f t="shared" si="10"/>
        <v>10.6</v>
      </c>
      <c r="G50" s="6">
        <f t="shared" si="10"/>
        <v>11.1</v>
      </c>
      <c r="I50" s="26" t="s">
        <v>1</v>
      </c>
      <c r="J50" s="6">
        <f t="shared" si="11"/>
        <v>1.0496453900709219</v>
      </c>
      <c r="K50" s="6">
        <f t="shared" si="12"/>
        <v>0.99290780141843971</v>
      </c>
      <c r="L50" s="6">
        <f t="shared" si="13"/>
        <v>1</v>
      </c>
      <c r="M50" s="6">
        <f t="shared" si="14"/>
        <v>1.0229885057471266</v>
      </c>
      <c r="N50" s="6">
        <f t="shared" si="15"/>
        <v>1.0653266331658291</v>
      </c>
      <c r="O50" s="5">
        <f t="shared" si="16"/>
        <v>1.0277777777777777</v>
      </c>
      <c r="P50" s="33">
        <f t="shared" si="17"/>
        <v>1.0264410180300159</v>
      </c>
      <c r="Q50" s="17">
        <f t="shared" si="18"/>
        <v>1.0472436482137075</v>
      </c>
      <c r="R50">
        <f t="shared" si="19"/>
        <v>104.72436482137076</v>
      </c>
    </row>
    <row r="51" spans="1:18" ht="15" thickBot="1" x14ac:dyDescent="0.35">
      <c r="A51" s="25" t="s">
        <v>0</v>
      </c>
      <c r="B51" s="6">
        <f t="shared" si="10"/>
        <v>5.9</v>
      </c>
      <c r="C51" s="6">
        <f t="shared" si="10"/>
        <v>6.1</v>
      </c>
      <c r="D51" s="6">
        <f t="shared" si="10"/>
        <v>7.1</v>
      </c>
      <c r="E51" s="6">
        <f t="shared" si="10"/>
        <v>7.9</v>
      </c>
      <c r="F51" s="6">
        <f t="shared" si="10"/>
        <v>9.8000000000000007</v>
      </c>
      <c r="G51" s="6">
        <f t="shared" si="10"/>
        <v>9.6999999999999993</v>
      </c>
      <c r="I51" s="25" t="s">
        <v>0</v>
      </c>
      <c r="J51" s="2">
        <f t="shared" si="11"/>
        <v>0.83687943262411346</v>
      </c>
      <c r="K51" s="2">
        <f t="shared" si="12"/>
        <v>0.86524822695035453</v>
      </c>
      <c r="L51" s="2">
        <f t="shared" si="13"/>
        <v>0.92207792207792205</v>
      </c>
      <c r="M51" s="2">
        <f t="shared" si="14"/>
        <v>0.90804597701149437</v>
      </c>
      <c r="N51" s="2">
        <f t="shared" si="15"/>
        <v>0.98492462311557805</v>
      </c>
      <c r="O51" s="1">
        <f t="shared" si="16"/>
        <v>0.89814814814814803</v>
      </c>
      <c r="P51" s="33">
        <f t="shared" si="17"/>
        <v>0.90255405498793506</v>
      </c>
      <c r="Q51" s="17">
        <f t="shared" si="18"/>
        <v>0.92084589825696195</v>
      </c>
      <c r="R51">
        <f t="shared" si="19"/>
        <v>92.084589825696199</v>
      </c>
    </row>
    <row r="52" spans="1:18" ht="15" thickBot="1" x14ac:dyDescent="0.35">
      <c r="A52" s="30" t="s">
        <v>16</v>
      </c>
      <c r="B52" s="28">
        <f t="shared" ref="B52:G52" si="20">MEDIAN(B40:B51)</f>
        <v>7.0500000000000007</v>
      </c>
      <c r="C52" s="28">
        <f t="shared" si="20"/>
        <v>7.05</v>
      </c>
      <c r="D52" s="28">
        <f t="shared" si="20"/>
        <v>7.7</v>
      </c>
      <c r="E52" s="28">
        <f t="shared" si="20"/>
        <v>8.6999999999999993</v>
      </c>
      <c r="F52" s="28">
        <f t="shared" si="20"/>
        <v>9.9499999999999993</v>
      </c>
      <c r="G52" s="28">
        <f t="shared" si="20"/>
        <v>10.8</v>
      </c>
      <c r="P52" s="33">
        <f>SUM(P40:P51)/12</f>
        <v>0.98013582587091841</v>
      </c>
      <c r="Q52" s="19">
        <f>AVERAGE(Q40:Q51)</f>
        <v>0.99999999999999989</v>
      </c>
    </row>
    <row r="56" spans="1:18" ht="28.8" x14ac:dyDescent="0.55000000000000004">
      <c r="A56" s="118" t="s">
        <v>48</v>
      </c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</row>
    <row r="57" spans="1:18" ht="28.8" x14ac:dyDescent="0.55000000000000004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8" x14ac:dyDescent="0.3">
      <c r="A58" t="s">
        <v>38</v>
      </c>
      <c r="B58" s="35" t="s">
        <v>27</v>
      </c>
      <c r="C58" s="35" t="s">
        <v>97</v>
      </c>
      <c r="D58" s="35"/>
      <c r="E58" s="35" t="s">
        <v>47</v>
      </c>
      <c r="F58" s="35">
        <f>COUNT(A59:A64)</f>
        <v>6</v>
      </c>
      <c r="G58" s="35"/>
      <c r="H58" s="35"/>
      <c r="I58" s="35"/>
      <c r="J58" s="35"/>
      <c r="K58" s="35"/>
      <c r="L58" s="35"/>
      <c r="M58" s="35"/>
      <c r="N58" s="35"/>
      <c r="O58" s="35"/>
      <c r="P58" s="35" t="s">
        <v>36</v>
      </c>
      <c r="Q58" s="35"/>
      <c r="R58" s="35"/>
    </row>
    <row r="59" spans="1:18" x14ac:dyDescent="0.3">
      <c r="A59">
        <f>AVERAGE(1,12)</f>
        <v>6.5</v>
      </c>
      <c r="B59" s="35">
        <v>1990</v>
      </c>
      <c r="C59" s="35">
        <f>AVERAGE(B70:B81)</f>
        <v>6.9916666666666671</v>
      </c>
      <c r="D59" s="35"/>
      <c r="E59" s="35" t="s">
        <v>46</v>
      </c>
      <c r="F59" s="35">
        <f>AVERAGE(A59:A64)</f>
        <v>36.5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 x14ac:dyDescent="0.3">
      <c r="A60">
        <f>AVERAGE(13,24)</f>
        <v>18.5</v>
      </c>
      <c r="B60" s="35">
        <v>1991</v>
      </c>
      <c r="C60" s="35">
        <f>AVERAGE(C70:C81)</f>
        <v>7.0999999999999988</v>
      </c>
      <c r="D60" s="35"/>
      <c r="E60" s="35" t="s">
        <v>45</v>
      </c>
      <c r="F60" s="35">
        <f>AVERAGE(C59:C64)</f>
        <v>8.3569444444444443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</row>
    <row r="61" spans="1:18" x14ac:dyDescent="0.3">
      <c r="A61">
        <f>AVERAGE(25,36)</f>
        <v>30.5</v>
      </c>
      <c r="B61" s="35">
        <v>1992</v>
      </c>
      <c r="C61" s="35">
        <f>AVERAGE(D70:D81)</f>
        <v>7.55</v>
      </c>
      <c r="D61" s="35"/>
      <c r="E61" s="35" t="s">
        <v>44</v>
      </c>
      <c r="F61" s="35">
        <f>SUMPRODUCT(A59:A64,A59:A64)-(F58*F59*F59)</f>
        <v>2520</v>
      </c>
      <c r="G61" s="36" t="s">
        <v>33</v>
      </c>
      <c r="H61" s="35">
        <f>F63/F61</f>
        <v>6.2202380952380953E-2</v>
      </c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 x14ac:dyDescent="0.3">
      <c r="A62">
        <f>AVERAGE(37,48)</f>
        <v>42.5</v>
      </c>
      <c r="B62" s="35">
        <v>1993</v>
      </c>
      <c r="C62" s="35">
        <f>AVERAGE(E70:E81)</f>
        <v>8.3750000000000018</v>
      </c>
      <c r="D62" s="35"/>
      <c r="E62" s="35" t="s">
        <v>43</v>
      </c>
      <c r="F62" s="35">
        <f>SUMPRODUCT(C59:C64,C59:C64)-(F58*F60*F60)</f>
        <v>10.473252314814829</v>
      </c>
      <c r="G62" s="36" t="s">
        <v>34</v>
      </c>
      <c r="H62" s="35">
        <f>F60-(H61*F59)</f>
        <v>6.0865575396825395</v>
      </c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1:18" x14ac:dyDescent="0.3">
      <c r="A63">
        <f>AVERAGE(49,60)</f>
        <v>54.5</v>
      </c>
      <c r="B63" s="35">
        <v>1994</v>
      </c>
      <c r="C63" s="35">
        <f>AVERAGE(F70:F81)</f>
        <v>9.5333333333333332</v>
      </c>
      <c r="D63" s="35"/>
      <c r="E63" s="35" t="s">
        <v>42</v>
      </c>
      <c r="F63" s="35">
        <f>SUMPRODUCT(A59:A64,C59:C64)-(F58*F59*F60)</f>
        <v>156.75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 x14ac:dyDescent="0.3">
      <c r="A64">
        <f>AVERAGE(61,72)</f>
        <v>66.5</v>
      </c>
      <c r="B64" s="35">
        <v>1995</v>
      </c>
      <c r="C64" s="35">
        <f>AVERAGE(G70:G81)</f>
        <v>10.591666666666667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</row>
    <row r="65" spans="1:18" x14ac:dyDescent="0.3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</row>
    <row r="66" spans="1:18" x14ac:dyDescent="0.3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1:18" x14ac:dyDescent="0.3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4"/>
      <c r="R67" s="34"/>
    </row>
    <row r="68" spans="1:18" ht="15" thickBot="1" x14ac:dyDescent="0.35">
      <c r="A68" t="s">
        <v>41</v>
      </c>
      <c r="I68" t="s">
        <v>40</v>
      </c>
      <c r="Q68" s="6"/>
      <c r="R68" s="6"/>
    </row>
    <row r="69" spans="1:18" ht="15" thickBot="1" x14ac:dyDescent="0.35">
      <c r="A69" s="29"/>
      <c r="B69" s="28">
        <v>1990</v>
      </c>
      <c r="C69" s="28">
        <v>1991</v>
      </c>
      <c r="D69" s="28">
        <v>1992</v>
      </c>
      <c r="E69" s="28">
        <v>1993</v>
      </c>
      <c r="F69" s="28">
        <v>1994</v>
      </c>
      <c r="G69" s="27">
        <v>1995</v>
      </c>
      <c r="I69" s="29"/>
      <c r="J69" s="28">
        <v>1990</v>
      </c>
      <c r="K69" s="28">
        <v>1991</v>
      </c>
      <c r="L69" s="28">
        <v>1992</v>
      </c>
      <c r="M69" s="28">
        <v>1993</v>
      </c>
      <c r="N69" s="28">
        <v>1994</v>
      </c>
      <c r="O69" s="27">
        <v>1995</v>
      </c>
      <c r="P69" s="31"/>
      <c r="Q69" s="18"/>
      <c r="R69" s="18"/>
    </row>
    <row r="70" spans="1:18" x14ac:dyDescent="0.3">
      <c r="A70" s="26" t="s">
        <v>11</v>
      </c>
      <c r="B70" s="6">
        <f t="shared" ref="B70:G81" si="21">B3</f>
        <v>6.3</v>
      </c>
      <c r="C70" s="6">
        <f t="shared" si="21"/>
        <v>6.8</v>
      </c>
      <c r="D70" s="6">
        <f t="shared" si="21"/>
        <v>6.9</v>
      </c>
      <c r="E70" s="6">
        <f t="shared" si="21"/>
        <v>6.9</v>
      </c>
      <c r="F70" s="6">
        <f t="shared" si="21"/>
        <v>7.6</v>
      </c>
      <c r="G70" s="5">
        <f t="shared" si="21"/>
        <v>10.1</v>
      </c>
      <c r="I70" s="26" t="s">
        <v>11</v>
      </c>
      <c r="J70" s="11">
        <f>$H$62+$H$61*'Dataset USA Export(De seasonal)'!$A6</f>
        <v>6.1487599206349204</v>
      </c>
      <c r="K70" s="10">
        <f>$H$62+$H$61*'Dataset USA Export(De seasonal)'!$A18</f>
        <v>6.8951884920634923</v>
      </c>
      <c r="L70" s="10">
        <f>$H$62+$H$61*'Dataset USA Export(De seasonal)'!$A30</f>
        <v>7.6416170634920633</v>
      </c>
      <c r="M70" s="10">
        <f>$H$62+$H$61*'Dataset USA Export(De seasonal)'!$A42</f>
        <v>8.3880456349206352</v>
      </c>
      <c r="N70" s="10">
        <f>$H$62+$H$61*'Dataset USA Export(De seasonal)'!$A54</f>
        <v>9.134474206349207</v>
      </c>
      <c r="O70" s="9">
        <f>$H$62+$H$61*'Dataset USA Export(De seasonal)'!$A66</f>
        <v>9.8809027777777771</v>
      </c>
      <c r="P70" s="33"/>
      <c r="Q70" s="18"/>
      <c r="R70" s="6"/>
    </row>
    <row r="71" spans="1:18" x14ac:dyDescent="0.3">
      <c r="A71" s="26" t="s">
        <v>10</v>
      </c>
      <c r="B71" s="6">
        <f t="shared" si="21"/>
        <v>6.7</v>
      </c>
      <c r="C71" s="6">
        <f t="shared" si="21"/>
        <v>6.4</v>
      </c>
      <c r="D71" s="6">
        <f t="shared" si="21"/>
        <v>7</v>
      </c>
      <c r="E71" s="6">
        <f t="shared" si="21"/>
        <v>7.7</v>
      </c>
      <c r="F71" s="6">
        <f t="shared" si="21"/>
        <v>8.1999999999999993</v>
      </c>
      <c r="G71" s="5">
        <f t="shared" si="21"/>
        <v>10.199999999999999</v>
      </c>
      <c r="I71" s="26" t="s">
        <v>10</v>
      </c>
      <c r="J71" s="7">
        <f>$H$62+$H$61*'Dataset USA Export(De seasonal)'!$A7</f>
        <v>6.2109623015873012</v>
      </c>
      <c r="K71" s="6">
        <f>$H$62+$H$61*'Dataset USA Export(De seasonal)'!$A19</f>
        <v>6.9573908730158731</v>
      </c>
      <c r="L71" s="6">
        <f>$H$62+$H$61*'Dataset USA Export(De seasonal)'!$A31</f>
        <v>7.7038194444444441</v>
      </c>
      <c r="M71" s="6">
        <f>$H$62+$H$61*'Dataset USA Export(De seasonal)'!$A43</f>
        <v>8.4502480158730151</v>
      </c>
      <c r="N71" s="6">
        <f>$H$62+$H$61*'Dataset USA Export(De seasonal)'!$A55</f>
        <v>9.196676587301587</v>
      </c>
      <c r="O71" s="5">
        <f>$H$62+$H$61*'Dataset USA Export(De seasonal)'!$A67</f>
        <v>9.9431051587301589</v>
      </c>
      <c r="P71" s="33"/>
      <c r="Q71" s="18"/>
      <c r="R71" s="6"/>
    </row>
    <row r="72" spans="1:18" x14ac:dyDescent="0.3">
      <c r="A72" s="26" t="s">
        <v>9</v>
      </c>
      <c r="B72" s="6">
        <f t="shared" si="21"/>
        <v>8</v>
      </c>
      <c r="C72" s="6">
        <f t="shared" si="21"/>
        <v>7.1</v>
      </c>
      <c r="D72" s="6">
        <f t="shared" si="21"/>
        <v>8.1999999999999993</v>
      </c>
      <c r="E72" s="6">
        <f t="shared" si="21"/>
        <v>9.5</v>
      </c>
      <c r="F72" s="6">
        <f t="shared" si="21"/>
        <v>10.4</v>
      </c>
      <c r="G72" s="5">
        <f t="shared" si="21"/>
        <v>11.7</v>
      </c>
      <c r="I72" s="26" t="s">
        <v>9</v>
      </c>
      <c r="J72" s="7">
        <f>$H$62+$H$61*'Dataset USA Export(De seasonal)'!$A8</f>
        <v>6.2731646825396821</v>
      </c>
      <c r="K72" s="6">
        <f>$H$62+$H$61*'Dataset USA Export(De seasonal)'!$A20</f>
        <v>7.019593253968254</v>
      </c>
      <c r="L72" s="6">
        <f>$H$62+$H$61*'Dataset USA Export(De seasonal)'!$A32</f>
        <v>7.766021825396825</v>
      </c>
      <c r="M72" s="6">
        <f>$H$62+$H$61*'Dataset USA Export(De seasonal)'!$A44</f>
        <v>8.5124503968253968</v>
      </c>
      <c r="N72" s="6">
        <f>$H$62+$H$61*'Dataset USA Export(De seasonal)'!$A56</f>
        <v>9.2588789682539687</v>
      </c>
      <c r="O72" s="5">
        <f>$H$62+$H$61*'Dataset USA Export(De seasonal)'!$A68</f>
        <v>10.005307539682541</v>
      </c>
      <c r="P72" s="33"/>
      <c r="Q72" s="18"/>
      <c r="R72" s="6"/>
    </row>
    <row r="73" spans="1:18" x14ac:dyDescent="0.3">
      <c r="A73" s="26" t="s">
        <v>8</v>
      </c>
      <c r="B73" s="6">
        <f t="shared" si="21"/>
        <v>7.4</v>
      </c>
      <c r="C73" s="6">
        <f t="shared" si="21"/>
        <v>7.6</v>
      </c>
      <c r="D73" s="6">
        <f t="shared" si="21"/>
        <v>7.8</v>
      </c>
      <c r="E73" s="6">
        <f t="shared" si="21"/>
        <v>8.8000000000000007</v>
      </c>
      <c r="F73" s="6">
        <f t="shared" si="21"/>
        <v>9.4</v>
      </c>
      <c r="G73" s="5">
        <f t="shared" si="21"/>
        <v>10.6</v>
      </c>
      <c r="I73" s="26" t="s">
        <v>8</v>
      </c>
      <c r="J73" s="7">
        <f>$H$62+$H$61*'Dataset USA Export(De seasonal)'!$A9</f>
        <v>6.3353670634920629</v>
      </c>
      <c r="K73" s="6">
        <f>$H$62+$H$61*'Dataset USA Export(De seasonal)'!$A21</f>
        <v>7.0817956349206348</v>
      </c>
      <c r="L73" s="6">
        <f>$H$62+$H$61*'Dataset USA Export(De seasonal)'!$A33</f>
        <v>7.8282242063492067</v>
      </c>
      <c r="M73" s="6">
        <f>$H$62+$H$61*'Dataset USA Export(De seasonal)'!$A45</f>
        <v>8.5746527777777786</v>
      </c>
      <c r="N73" s="6">
        <f>$H$62+$H$61*'Dataset USA Export(De seasonal)'!$A57</f>
        <v>9.3210813492063487</v>
      </c>
      <c r="O73" s="5">
        <f>$H$62+$H$61*'Dataset USA Export(De seasonal)'!$A69</f>
        <v>10.067509920634921</v>
      </c>
      <c r="P73" s="33"/>
      <c r="Q73" s="18"/>
      <c r="R73" s="6"/>
    </row>
    <row r="74" spans="1:18" x14ac:dyDescent="0.3">
      <c r="A74" s="26" t="s">
        <v>7</v>
      </c>
      <c r="B74" s="6">
        <f t="shared" si="21"/>
        <v>7.9</v>
      </c>
      <c r="C74" s="6">
        <f t="shared" si="21"/>
        <v>7.7</v>
      </c>
      <c r="D74" s="6">
        <f t="shared" si="21"/>
        <v>7.7</v>
      </c>
      <c r="E74" s="6">
        <f t="shared" si="21"/>
        <v>8.8000000000000007</v>
      </c>
      <c r="F74" s="6">
        <f t="shared" si="21"/>
        <v>10</v>
      </c>
      <c r="G74" s="5">
        <f t="shared" si="21"/>
        <v>11.4</v>
      </c>
      <c r="I74" s="26" t="s">
        <v>7</v>
      </c>
      <c r="J74" s="7">
        <f>$H$62+$H$61*'Dataset USA Export(De seasonal)'!$A10</f>
        <v>6.3975694444444446</v>
      </c>
      <c r="K74" s="6">
        <f>$H$62+$H$61*'Dataset USA Export(De seasonal)'!$A22</f>
        <v>7.1439980158730156</v>
      </c>
      <c r="L74" s="6">
        <f>$H$62+$H$61*'Dataset USA Export(De seasonal)'!$A34</f>
        <v>7.8904265873015866</v>
      </c>
      <c r="M74" s="6">
        <f>$H$62+$H$61*'Dataset USA Export(De seasonal)'!$A46</f>
        <v>8.6368551587301585</v>
      </c>
      <c r="N74" s="6">
        <f>$H$62+$H$61*'Dataset USA Export(De seasonal)'!$A58</f>
        <v>9.3832837301587304</v>
      </c>
      <c r="O74" s="5">
        <f>$H$62+$H$61*'Dataset USA Export(De seasonal)'!$A70</f>
        <v>10.129712301587301</v>
      </c>
      <c r="P74" s="33"/>
      <c r="Q74" s="18"/>
      <c r="R74" s="6"/>
    </row>
    <row r="75" spans="1:18" x14ac:dyDescent="0.3">
      <c r="A75" s="26" t="s">
        <v>6</v>
      </c>
      <c r="B75" s="6">
        <f t="shared" si="21"/>
        <v>7.5</v>
      </c>
      <c r="C75" s="6">
        <f t="shared" si="21"/>
        <v>7.5</v>
      </c>
      <c r="D75" s="6">
        <f t="shared" si="21"/>
        <v>8.4</v>
      </c>
      <c r="E75" s="6">
        <f t="shared" si="21"/>
        <v>9.1</v>
      </c>
      <c r="F75" s="6">
        <f t="shared" si="21"/>
        <v>10.199999999999999</v>
      </c>
      <c r="G75" s="5">
        <f t="shared" si="21"/>
        <v>10.9</v>
      </c>
      <c r="I75" s="26" t="s">
        <v>6</v>
      </c>
      <c r="J75" s="7">
        <f>$H$62+$H$61*'Dataset USA Export(De seasonal)'!$A11</f>
        <v>6.4597718253968255</v>
      </c>
      <c r="K75" s="6">
        <f>$H$62+$H$61*'Dataset USA Export(De seasonal)'!$A23</f>
        <v>7.2062003968253965</v>
      </c>
      <c r="L75" s="6">
        <f>$H$62+$H$61*'Dataset USA Export(De seasonal)'!$A35</f>
        <v>7.9526289682539684</v>
      </c>
      <c r="M75" s="6">
        <f>$H$62+$H$61*'Dataset USA Export(De seasonal)'!$A47</f>
        <v>8.6990575396825385</v>
      </c>
      <c r="N75" s="6">
        <f>$H$62+$H$61*'Dataset USA Export(De seasonal)'!$A59</f>
        <v>9.4454861111111121</v>
      </c>
      <c r="O75" s="5">
        <f>$H$62+$H$61*'Dataset USA Export(De seasonal)'!$A71</f>
        <v>10.191914682539682</v>
      </c>
      <c r="P75" s="33"/>
      <c r="Q75" s="18"/>
      <c r="R75" s="6"/>
    </row>
    <row r="76" spans="1:18" x14ac:dyDescent="0.3">
      <c r="A76" s="26" t="s">
        <v>5</v>
      </c>
      <c r="B76" s="6">
        <f t="shared" si="21"/>
        <v>6.2</v>
      </c>
      <c r="C76" s="6">
        <f t="shared" si="21"/>
        <v>6.5</v>
      </c>
      <c r="D76" s="6">
        <f t="shared" si="21"/>
        <v>6.9</v>
      </c>
      <c r="E76" s="6">
        <f t="shared" si="21"/>
        <v>7.1</v>
      </c>
      <c r="F76" s="6">
        <f t="shared" si="21"/>
        <v>7.6</v>
      </c>
      <c r="G76" s="5">
        <f t="shared" si="21"/>
        <v>8.4</v>
      </c>
      <c r="I76" s="26" t="s">
        <v>5</v>
      </c>
      <c r="J76" s="7">
        <f>$H$62+$H$61*'Dataset USA Export(De seasonal)'!$A12</f>
        <v>6.5219742063492063</v>
      </c>
      <c r="K76" s="6">
        <f>$H$62+$H$61*'Dataset USA Export(De seasonal)'!$A24</f>
        <v>7.2684027777777782</v>
      </c>
      <c r="L76" s="6">
        <f>$H$62+$H$61*'Dataset USA Export(De seasonal)'!$A36</f>
        <v>8.0148313492063501</v>
      </c>
      <c r="M76" s="6">
        <f>$H$62+$H$61*'Dataset USA Export(De seasonal)'!$A48</f>
        <v>8.7612599206349202</v>
      </c>
      <c r="N76" s="6">
        <f>$H$62+$H$61*'Dataset USA Export(De seasonal)'!$A60</f>
        <v>9.5076884920634921</v>
      </c>
      <c r="O76" s="5">
        <f>$H$62+$H$61*'Dataset USA Export(De seasonal)'!$A72</f>
        <v>10.254117063492064</v>
      </c>
      <c r="P76" s="33"/>
      <c r="Q76" s="18"/>
      <c r="R76" s="6"/>
    </row>
    <row r="77" spans="1:18" x14ac:dyDescent="0.3">
      <c r="A77" s="26" t="s">
        <v>4</v>
      </c>
      <c r="B77" s="6">
        <f t="shared" si="21"/>
        <v>6.7</v>
      </c>
      <c r="C77" s="6">
        <f t="shared" si="21"/>
        <v>6.8</v>
      </c>
      <c r="D77" s="6">
        <f t="shared" si="21"/>
        <v>7</v>
      </c>
      <c r="E77" s="6">
        <f t="shared" si="21"/>
        <v>8.3000000000000007</v>
      </c>
      <c r="F77" s="6">
        <f t="shared" si="21"/>
        <v>9.9</v>
      </c>
      <c r="G77" s="5">
        <f t="shared" si="21"/>
        <v>10.8</v>
      </c>
      <c r="I77" s="26" t="s">
        <v>4</v>
      </c>
      <c r="J77" s="7">
        <f>$H$62+$H$61*'Dataset USA Export(De seasonal)'!$A13</f>
        <v>6.5841765873015872</v>
      </c>
      <c r="K77" s="6">
        <f>$H$62+$H$61*'Dataset USA Export(De seasonal)'!$A25</f>
        <v>7.3306051587301582</v>
      </c>
      <c r="L77" s="6">
        <f>$H$62+$H$61*'Dataset USA Export(De seasonal)'!$A37</f>
        <v>8.0770337301587301</v>
      </c>
      <c r="M77" s="6">
        <f>$H$62+$H$61*'Dataset USA Export(De seasonal)'!$A49</f>
        <v>8.8234623015873019</v>
      </c>
      <c r="N77" s="6">
        <f>$H$62+$H$61*'Dataset USA Export(De seasonal)'!$A61</f>
        <v>9.569890873015872</v>
      </c>
      <c r="O77" s="5">
        <f>$H$62+$H$61*'Dataset USA Export(De seasonal)'!$A73</f>
        <v>10.316319444444444</v>
      </c>
      <c r="P77" s="33"/>
      <c r="Q77" s="18"/>
      <c r="R77" s="6"/>
    </row>
    <row r="78" spans="1:18" x14ac:dyDescent="0.3">
      <c r="A78" s="26" t="s">
        <v>3</v>
      </c>
      <c r="B78" s="6">
        <f t="shared" si="21"/>
        <v>6.4</v>
      </c>
      <c r="C78" s="6">
        <f t="shared" si="21"/>
        <v>7.4</v>
      </c>
      <c r="D78" s="6">
        <f t="shared" si="21"/>
        <v>7.9</v>
      </c>
      <c r="E78" s="6">
        <f t="shared" si="21"/>
        <v>8.6</v>
      </c>
      <c r="F78" s="6">
        <f t="shared" si="21"/>
        <v>10.199999999999999</v>
      </c>
      <c r="G78" s="5">
        <f t="shared" si="21"/>
        <v>10.8</v>
      </c>
      <c r="I78" s="26" t="s">
        <v>3</v>
      </c>
      <c r="J78" s="7">
        <f>$H$62+$H$61*'Dataset USA Export(De seasonal)'!$A14</f>
        <v>6.646378968253968</v>
      </c>
      <c r="K78" s="6">
        <f>$H$62+$H$61*'Dataset USA Export(De seasonal)'!$A26</f>
        <v>7.3928075396825399</v>
      </c>
      <c r="L78" s="6">
        <f>$H$62+$H$61*'Dataset USA Export(De seasonal)'!$A38</f>
        <v>8.13923611111111</v>
      </c>
      <c r="M78" s="6">
        <f>$H$62+$H$61*'Dataset USA Export(De seasonal)'!$A50</f>
        <v>8.8856646825396819</v>
      </c>
      <c r="N78" s="6">
        <f>$H$62+$H$61*'Dataset USA Export(De seasonal)'!$A62</f>
        <v>9.6320932539682538</v>
      </c>
      <c r="O78" s="5">
        <f>$H$62+$H$61*'Dataset USA Export(De seasonal)'!$A74</f>
        <v>10.378521825396826</v>
      </c>
      <c r="P78" s="33"/>
      <c r="Q78" s="18"/>
      <c r="R78" s="6"/>
    </row>
    <row r="79" spans="1:18" x14ac:dyDescent="0.3">
      <c r="A79" s="26" t="s">
        <v>2</v>
      </c>
      <c r="B79" s="6">
        <f t="shared" si="21"/>
        <v>7.5</v>
      </c>
      <c r="C79" s="6">
        <f t="shared" si="21"/>
        <v>8.3000000000000007</v>
      </c>
      <c r="D79" s="6">
        <f t="shared" si="21"/>
        <v>8</v>
      </c>
      <c r="E79" s="6">
        <f t="shared" si="21"/>
        <v>8.9</v>
      </c>
      <c r="F79" s="6">
        <f t="shared" si="21"/>
        <v>10.5</v>
      </c>
      <c r="G79" s="5">
        <f t="shared" si="21"/>
        <v>11.4</v>
      </c>
      <c r="I79" s="26" t="s">
        <v>2</v>
      </c>
      <c r="J79" s="7">
        <f>$H$62+$H$61*'Dataset USA Export(De seasonal)'!$A15</f>
        <v>6.7085813492063489</v>
      </c>
      <c r="K79" s="6">
        <f>$H$62+$H$61*'Dataset USA Export(De seasonal)'!$A27</f>
        <v>7.4550099206349207</v>
      </c>
      <c r="L79" s="6">
        <f>$H$62+$H$61*'Dataset USA Export(De seasonal)'!$A39</f>
        <v>8.2014384920634917</v>
      </c>
      <c r="M79" s="6">
        <f>$H$62+$H$61*'Dataset USA Export(De seasonal)'!$A51</f>
        <v>8.9478670634920636</v>
      </c>
      <c r="N79" s="6">
        <f>$H$62+$H$61*'Dataset USA Export(De seasonal)'!$A63</f>
        <v>9.6942956349206355</v>
      </c>
      <c r="O79" s="5">
        <f>$H$62+$H$61*'Dataset USA Export(De seasonal)'!$A75</f>
        <v>10.440724206349206</v>
      </c>
      <c r="P79" s="33"/>
      <c r="Q79" s="18"/>
      <c r="R79" s="6"/>
    </row>
    <row r="80" spans="1:18" x14ac:dyDescent="0.3">
      <c r="A80" s="26" t="s">
        <v>1</v>
      </c>
      <c r="B80" s="6">
        <f t="shared" si="21"/>
        <v>7.4</v>
      </c>
      <c r="C80" s="6">
        <f t="shared" si="21"/>
        <v>7</v>
      </c>
      <c r="D80" s="6">
        <f t="shared" si="21"/>
        <v>7.7</v>
      </c>
      <c r="E80" s="6">
        <f t="shared" si="21"/>
        <v>8.9</v>
      </c>
      <c r="F80" s="6">
        <f t="shared" si="21"/>
        <v>10.6</v>
      </c>
      <c r="G80" s="5">
        <f t="shared" si="21"/>
        <v>11.1</v>
      </c>
      <c r="I80" s="26" t="s">
        <v>1</v>
      </c>
      <c r="J80" s="7">
        <f>$H$62+$H$61*'Dataset USA Export(De seasonal)'!$A16</f>
        <v>6.7707837301587297</v>
      </c>
      <c r="K80" s="6">
        <f>$H$62+$H$61*'Dataset USA Export(De seasonal)'!$A28</f>
        <v>7.5172123015873016</v>
      </c>
      <c r="L80" s="6">
        <f>$H$62+$H$61*'Dataset USA Export(De seasonal)'!$A40</f>
        <v>8.2636408730158735</v>
      </c>
      <c r="M80" s="6">
        <f>$H$62+$H$61*'Dataset USA Export(De seasonal)'!$A52</f>
        <v>9.0100694444444436</v>
      </c>
      <c r="N80" s="6">
        <f>$H$62+$H$61*'Dataset USA Export(De seasonal)'!$A64</f>
        <v>9.7564980158730155</v>
      </c>
      <c r="O80" s="5">
        <f>$H$62+$H$61*'Dataset USA Export(De seasonal)'!$A76</f>
        <v>10.502926587301587</v>
      </c>
      <c r="P80" s="33"/>
      <c r="Q80" s="18"/>
      <c r="R80" s="6"/>
    </row>
    <row r="81" spans="1:18" ht="15" thickBot="1" x14ac:dyDescent="0.35">
      <c r="A81" s="25" t="s">
        <v>0</v>
      </c>
      <c r="B81" s="6">
        <f t="shared" si="21"/>
        <v>5.9</v>
      </c>
      <c r="C81" s="6">
        <f t="shared" si="21"/>
        <v>6.1</v>
      </c>
      <c r="D81" s="6">
        <f t="shared" si="21"/>
        <v>7.1</v>
      </c>
      <c r="E81" s="6">
        <f t="shared" si="21"/>
        <v>7.9</v>
      </c>
      <c r="F81" s="6">
        <f t="shared" si="21"/>
        <v>9.8000000000000007</v>
      </c>
      <c r="G81" s="5">
        <f t="shared" si="21"/>
        <v>9.6999999999999993</v>
      </c>
      <c r="I81" s="25" t="s">
        <v>0</v>
      </c>
      <c r="J81" s="3">
        <f>$H$62+$H$61*'Dataset USA Export(De seasonal)'!$A17</f>
        <v>6.8329861111111114</v>
      </c>
      <c r="K81" s="2">
        <f>$H$62+$H$61*'Dataset USA Export(De seasonal)'!$A29</f>
        <v>7.5794146825396824</v>
      </c>
      <c r="L81" s="2">
        <f>$H$62+$H$61*'Dataset USA Export(De seasonal)'!$A41</f>
        <v>8.3258432539682534</v>
      </c>
      <c r="M81" s="2">
        <f>$H$62+$H$61*'Dataset USA Export(De seasonal)'!$A53</f>
        <v>9.0722718253968253</v>
      </c>
      <c r="N81" s="2">
        <f>$H$62+$H$61*'Dataset USA Export(De seasonal)'!$A65</f>
        <v>9.8187003968253972</v>
      </c>
      <c r="O81" s="1">
        <f>$H$62+$H$61*'Dataset USA Export(De seasonal)'!$A77</f>
        <v>10.565128968253969</v>
      </c>
      <c r="P81" s="33"/>
      <c r="Q81" s="18"/>
      <c r="R81" s="6"/>
    </row>
    <row r="82" spans="1:18" ht="15" thickBot="1" x14ac:dyDescent="0.35">
      <c r="A82" s="30"/>
      <c r="B82" s="28"/>
      <c r="C82" s="28"/>
      <c r="D82" s="28"/>
      <c r="E82" s="28"/>
      <c r="F82" s="28"/>
      <c r="G82" s="27"/>
      <c r="P82" s="33"/>
      <c r="Q82" s="19"/>
      <c r="R82" s="6"/>
    </row>
    <row r="85" spans="1:18" ht="15" thickBot="1" x14ac:dyDescent="0.35">
      <c r="A85" s="17"/>
      <c r="L85" s="119" t="s">
        <v>17</v>
      </c>
      <c r="M85" s="119"/>
      <c r="N85" s="119"/>
      <c r="P85" s="119" t="s">
        <v>29</v>
      </c>
      <c r="Q85" s="119"/>
      <c r="R85" s="119"/>
    </row>
    <row r="86" spans="1:18" ht="15" thickBot="1" x14ac:dyDescent="0.35">
      <c r="E86" s="29"/>
      <c r="F86" s="28">
        <v>1990</v>
      </c>
      <c r="G86" s="28">
        <v>1991</v>
      </c>
      <c r="H86" s="28">
        <v>1992</v>
      </c>
      <c r="I86" s="28">
        <v>1993</v>
      </c>
      <c r="J86" s="28">
        <v>1994</v>
      </c>
      <c r="K86" s="27">
        <v>1995</v>
      </c>
      <c r="L86" t="s">
        <v>18</v>
      </c>
      <c r="M86" s="31" t="s">
        <v>23</v>
      </c>
      <c r="N86" t="s">
        <v>22</v>
      </c>
      <c r="P86" t="s">
        <v>18</v>
      </c>
      <c r="R86" t="s">
        <v>22</v>
      </c>
    </row>
    <row r="87" spans="1:18" x14ac:dyDescent="0.3">
      <c r="E87" s="26" t="s">
        <v>11</v>
      </c>
      <c r="F87" s="6">
        <f t="shared" ref="F87:F98" si="22">B70/J70</f>
        <v>1.0245968425043765</v>
      </c>
      <c r="G87" s="6">
        <f t="shared" ref="G87:G98" si="23">C70/K70</f>
        <v>0.9861949398231743</v>
      </c>
      <c r="H87" s="6">
        <f t="shared" ref="H87:H98" si="24">D70/L70</f>
        <v>0.9029502450423551</v>
      </c>
      <c r="I87" s="6">
        <f t="shared" ref="I87:I98" si="25">E70/M70</f>
        <v>0.82259924424758879</v>
      </c>
      <c r="J87" s="6">
        <f t="shared" ref="J87:J98" si="26">F70/N70</f>
        <v>0.83201285901244082</v>
      </c>
      <c r="K87" s="5">
        <f t="shared" ref="K87:K98" si="27">G70/O70</f>
        <v>1.022173806093404</v>
      </c>
      <c r="L87" s="19">
        <f t="shared" ref="L87:L98" si="28">AVERAGE(F87:K87)</f>
        <v>0.93175465612055663</v>
      </c>
      <c r="M87" s="17">
        <f t="shared" ref="M87:M98" si="29">L87/L$99</f>
        <v>0.93050039428808284</v>
      </c>
      <c r="N87">
        <f t="shared" ref="N87:N98" si="30">M87*100</f>
        <v>93.05003942880829</v>
      </c>
      <c r="P87">
        <f t="shared" ref="P87:P98" si="31">MEDIAN(F87:K87)</f>
        <v>0.9445725924327647</v>
      </c>
      <c r="Q87">
        <f t="shared" ref="Q87:Q99" si="32">P87/P$99</f>
        <v>0.9496469931058068</v>
      </c>
      <c r="R87">
        <f t="shared" ref="R87:R98" si="33">Q87*100</f>
        <v>94.964699310580684</v>
      </c>
    </row>
    <row r="88" spans="1:18" x14ac:dyDescent="0.3">
      <c r="E88" s="26" t="s">
        <v>10</v>
      </c>
      <c r="F88" s="6">
        <f t="shared" si="22"/>
        <v>1.0787378307364253</v>
      </c>
      <c r="G88" s="6">
        <f t="shared" si="23"/>
        <v>0.91988507140259945</v>
      </c>
      <c r="H88" s="6">
        <f t="shared" si="24"/>
        <v>0.90864019470861324</v>
      </c>
      <c r="I88" s="6">
        <f t="shared" si="25"/>
        <v>0.91121585846193587</v>
      </c>
      <c r="J88" s="6">
        <f t="shared" si="26"/>
        <v>0.89162643941641262</v>
      </c>
      <c r="K88" s="5">
        <f t="shared" si="27"/>
        <v>1.0258364803719575</v>
      </c>
      <c r="L88" s="19">
        <f t="shared" si="28"/>
        <v>0.95599031251632383</v>
      </c>
      <c r="M88" s="17">
        <f t="shared" si="29"/>
        <v>0.95470342636734939</v>
      </c>
      <c r="N88">
        <f t="shared" si="30"/>
        <v>95.470342636734941</v>
      </c>
      <c r="P88">
        <f t="shared" si="31"/>
        <v>0.91555046493226766</v>
      </c>
      <c r="Q88">
        <f t="shared" si="32"/>
        <v>0.92046895392154782</v>
      </c>
      <c r="R88">
        <f t="shared" si="33"/>
        <v>92.046895392154781</v>
      </c>
    </row>
    <row r="89" spans="1:18" x14ac:dyDescent="0.3">
      <c r="E89" s="26" t="s">
        <v>9</v>
      </c>
      <c r="F89" s="6">
        <f t="shared" si="22"/>
        <v>1.2752733914776189</v>
      </c>
      <c r="G89" s="6">
        <f t="shared" si="23"/>
        <v>1.0114546161184326</v>
      </c>
      <c r="H89" s="6">
        <f t="shared" si="24"/>
        <v>1.0558816578629688</v>
      </c>
      <c r="I89" s="6">
        <f t="shared" si="25"/>
        <v>1.1160123768289911</v>
      </c>
      <c r="J89" s="6">
        <f t="shared" si="26"/>
        <v>1.123246133323333</v>
      </c>
      <c r="K89" s="5">
        <f t="shared" si="27"/>
        <v>1.1693793472710414</v>
      </c>
      <c r="L89" s="19">
        <f t="shared" si="28"/>
        <v>1.1252079204803975</v>
      </c>
      <c r="M89" s="17">
        <f t="shared" si="29"/>
        <v>1.123693245625826</v>
      </c>
      <c r="N89">
        <f t="shared" si="30"/>
        <v>112.36932456258259</v>
      </c>
      <c r="P89">
        <f t="shared" si="31"/>
        <v>1.1196292550761622</v>
      </c>
      <c r="Q89">
        <f t="shared" si="32"/>
        <v>1.1256440891831772</v>
      </c>
      <c r="R89">
        <f t="shared" si="33"/>
        <v>112.56440891831771</v>
      </c>
    </row>
    <row r="90" spans="1:18" x14ac:dyDescent="0.3">
      <c r="E90" s="26" t="s">
        <v>8</v>
      </c>
      <c r="F90" s="6">
        <f t="shared" si="22"/>
        <v>1.1680459752115941</v>
      </c>
      <c r="G90" s="6">
        <f t="shared" si="23"/>
        <v>1.0731741484495934</v>
      </c>
      <c r="H90" s="6">
        <f t="shared" si="24"/>
        <v>0.99639455825418044</v>
      </c>
      <c r="I90" s="6">
        <f t="shared" si="25"/>
        <v>1.0262806236080178</v>
      </c>
      <c r="J90" s="6">
        <f t="shared" si="26"/>
        <v>1.008466684050598</v>
      </c>
      <c r="K90" s="5">
        <f t="shared" si="27"/>
        <v>1.05289193490375</v>
      </c>
      <c r="L90" s="19">
        <f t="shared" si="28"/>
        <v>1.0542089874129554</v>
      </c>
      <c r="M90" s="17">
        <f t="shared" si="29"/>
        <v>1.0527898862711718</v>
      </c>
      <c r="N90">
        <f t="shared" si="30"/>
        <v>105.27898862711717</v>
      </c>
      <c r="P90">
        <f t="shared" si="31"/>
        <v>1.0395862792558839</v>
      </c>
      <c r="Q90">
        <f t="shared" si="32"/>
        <v>1.0451711092175016</v>
      </c>
      <c r="R90">
        <f t="shared" si="33"/>
        <v>104.51711092175016</v>
      </c>
    </row>
    <row r="91" spans="1:18" x14ac:dyDescent="0.3">
      <c r="E91" s="26" t="s">
        <v>7</v>
      </c>
      <c r="F91" s="6">
        <f t="shared" si="22"/>
        <v>1.2348439620081411</v>
      </c>
      <c r="G91" s="6">
        <f t="shared" si="23"/>
        <v>1.0778278469411136</v>
      </c>
      <c r="H91" s="6">
        <f t="shared" si="24"/>
        <v>0.97586612267478057</v>
      </c>
      <c r="I91" s="6">
        <f t="shared" si="25"/>
        <v>1.0188893802514374</v>
      </c>
      <c r="J91" s="6">
        <f t="shared" si="26"/>
        <v>1.0657249943171907</v>
      </c>
      <c r="K91" s="5">
        <f t="shared" si="27"/>
        <v>1.1254021496951743</v>
      </c>
      <c r="L91" s="19">
        <f t="shared" si="28"/>
        <v>1.0830924093146397</v>
      </c>
      <c r="M91" s="17">
        <f t="shared" si="29"/>
        <v>1.0816344273650762</v>
      </c>
      <c r="N91">
        <f t="shared" si="30"/>
        <v>108.16344273650762</v>
      </c>
      <c r="P91">
        <f t="shared" si="31"/>
        <v>1.0717764206291522</v>
      </c>
      <c r="Q91">
        <f t="shared" si="32"/>
        <v>1.0775341813706363</v>
      </c>
      <c r="R91">
        <f t="shared" si="33"/>
        <v>107.75341813706363</v>
      </c>
    </row>
    <row r="92" spans="1:18" x14ac:dyDescent="0.3">
      <c r="E92" s="26" t="s">
        <v>6</v>
      </c>
      <c r="F92" s="6">
        <f t="shared" si="22"/>
        <v>1.1610317210452357</v>
      </c>
      <c r="G92" s="6">
        <f t="shared" si="23"/>
        <v>1.0407703903577306</v>
      </c>
      <c r="H92" s="6">
        <f t="shared" si="24"/>
        <v>1.0562544830812413</v>
      </c>
      <c r="I92" s="6">
        <f t="shared" si="25"/>
        <v>1.0460903331755744</v>
      </c>
      <c r="J92" s="6">
        <f t="shared" si="26"/>
        <v>1.0798808954894679</v>
      </c>
      <c r="K92" s="5">
        <f t="shared" si="27"/>
        <v>1.0694752006385393</v>
      </c>
      <c r="L92" s="19">
        <f t="shared" si="28"/>
        <v>1.0755838372979649</v>
      </c>
      <c r="M92" s="17">
        <f t="shared" si="29"/>
        <v>1.074135962853886</v>
      </c>
      <c r="N92">
        <f t="shared" si="30"/>
        <v>107.41359628538861</v>
      </c>
      <c r="P92">
        <f t="shared" si="31"/>
        <v>1.0628648418598903</v>
      </c>
      <c r="Q92">
        <f t="shared" si="32"/>
        <v>1.068574728121777</v>
      </c>
      <c r="R92">
        <f t="shared" si="33"/>
        <v>106.8574728121777</v>
      </c>
    </row>
    <row r="93" spans="1:18" x14ac:dyDescent="0.3">
      <c r="E93" s="26" t="s">
        <v>5</v>
      </c>
      <c r="F93" s="6">
        <f t="shared" si="22"/>
        <v>0.95063240114691638</v>
      </c>
      <c r="G93" s="6">
        <f t="shared" si="23"/>
        <v>0.89428175607891836</v>
      </c>
      <c r="H93" s="6">
        <f t="shared" si="24"/>
        <v>0.86090395410294651</v>
      </c>
      <c r="I93" s="6">
        <f t="shared" si="25"/>
        <v>0.81038572811631293</v>
      </c>
      <c r="J93" s="6">
        <f t="shared" si="26"/>
        <v>0.79935307160558233</v>
      </c>
      <c r="K93" s="5">
        <f t="shared" si="27"/>
        <v>0.81918315813915243</v>
      </c>
      <c r="L93" s="19">
        <f t="shared" si="28"/>
        <v>0.85579001153163803</v>
      </c>
      <c r="M93" s="17">
        <f t="shared" si="29"/>
        <v>0.85463800789953859</v>
      </c>
      <c r="N93">
        <f t="shared" si="30"/>
        <v>85.463800789953865</v>
      </c>
      <c r="P93">
        <f t="shared" si="31"/>
        <v>0.84004355612104953</v>
      </c>
      <c r="Q93">
        <f t="shared" si="32"/>
        <v>0.84455640946944777</v>
      </c>
      <c r="R93">
        <f t="shared" si="33"/>
        <v>84.455640946944783</v>
      </c>
    </row>
    <row r="94" spans="1:18" x14ac:dyDescent="0.3">
      <c r="E94" s="26" t="s">
        <v>4</v>
      </c>
      <c r="F94" s="6">
        <f t="shared" si="22"/>
        <v>1.017591176537062</v>
      </c>
      <c r="G94" s="6">
        <f t="shared" si="23"/>
        <v>0.92761782318909236</v>
      </c>
      <c r="H94" s="6">
        <f t="shared" si="24"/>
        <v>0.86665479356150166</v>
      </c>
      <c r="I94" s="6">
        <f t="shared" si="25"/>
        <v>0.94067382126252952</v>
      </c>
      <c r="J94" s="6">
        <f t="shared" si="26"/>
        <v>1.0344945549917328</v>
      </c>
      <c r="K94" s="5">
        <f t="shared" si="27"/>
        <v>1.0468849920904717</v>
      </c>
      <c r="L94" s="19">
        <f t="shared" si="28"/>
        <v>0.97231952693873158</v>
      </c>
      <c r="M94" s="17">
        <f t="shared" si="29"/>
        <v>0.97101065956297206</v>
      </c>
      <c r="N94">
        <f t="shared" si="30"/>
        <v>97.101065956297205</v>
      </c>
      <c r="P94">
        <f t="shared" si="31"/>
        <v>0.97913249889979581</v>
      </c>
      <c r="Q94">
        <f t="shared" si="32"/>
        <v>0.9843925611239368</v>
      </c>
      <c r="R94">
        <f t="shared" si="33"/>
        <v>98.439256112393679</v>
      </c>
    </row>
    <row r="95" spans="1:18" x14ac:dyDescent="0.3">
      <c r="E95" s="26" t="s">
        <v>3</v>
      </c>
      <c r="F95" s="6">
        <f t="shared" si="22"/>
        <v>0.96293034606801953</v>
      </c>
      <c r="G95" s="6">
        <f t="shared" si="23"/>
        <v>1.000972899710814</v>
      </c>
      <c r="H95" s="6">
        <f t="shared" si="24"/>
        <v>0.97060705601296893</v>
      </c>
      <c r="I95" s="6">
        <f t="shared" si="25"/>
        <v>0.96785106204817595</v>
      </c>
      <c r="J95" s="6">
        <f t="shared" si="26"/>
        <v>1.0589598471544883</v>
      </c>
      <c r="K95" s="5">
        <f t="shared" si="27"/>
        <v>1.0406106169735843</v>
      </c>
      <c r="L95" s="19">
        <f t="shared" si="28"/>
        <v>1.0003219713280085</v>
      </c>
      <c r="M95" s="17">
        <f t="shared" si="29"/>
        <v>0.99897540905372306</v>
      </c>
      <c r="N95">
        <f t="shared" si="30"/>
        <v>99.89754090537231</v>
      </c>
      <c r="P95">
        <f t="shared" si="31"/>
        <v>0.98578997786189149</v>
      </c>
      <c r="Q95">
        <f t="shared" si="32"/>
        <v>0.991085805167506</v>
      </c>
      <c r="R95">
        <f t="shared" si="33"/>
        <v>99.108580516750607</v>
      </c>
    </row>
    <row r="96" spans="1:18" x14ac:dyDescent="0.3">
      <c r="E96" s="26" t="s">
        <v>2</v>
      </c>
      <c r="F96" s="6">
        <f t="shared" si="22"/>
        <v>1.1179710895042332</v>
      </c>
      <c r="G96" s="6">
        <f t="shared" si="23"/>
        <v>1.1133452655812315</v>
      </c>
      <c r="H96" s="6">
        <f t="shared" si="24"/>
        <v>0.97543863893408167</v>
      </c>
      <c r="I96" s="6">
        <f t="shared" si="25"/>
        <v>0.99465044986113349</v>
      </c>
      <c r="J96" s="6">
        <f t="shared" si="26"/>
        <v>1.0831111816083954</v>
      </c>
      <c r="K96" s="5">
        <f t="shared" si="27"/>
        <v>1.0918782811126684</v>
      </c>
      <c r="L96" s="19">
        <f t="shared" si="28"/>
        <v>1.0627324844336241</v>
      </c>
      <c r="M96" s="17">
        <f t="shared" si="29"/>
        <v>1.0613019095665179</v>
      </c>
      <c r="N96">
        <f t="shared" si="30"/>
        <v>106.13019095665179</v>
      </c>
      <c r="P96">
        <f t="shared" si="31"/>
        <v>1.0874947313605319</v>
      </c>
      <c r="Q96">
        <f t="shared" si="32"/>
        <v>1.0933369334749643</v>
      </c>
      <c r="R96">
        <f t="shared" si="33"/>
        <v>109.33369334749644</v>
      </c>
    </row>
    <row r="97" spans="1:18" x14ac:dyDescent="0.3">
      <c r="E97" s="26" t="s">
        <v>1</v>
      </c>
      <c r="F97" s="6">
        <f t="shared" si="22"/>
        <v>1.0929310837442034</v>
      </c>
      <c r="G97" s="6">
        <f t="shared" si="23"/>
        <v>0.93119626254561294</v>
      </c>
      <c r="H97" s="6">
        <f t="shared" si="24"/>
        <v>0.93179267084846484</v>
      </c>
      <c r="I97" s="6">
        <f t="shared" si="25"/>
        <v>0.98778372962349237</v>
      </c>
      <c r="J97" s="6">
        <f t="shared" si="26"/>
        <v>1.0864554046702697</v>
      </c>
      <c r="K97" s="5">
        <f t="shared" si="27"/>
        <v>1.0568482896396034</v>
      </c>
      <c r="L97" s="19">
        <f t="shared" si="28"/>
        <v>1.0145012401786078</v>
      </c>
      <c r="M97" s="17">
        <f t="shared" si="29"/>
        <v>1.0131355907813175</v>
      </c>
      <c r="N97">
        <f t="shared" si="30"/>
        <v>101.31355907813176</v>
      </c>
      <c r="P97">
        <f t="shared" si="31"/>
        <v>1.022316009631548</v>
      </c>
      <c r="Q97">
        <f t="shared" si="32"/>
        <v>1.0278080608395712</v>
      </c>
      <c r="R97">
        <f t="shared" si="33"/>
        <v>102.78080608395712</v>
      </c>
    </row>
    <row r="98" spans="1:18" ht="15" thickBot="1" x14ac:dyDescent="0.35">
      <c r="E98" s="25" t="s">
        <v>0</v>
      </c>
      <c r="F98" s="2">
        <f t="shared" si="22"/>
        <v>0.86345850907058286</v>
      </c>
      <c r="G98" s="2">
        <f t="shared" si="23"/>
        <v>0.80481148683581916</v>
      </c>
      <c r="H98" s="2">
        <f t="shared" si="24"/>
        <v>0.85276647462898203</v>
      </c>
      <c r="I98" s="2">
        <f t="shared" si="25"/>
        <v>0.87078519603930082</v>
      </c>
      <c r="J98" s="2">
        <f t="shared" si="26"/>
        <v>0.99809543054888983</v>
      </c>
      <c r="K98" s="1">
        <f t="shared" si="27"/>
        <v>0.91811467982515849</v>
      </c>
      <c r="L98" s="19">
        <f t="shared" si="28"/>
        <v>0.88467196282478877</v>
      </c>
      <c r="M98" s="17">
        <f t="shared" si="29"/>
        <v>0.8834810803645381</v>
      </c>
      <c r="N98">
        <f t="shared" si="30"/>
        <v>88.348108036453809</v>
      </c>
      <c r="P98">
        <f t="shared" si="31"/>
        <v>0.86712185255494179</v>
      </c>
      <c r="Q98">
        <f t="shared" si="32"/>
        <v>0.87178017500412675</v>
      </c>
      <c r="R98">
        <f t="shared" si="33"/>
        <v>87.178017500412679</v>
      </c>
    </row>
    <row r="99" spans="1:18" x14ac:dyDescent="0.3">
      <c r="L99" s="19">
        <f>AVERAGE(L87:L98)</f>
        <v>1.0013479433648531</v>
      </c>
      <c r="M99" s="19">
        <f>AVERAGE(M87:M98)</f>
        <v>1</v>
      </c>
      <c r="P99">
        <f>SUM(P87:P98)/12</f>
        <v>0.99465654005132331</v>
      </c>
      <c r="Q99">
        <f t="shared" si="32"/>
        <v>1</v>
      </c>
    </row>
    <row r="100" spans="1:18" x14ac:dyDescent="0.3">
      <c r="L100" s="19"/>
      <c r="M100" s="19"/>
    </row>
    <row r="103" spans="1:18" ht="28.8" x14ac:dyDescent="0.55000000000000004">
      <c r="A103" s="118" t="s">
        <v>39</v>
      </c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</row>
    <row r="104" spans="1:18" ht="28.8" x14ac:dyDescent="0.550000000000000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</row>
    <row r="105" spans="1:18" x14ac:dyDescent="0.3">
      <c r="B105" t="s">
        <v>38</v>
      </c>
      <c r="C105" t="s">
        <v>37</v>
      </c>
      <c r="D105" s="35" t="s">
        <v>27</v>
      </c>
      <c r="E105" s="35" t="s">
        <v>97</v>
      </c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 t="s">
        <v>36</v>
      </c>
      <c r="Q105" s="35"/>
      <c r="R105" s="35"/>
    </row>
    <row r="106" spans="1:18" x14ac:dyDescent="0.3">
      <c r="A106">
        <v>1</v>
      </c>
      <c r="B106">
        <f>AVERAGE(1,12)</f>
        <v>6.5</v>
      </c>
      <c r="C106">
        <f t="shared" ref="C106:C111" si="34">POWER(B106,2)</f>
        <v>42.25</v>
      </c>
      <c r="D106" s="35">
        <v>1990</v>
      </c>
      <c r="E106" s="35">
        <f>AVERAGE(B117:B128)</f>
        <v>6.9916666666666671</v>
      </c>
      <c r="H106" s="35"/>
      <c r="I106" s="35"/>
      <c r="J106" s="120" t="s">
        <v>35</v>
      </c>
      <c r="K106" s="121"/>
      <c r="L106" s="35"/>
      <c r="M106" s="35"/>
      <c r="N106" s="35"/>
      <c r="O106" s="35"/>
      <c r="P106" s="35"/>
      <c r="Q106" s="35"/>
      <c r="R106" s="35"/>
    </row>
    <row r="107" spans="1:18" x14ac:dyDescent="0.3">
      <c r="A107">
        <v>1</v>
      </c>
      <c r="B107">
        <f>AVERAGE(13,24)</f>
        <v>18.5</v>
      </c>
      <c r="C107">
        <f t="shared" si="34"/>
        <v>342.25</v>
      </c>
      <c r="D107" s="35">
        <v>1991</v>
      </c>
      <c r="E107" s="35">
        <f>AVERAGE(C117:C128)</f>
        <v>7.0999999999999988</v>
      </c>
      <c r="H107" s="35"/>
      <c r="I107" s="35"/>
      <c r="J107" s="36" t="s">
        <v>34</v>
      </c>
      <c r="K107" s="35">
        <f t="array" ref="K107:K109">MMULT(MMULT(MINVERSE(MMULT(TRANSPOSE(A106:C111),A106:C111)),TRANSPOSE(A106:C111)),E106:E111)</f>
        <v>6.9444315269510541</v>
      </c>
      <c r="L107" s="35"/>
      <c r="M107" s="35"/>
      <c r="N107" s="35"/>
      <c r="O107" s="35"/>
      <c r="P107" s="35"/>
      <c r="Q107" s="35"/>
      <c r="R107" s="35"/>
    </row>
    <row r="108" spans="1:18" x14ac:dyDescent="0.3">
      <c r="A108">
        <v>1</v>
      </c>
      <c r="B108">
        <f>AVERAGE(25,36)</f>
        <v>30.5</v>
      </c>
      <c r="C108">
        <f t="shared" si="34"/>
        <v>930.25</v>
      </c>
      <c r="D108" s="35">
        <v>1992</v>
      </c>
      <c r="E108" s="35">
        <f>AVERAGE(D117:D128)</f>
        <v>7.55</v>
      </c>
      <c r="H108" s="35"/>
      <c r="I108" s="35"/>
      <c r="J108" s="36" t="s">
        <v>33</v>
      </c>
      <c r="K108" s="35">
        <v>-6.4463458994713507E-3</v>
      </c>
      <c r="L108" s="35"/>
      <c r="M108" s="35"/>
      <c r="N108" s="35"/>
      <c r="O108" s="35"/>
      <c r="P108" s="35"/>
      <c r="Q108" s="35"/>
      <c r="R108" s="35"/>
    </row>
    <row r="109" spans="1:18" x14ac:dyDescent="0.3">
      <c r="A109">
        <v>1</v>
      </c>
      <c r="B109">
        <f>AVERAGE(37,48)</f>
        <v>42.5</v>
      </c>
      <c r="C109">
        <f t="shared" si="34"/>
        <v>1806.25</v>
      </c>
      <c r="D109" s="35">
        <v>1993</v>
      </c>
      <c r="E109" s="35">
        <f>AVERAGE(E117:E128)</f>
        <v>8.3750000000000018</v>
      </c>
      <c r="H109" s="35"/>
      <c r="I109" s="35"/>
      <c r="J109" s="36" t="s">
        <v>32</v>
      </c>
      <c r="K109" s="35">
        <v>9.4039351851852009E-4</v>
      </c>
      <c r="L109" s="35"/>
      <c r="M109" s="35"/>
      <c r="N109" s="35"/>
      <c r="O109" s="35"/>
      <c r="P109" s="35"/>
      <c r="Q109" s="35"/>
      <c r="R109" s="35"/>
    </row>
    <row r="110" spans="1:18" x14ac:dyDescent="0.3">
      <c r="A110">
        <v>1</v>
      </c>
      <c r="B110">
        <f>AVERAGE(49,60)</f>
        <v>54.5</v>
      </c>
      <c r="C110">
        <f t="shared" si="34"/>
        <v>2970.25</v>
      </c>
      <c r="D110" s="35">
        <v>1994</v>
      </c>
      <c r="E110" s="35">
        <f>AVERAGE(F117:F128)</f>
        <v>9.5333333333333332</v>
      </c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1:18" x14ac:dyDescent="0.3">
      <c r="A111">
        <v>1</v>
      </c>
      <c r="B111">
        <f>AVERAGE(61,72)</f>
        <v>66.5</v>
      </c>
      <c r="C111">
        <f t="shared" si="34"/>
        <v>4422.25</v>
      </c>
      <c r="D111" s="35">
        <v>1995</v>
      </c>
      <c r="E111" s="35">
        <f>AVERAGE(G117:G128)</f>
        <v>10.591666666666667</v>
      </c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1:18" x14ac:dyDescent="0.3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1:18" x14ac:dyDescent="0.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1:18" x14ac:dyDescent="0.3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4"/>
      <c r="R114" s="34"/>
    </row>
    <row r="115" spans="1:18" ht="15" thickBot="1" x14ac:dyDescent="0.35">
      <c r="A115" t="s">
        <v>31</v>
      </c>
      <c r="I115" t="s">
        <v>30</v>
      </c>
      <c r="Q115" s="6"/>
      <c r="R115" s="6"/>
    </row>
    <row r="116" spans="1:18" ht="15" thickBot="1" x14ac:dyDescent="0.35">
      <c r="A116" s="29"/>
      <c r="B116" s="28">
        <v>1990</v>
      </c>
      <c r="C116" s="28">
        <v>1991</v>
      </c>
      <c r="D116" s="28">
        <v>1992</v>
      </c>
      <c r="E116" s="28">
        <v>1993</v>
      </c>
      <c r="F116" s="28">
        <v>1994</v>
      </c>
      <c r="G116" s="27">
        <v>1995</v>
      </c>
      <c r="I116" s="29"/>
      <c r="J116" s="28">
        <v>1990</v>
      </c>
      <c r="K116" s="28">
        <v>1991</v>
      </c>
      <c r="L116" s="28">
        <v>1992</v>
      </c>
      <c r="M116" s="28">
        <v>1993</v>
      </c>
      <c r="N116" s="28">
        <v>1994</v>
      </c>
      <c r="O116" s="27">
        <v>1995</v>
      </c>
      <c r="P116" s="31"/>
      <c r="Q116" s="18"/>
      <c r="R116" s="18"/>
    </row>
    <row r="117" spans="1:18" x14ac:dyDescent="0.3">
      <c r="A117" s="26" t="s">
        <v>11</v>
      </c>
      <c r="B117" s="6">
        <f t="shared" ref="B117:G128" si="35">B3</f>
        <v>6.3</v>
      </c>
      <c r="C117" s="6">
        <f t="shared" si="35"/>
        <v>6.8</v>
      </c>
      <c r="D117" s="6">
        <f t="shared" si="35"/>
        <v>6.9</v>
      </c>
      <c r="E117" s="6">
        <f t="shared" si="35"/>
        <v>6.9</v>
      </c>
      <c r="F117" s="6">
        <f t="shared" si="35"/>
        <v>7.6</v>
      </c>
      <c r="G117" s="6">
        <f t="shared" si="35"/>
        <v>10.1</v>
      </c>
      <c r="I117" s="26" t="s">
        <v>11</v>
      </c>
      <c r="J117" s="6">
        <f>$K$107+$K$108*'Dataset USA Export(De seasonal)'!$A6+$K$109*(POWER('Dataset USA Export(De seasonal)'!$A6,2))</f>
        <v>6.9389255745701011</v>
      </c>
      <c r="K117" s="6">
        <f>$K$107+$K$108*'Dataset USA Export(De seasonal)'!$A18+$K$109*(POWER('Dataset USA Export(De seasonal)'!$A18,2))</f>
        <v>7.019555534887556</v>
      </c>
      <c r="L117" s="6">
        <f>$K$107+$K$108*'Dataset USA Export(De seasonal)'!$A30+$K$109*(POWER('Dataset USA Export(De seasonal)'!$A30,2))</f>
        <v>7.3710188285383458</v>
      </c>
      <c r="M117" s="6">
        <f>$K$107+$K$108*'Dataset USA Export(De seasonal)'!$A42+$K$109*(POWER('Dataset USA Export(De seasonal)'!$A42,2))</f>
        <v>7.9933154555224677</v>
      </c>
      <c r="N117" s="6">
        <f>$K$107+$K$108*'Dataset USA Export(De seasonal)'!$A54+$K$109*(POWER('Dataset USA Export(De seasonal)'!$A54,2))</f>
        <v>8.8864454158399244</v>
      </c>
      <c r="O117" s="5">
        <f>$K$107+$K$108*'Dataset USA Export(De seasonal)'!$A66+$K$109*(POWER('Dataset USA Export(De seasonal)'!$A66,2))</f>
        <v>10.050408709490714</v>
      </c>
      <c r="P117" s="33"/>
      <c r="Q117" s="18"/>
      <c r="R117" s="6"/>
    </row>
    <row r="118" spans="1:18" x14ac:dyDescent="0.3">
      <c r="A118" s="26" t="s">
        <v>10</v>
      </c>
      <c r="B118" s="6">
        <f t="shared" si="35"/>
        <v>6.7</v>
      </c>
      <c r="C118" s="6">
        <f t="shared" si="35"/>
        <v>6.4</v>
      </c>
      <c r="D118" s="6">
        <f t="shared" si="35"/>
        <v>7</v>
      </c>
      <c r="E118" s="6">
        <f t="shared" si="35"/>
        <v>7.7</v>
      </c>
      <c r="F118" s="6">
        <f t="shared" si="35"/>
        <v>8.1999999999999993</v>
      </c>
      <c r="G118" s="6">
        <f t="shared" si="35"/>
        <v>10.199999999999999</v>
      </c>
      <c r="I118" s="26" t="s">
        <v>10</v>
      </c>
      <c r="J118" s="6">
        <f>$K$107+$K$108*'Dataset USA Export(De seasonal)'!$A7+$K$109*(POWER('Dataset USA Export(De seasonal)'!$A7,2))</f>
        <v>6.9353004092261861</v>
      </c>
      <c r="K118" s="6">
        <f>$K$107+$K$108*'Dataset USA Export(De seasonal)'!$A19+$K$109*(POWER('Dataset USA Export(De seasonal)'!$A19,2))</f>
        <v>7.0384998139880848</v>
      </c>
      <c r="L118" s="6">
        <f>$K$107+$K$108*'Dataset USA Export(De seasonal)'!$A31+$K$109*(POWER('Dataset USA Export(De seasonal)'!$A31,2))</f>
        <v>7.4125325520833192</v>
      </c>
      <c r="M118" s="6">
        <f>$K$107+$K$108*'Dataset USA Export(De seasonal)'!$A43+$K$109*(POWER('Dataset USA Export(De seasonal)'!$A43,2))</f>
        <v>8.0573986235118848</v>
      </c>
      <c r="N118" s="6">
        <f>$K$107+$K$108*'Dataset USA Export(De seasonal)'!$A55+$K$109*(POWER('Dataset USA Export(De seasonal)'!$A55,2))</f>
        <v>8.9730980282737871</v>
      </c>
      <c r="O118" s="5">
        <f>$K$107+$K$108*'Dataset USA Export(De seasonal)'!$A67+$K$109*(POWER('Dataset USA Export(De seasonal)'!$A67,2))</f>
        <v>10.159630766369022</v>
      </c>
      <c r="P118" s="33"/>
      <c r="Q118" s="18"/>
      <c r="R118" s="6"/>
    </row>
    <row r="119" spans="1:18" x14ac:dyDescent="0.3">
      <c r="A119" s="26" t="s">
        <v>9</v>
      </c>
      <c r="B119" s="6">
        <f t="shared" si="35"/>
        <v>8</v>
      </c>
      <c r="C119" s="6">
        <f t="shared" si="35"/>
        <v>7.1</v>
      </c>
      <c r="D119" s="6">
        <f t="shared" si="35"/>
        <v>8.1999999999999993</v>
      </c>
      <c r="E119" s="6">
        <f t="shared" si="35"/>
        <v>9.5</v>
      </c>
      <c r="F119" s="6">
        <f t="shared" si="35"/>
        <v>10.4</v>
      </c>
      <c r="G119" s="6">
        <f t="shared" si="35"/>
        <v>11.7</v>
      </c>
      <c r="I119" s="26" t="s">
        <v>9</v>
      </c>
      <c r="J119" s="6">
        <f>$K$107+$K$108*'Dataset USA Export(De seasonal)'!$A8+$K$109*(POWER('Dataset USA Export(De seasonal)'!$A8,2))</f>
        <v>6.9335560309193074</v>
      </c>
      <c r="K119" s="6">
        <f>$K$107+$K$108*'Dataset USA Export(De seasonal)'!$A20+$K$109*(POWER('Dataset USA Export(De seasonal)'!$A20,2))</f>
        <v>7.0593248801256507</v>
      </c>
      <c r="L119" s="6">
        <f>$K$107+$K$108*'Dataset USA Export(De seasonal)'!$A32+$K$109*(POWER('Dataset USA Export(De seasonal)'!$A32,2))</f>
        <v>7.4559270626653289</v>
      </c>
      <c r="M119" s="6">
        <f>$K$107+$K$108*'Dataset USA Export(De seasonal)'!$A44+$K$109*(POWER('Dataset USA Export(De seasonal)'!$A44,2))</f>
        <v>8.123362578538341</v>
      </c>
      <c r="N119" s="6">
        <f>$K$107+$K$108*'Dataset USA Export(De seasonal)'!$A56+$K$109*(POWER('Dataset USA Export(De seasonal)'!$A56,2))</f>
        <v>9.0616314277446861</v>
      </c>
      <c r="O119" s="5">
        <f>$K$107+$K$108*'Dataset USA Export(De seasonal)'!$A68+$K$109*(POWER('Dataset USA Export(De seasonal)'!$A68,2))</f>
        <v>10.270733610284365</v>
      </c>
      <c r="P119" s="33"/>
      <c r="Q119" s="18"/>
      <c r="R119" s="6"/>
    </row>
    <row r="120" spans="1:18" x14ac:dyDescent="0.3">
      <c r="A120" s="26" t="s">
        <v>8</v>
      </c>
      <c r="B120" s="6">
        <f t="shared" si="35"/>
        <v>7.4</v>
      </c>
      <c r="C120" s="6">
        <f t="shared" si="35"/>
        <v>7.6</v>
      </c>
      <c r="D120" s="6">
        <f t="shared" si="35"/>
        <v>7.8</v>
      </c>
      <c r="E120" s="6">
        <f t="shared" si="35"/>
        <v>8.8000000000000007</v>
      </c>
      <c r="F120" s="6">
        <f t="shared" si="35"/>
        <v>9.4</v>
      </c>
      <c r="G120" s="6">
        <f t="shared" si="35"/>
        <v>10.6</v>
      </c>
      <c r="I120" s="26" t="s">
        <v>8</v>
      </c>
      <c r="J120" s="6">
        <f>$K$107+$K$108*'Dataset USA Export(De seasonal)'!$A9+$K$109*(POWER('Dataset USA Export(De seasonal)'!$A9,2))</f>
        <v>6.933692439649465</v>
      </c>
      <c r="K120" s="6">
        <f>$K$107+$K$108*'Dataset USA Export(De seasonal)'!$A21+$K$109*(POWER('Dataset USA Export(De seasonal)'!$A21,2))</f>
        <v>7.0820307333002539</v>
      </c>
      <c r="L120" s="6">
        <f>$K$107+$K$108*'Dataset USA Export(De seasonal)'!$A33+$K$109*(POWER('Dataset USA Export(De seasonal)'!$A33,2))</f>
        <v>7.5012023602843767</v>
      </c>
      <c r="M120" s="6">
        <f>$K$107+$K$108*'Dataset USA Export(De seasonal)'!$A45+$K$109*(POWER('Dataset USA Export(De seasonal)'!$A45,2))</f>
        <v>8.1912073206018317</v>
      </c>
      <c r="N120" s="6">
        <f>$K$107+$K$108*'Dataset USA Export(De seasonal)'!$A57+$K$109*(POWER('Dataset USA Export(De seasonal)'!$A57,2))</f>
        <v>9.1520456142526214</v>
      </c>
      <c r="O120" s="5">
        <f>$K$107+$K$108*'Dataset USA Export(De seasonal)'!$A69+$K$109*(POWER('Dataset USA Export(De seasonal)'!$A69,2))</f>
        <v>10.383717241236745</v>
      </c>
      <c r="P120" s="33"/>
      <c r="Q120" s="18"/>
      <c r="R120" s="6"/>
    </row>
    <row r="121" spans="1:18" x14ac:dyDescent="0.3">
      <c r="A121" s="26" t="s">
        <v>7</v>
      </c>
      <c r="B121" s="6">
        <f t="shared" si="35"/>
        <v>7.9</v>
      </c>
      <c r="C121" s="6">
        <f t="shared" si="35"/>
        <v>7.7</v>
      </c>
      <c r="D121" s="6">
        <f t="shared" si="35"/>
        <v>7.7</v>
      </c>
      <c r="E121" s="6">
        <f t="shared" si="35"/>
        <v>8.8000000000000007</v>
      </c>
      <c r="F121" s="6">
        <f t="shared" si="35"/>
        <v>10</v>
      </c>
      <c r="G121" s="6">
        <f t="shared" si="35"/>
        <v>11.4</v>
      </c>
      <c r="I121" s="26" t="s">
        <v>7</v>
      </c>
      <c r="J121" s="6">
        <f>$K$107+$K$108*'Dataset USA Export(De seasonal)'!$A10+$K$109*(POWER('Dataset USA Export(De seasonal)'!$A10,2))</f>
        <v>6.9357096354166599</v>
      </c>
      <c r="K121" s="6">
        <f>$K$107+$K$108*'Dataset USA Export(De seasonal)'!$A22+$K$109*(POWER('Dataset USA Export(De seasonal)'!$A22,2))</f>
        <v>7.1066173735118934</v>
      </c>
      <c r="L121" s="6">
        <f>$K$107+$K$108*'Dataset USA Export(De seasonal)'!$A34+$K$109*(POWER('Dataset USA Export(De seasonal)'!$A34,2))</f>
        <v>7.5483584449404599</v>
      </c>
      <c r="M121" s="6">
        <f>$K$107+$K$108*'Dataset USA Export(De seasonal)'!$A46+$K$109*(POWER('Dataset USA Export(De seasonal)'!$A46,2))</f>
        <v>8.2609328497023604</v>
      </c>
      <c r="N121" s="6">
        <f>$K$107+$K$108*'Dataset USA Export(De seasonal)'!$A58+$K$109*(POWER('Dataset USA Export(De seasonal)'!$A58,2))</f>
        <v>9.2443405877975948</v>
      </c>
      <c r="O121" s="5">
        <f>$K$107+$K$108*'Dataset USA Export(De seasonal)'!$A70+$K$109*(POWER('Dataset USA Export(De seasonal)'!$A70,2))</f>
        <v>10.498581659226165</v>
      </c>
      <c r="P121" s="33"/>
      <c r="Q121" s="18"/>
      <c r="R121" s="6"/>
    </row>
    <row r="122" spans="1:18" x14ac:dyDescent="0.3">
      <c r="A122" s="26" t="s">
        <v>6</v>
      </c>
      <c r="B122" s="6">
        <f t="shared" si="35"/>
        <v>7.5</v>
      </c>
      <c r="C122" s="6">
        <f t="shared" si="35"/>
        <v>7.5</v>
      </c>
      <c r="D122" s="6">
        <f t="shared" si="35"/>
        <v>8.4</v>
      </c>
      <c r="E122" s="6">
        <f t="shared" si="35"/>
        <v>9.1</v>
      </c>
      <c r="F122" s="6">
        <f t="shared" si="35"/>
        <v>10.199999999999999</v>
      </c>
      <c r="G122" s="6">
        <f t="shared" si="35"/>
        <v>10.9</v>
      </c>
      <c r="I122" s="26" t="s">
        <v>6</v>
      </c>
      <c r="J122" s="6">
        <f>$K$107+$K$108*'Dataset USA Export(De seasonal)'!$A11+$K$109*(POWER('Dataset USA Export(De seasonal)'!$A11,2))</f>
        <v>6.9396076182208928</v>
      </c>
      <c r="K122" s="6">
        <f>$K$107+$K$108*'Dataset USA Export(De seasonal)'!$A23+$K$109*(POWER('Dataset USA Export(De seasonal)'!$A23,2))</f>
        <v>7.1330848007605709</v>
      </c>
      <c r="L122" s="6">
        <f>$K$107+$K$108*'Dataset USA Export(De seasonal)'!$A35+$K$109*(POWER('Dataset USA Export(De seasonal)'!$A35,2))</f>
        <v>7.5973953166335813</v>
      </c>
      <c r="M122" s="6">
        <f>$K$107+$K$108*'Dataset USA Export(De seasonal)'!$A47+$K$109*(POWER('Dataset USA Export(De seasonal)'!$A47,2))</f>
        <v>8.3325391658399273</v>
      </c>
      <c r="N122" s="6">
        <f>$K$107+$K$108*'Dataset USA Export(De seasonal)'!$A59+$K$109*(POWER('Dataset USA Export(De seasonal)'!$A59,2))</f>
        <v>9.3385163483796063</v>
      </c>
      <c r="O122" s="5">
        <f>$K$107+$K$108*'Dataset USA Export(De seasonal)'!$A71+$K$109*(POWER('Dataset USA Export(De seasonal)'!$A71,2))</f>
        <v>10.615326864252619</v>
      </c>
      <c r="P122" s="33"/>
      <c r="Q122" s="18"/>
      <c r="R122" s="6"/>
    </row>
    <row r="123" spans="1:18" x14ac:dyDescent="0.3">
      <c r="A123" s="26" t="s">
        <v>5</v>
      </c>
      <c r="B123" s="6">
        <f t="shared" si="35"/>
        <v>6.2</v>
      </c>
      <c r="C123" s="6">
        <f t="shared" si="35"/>
        <v>6.5</v>
      </c>
      <c r="D123" s="6">
        <f t="shared" si="35"/>
        <v>6.9</v>
      </c>
      <c r="E123" s="6">
        <f t="shared" si="35"/>
        <v>7.1</v>
      </c>
      <c r="F123" s="6">
        <f t="shared" si="35"/>
        <v>7.6</v>
      </c>
      <c r="G123" s="6">
        <f t="shared" si="35"/>
        <v>8.4</v>
      </c>
      <c r="I123" s="26" t="s">
        <v>5</v>
      </c>
      <c r="J123" s="6">
        <f>$K$107+$K$108*'Dataset USA Export(De seasonal)'!$A12+$K$109*(POWER('Dataset USA Export(De seasonal)'!$A12,2))</f>
        <v>6.945386388062162</v>
      </c>
      <c r="K123" s="6">
        <f>$K$107+$K$108*'Dataset USA Export(De seasonal)'!$A24+$K$109*(POWER('Dataset USA Export(De seasonal)'!$A24,2))</f>
        <v>7.1614330150462848</v>
      </c>
      <c r="L123" s="6">
        <f>$K$107+$K$108*'Dataset USA Export(De seasonal)'!$A36+$K$109*(POWER('Dataset USA Export(De seasonal)'!$A36,2))</f>
        <v>7.6483129753637398</v>
      </c>
      <c r="M123" s="6">
        <f>$K$107+$K$108*'Dataset USA Export(De seasonal)'!$A48+$K$109*(POWER('Dataset USA Export(De seasonal)'!$A48,2))</f>
        <v>8.4060262690145304</v>
      </c>
      <c r="N123" s="6">
        <f>$K$107+$K$108*'Dataset USA Export(De seasonal)'!$A60+$K$109*(POWER('Dataset USA Export(De seasonal)'!$A60,2))</f>
        <v>9.4345728959986523</v>
      </c>
      <c r="O123" s="5">
        <f>$K$107+$K$108*'Dataset USA Export(De seasonal)'!$A72+$K$109*(POWER('Dataset USA Export(De seasonal)'!$A72,2))</f>
        <v>10.733952856316112</v>
      </c>
      <c r="P123" s="33"/>
      <c r="Q123" s="18"/>
      <c r="R123" s="6"/>
    </row>
    <row r="124" spans="1:18" x14ac:dyDescent="0.3">
      <c r="A124" s="26" t="s">
        <v>4</v>
      </c>
      <c r="B124" s="6">
        <f t="shared" si="35"/>
        <v>6.7</v>
      </c>
      <c r="C124" s="6">
        <f t="shared" si="35"/>
        <v>6.8</v>
      </c>
      <c r="D124" s="6">
        <f t="shared" si="35"/>
        <v>7</v>
      </c>
      <c r="E124" s="6">
        <f t="shared" si="35"/>
        <v>8.3000000000000007</v>
      </c>
      <c r="F124" s="6">
        <f t="shared" si="35"/>
        <v>9.9</v>
      </c>
      <c r="G124" s="6">
        <f t="shared" si="35"/>
        <v>10.8</v>
      </c>
      <c r="I124" s="26" t="s">
        <v>4</v>
      </c>
      <c r="J124" s="6">
        <f>$K$107+$K$108*'Dataset USA Export(De seasonal)'!$A13+$K$109*(POWER('Dataset USA Export(De seasonal)'!$A13,2))</f>
        <v>6.9530459449404685</v>
      </c>
      <c r="K124" s="6">
        <f>$K$107+$K$108*'Dataset USA Export(De seasonal)'!$A25+$K$109*(POWER('Dataset USA Export(De seasonal)'!$A25,2))</f>
        <v>7.191662016369035</v>
      </c>
      <c r="L124" s="6">
        <f>$K$107+$K$108*'Dataset USA Export(De seasonal)'!$A37+$K$109*(POWER('Dataset USA Export(De seasonal)'!$A37,2))</f>
        <v>7.7011114211309355</v>
      </c>
      <c r="M124" s="6">
        <f>$K$107+$K$108*'Dataset USA Export(De seasonal)'!$A49+$K$109*(POWER('Dataset USA Export(De seasonal)'!$A49,2))</f>
        <v>8.4813941592261699</v>
      </c>
      <c r="N124" s="6">
        <f>$K$107+$K$108*'Dataset USA Export(De seasonal)'!$A61+$K$109*(POWER('Dataset USA Export(De seasonal)'!$A61,2))</f>
        <v>9.5325102306547365</v>
      </c>
      <c r="O124" s="5">
        <f>$K$107+$K$108*'Dataset USA Export(De seasonal)'!$A73+$K$109*(POWER('Dataset USA Export(De seasonal)'!$A73,2))</f>
        <v>10.854459635416639</v>
      </c>
      <c r="P124" s="33"/>
      <c r="Q124" s="18"/>
      <c r="R124" s="6"/>
    </row>
    <row r="125" spans="1:18" x14ac:dyDescent="0.3">
      <c r="A125" s="26" t="s">
        <v>3</v>
      </c>
      <c r="B125" s="6">
        <f t="shared" si="35"/>
        <v>6.4</v>
      </c>
      <c r="C125" s="6">
        <f t="shared" si="35"/>
        <v>7.4</v>
      </c>
      <c r="D125" s="6">
        <f t="shared" si="35"/>
        <v>7.9</v>
      </c>
      <c r="E125" s="6">
        <f t="shared" si="35"/>
        <v>8.6</v>
      </c>
      <c r="F125" s="6">
        <f t="shared" si="35"/>
        <v>10.199999999999999</v>
      </c>
      <c r="G125" s="6">
        <f t="shared" si="35"/>
        <v>10.8</v>
      </c>
      <c r="I125" s="26" t="s">
        <v>3</v>
      </c>
      <c r="J125" s="6">
        <f>$K$107+$K$108*'Dataset USA Export(De seasonal)'!$A14+$K$109*(POWER('Dataset USA Export(De seasonal)'!$A14,2))</f>
        <v>6.9625862888558121</v>
      </c>
      <c r="K125" s="6">
        <f>$K$107+$K$108*'Dataset USA Export(De seasonal)'!$A26+$K$109*(POWER('Dataset USA Export(De seasonal)'!$A26,2))</f>
        <v>7.2237718047288224</v>
      </c>
      <c r="L125" s="6">
        <f>$K$107+$K$108*'Dataset USA Export(De seasonal)'!$A38+$K$109*(POWER('Dataset USA Export(De seasonal)'!$A38,2))</f>
        <v>7.7557906539351684</v>
      </c>
      <c r="M125" s="6">
        <f>$K$107+$K$108*'Dataset USA Export(De seasonal)'!$A50+$K$109*(POWER('Dataset USA Export(De seasonal)'!$A50,2))</f>
        <v>8.5586428364748457</v>
      </c>
      <c r="N125" s="6">
        <f>$K$107+$K$108*'Dataset USA Export(De seasonal)'!$A62+$K$109*(POWER('Dataset USA Export(De seasonal)'!$A62,2))</f>
        <v>9.6323283523478587</v>
      </c>
      <c r="O125" s="5">
        <f>$K$107+$K$108*'Dataset USA Export(De seasonal)'!$A74+$K$109*(POWER('Dataset USA Export(De seasonal)'!$A74,2))</f>
        <v>10.976847201554204</v>
      </c>
      <c r="P125" s="33"/>
      <c r="Q125" s="18"/>
      <c r="R125" s="6"/>
    </row>
    <row r="126" spans="1:18" x14ac:dyDescent="0.3">
      <c r="A126" s="26" t="s">
        <v>2</v>
      </c>
      <c r="B126" s="6">
        <f t="shared" si="35"/>
        <v>7.5</v>
      </c>
      <c r="C126" s="6">
        <f t="shared" si="35"/>
        <v>8.3000000000000007</v>
      </c>
      <c r="D126" s="6">
        <f t="shared" si="35"/>
        <v>8</v>
      </c>
      <c r="E126" s="6">
        <f t="shared" si="35"/>
        <v>8.9</v>
      </c>
      <c r="F126" s="6">
        <f t="shared" si="35"/>
        <v>10.5</v>
      </c>
      <c r="G126" s="6">
        <f t="shared" si="35"/>
        <v>11.4</v>
      </c>
      <c r="I126" s="26" t="s">
        <v>2</v>
      </c>
      <c r="J126" s="6">
        <f>$K$107+$K$108*'Dataset USA Export(De seasonal)'!$A15+$K$109*(POWER('Dataset USA Export(De seasonal)'!$A15,2))</f>
        <v>6.9740074198081929</v>
      </c>
      <c r="K126" s="6">
        <f>$K$107+$K$108*'Dataset USA Export(De seasonal)'!$A27+$K$109*(POWER('Dataset USA Export(De seasonal)'!$A27,2))</f>
        <v>7.2577623801256479</v>
      </c>
      <c r="L126" s="6">
        <f>$K$107+$K$108*'Dataset USA Export(De seasonal)'!$A39+$K$109*(POWER('Dataset USA Export(De seasonal)'!$A39,2))</f>
        <v>7.8123506737764377</v>
      </c>
      <c r="M126" s="6">
        <f>$K$107+$K$108*'Dataset USA Export(De seasonal)'!$A51+$K$109*(POWER('Dataset USA Export(De seasonal)'!$A51,2))</f>
        <v>8.6377723007605596</v>
      </c>
      <c r="N126" s="6">
        <f>$K$107+$K$108*'Dataset USA Export(De seasonal)'!$A63+$K$109*(POWER('Dataset USA Export(De seasonal)'!$A63,2))</f>
        <v>9.7340272610780172</v>
      </c>
      <c r="O126" s="5">
        <f>$K$107+$K$108*'Dataset USA Export(De seasonal)'!$A75+$K$109*(POWER('Dataset USA Export(De seasonal)'!$A75,2))</f>
        <v>11.101115554728807</v>
      </c>
      <c r="P126" s="33"/>
      <c r="Q126" s="18"/>
      <c r="R126" s="6"/>
    </row>
    <row r="127" spans="1:18" x14ac:dyDescent="0.3">
      <c r="A127" s="26" t="s">
        <v>1</v>
      </c>
      <c r="B127" s="6">
        <f t="shared" si="35"/>
        <v>7.4</v>
      </c>
      <c r="C127" s="6">
        <f t="shared" si="35"/>
        <v>7</v>
      </c>
      <c r="D127" s="6">
        <f t="shared" si="35"/>
        <v>7.7</v>
      </c>
      <c r="E127" s="6">
        <f t="shared" si="35"/>
        <v>8.9</v>
      </c>
      <c r="F127" s="6">
        <f t="shared" si="35"/>
        <v>10.6</v>
      </c>
      <c r="G127" s="6">
        <f t="shared" si="35"/>
        <v>11.1</v>
      </c>
      <c r="I127" s="26" t="s">
        <v>1</v>
      </c>
      <c r="J127" s="6">
        <f>$K$107+$K$108*'Dataset USA Export(De seasonal)'!$A16+$K$109*(POWER('Dataset USA Export(De seasonal)'!$A16,2))</f>
        <v>6.987309337797611</v>
      </c>
      <c r="K127" s="6">
        <f>$K$107+$K$108*'Dataset USA Export(De seasonal)'!$A28+$K$109*(POWER('Dataset USA Export(De seasonal)'!$A28,2))</f>
        <v>7.2936337425595097</v>
      </c>
      <c r="L127" s="6">
        <f>$K$107+$K$108*'Dataset USA Export(De seasonal)'!$A40+$K$109*(POWER('Dataset USA Export(De seasonal)'!$A40,2))</f>
        <v>7.8707914806547441</v>
      </c>
      <c r="M127" s="6">
        <f>$K$107+$K$108*'Dataset USA Export(De seasonal)'!$A52+$K$109*(POWER('Dataset USA Export(De seasonal)'!$A52,2))</f>
        <v>8.7187825520833115</v>
      </c>
      <c r="N127" s="6">
        <f>$K$107+$K$108*'Dataset USA Export(De seasonal)'!$A64+$K$109*(POWER('Dataset USA Export(De seasonal)'!$A64,2))</f>
        <v>9.8376069568452138</v>
      </c>
      <c r="O127" s="5">
        <f>$K$107+$K$108*'Dataset USA Export(De seasonal)'!$A76+$K$109*(POWER('Dataset USA Export(De seasonal)'!$A76,2))</f>
        <v>11.227264694940448</v>
      </c>
      <c r="P127" s="33"/>
      <c r="Q127" s="18"/>
      <c r="R127" s="6"/>
    </row>
    <row r="128" spans="1:18" ht="15" thickBot="1" x14ac:dyDescent="0.35">
      <c r="A128" s="25" t="s">
        <v>0</v>
      </c>
      <c r="B128" s="6">
        <f t="shared" si="35"/>
        <v>5.9</v>
      </c>
      <c r="C128" s="6">
        <f t="shared" si="35"/>
        <v>6.1</v>
      </c>
      <c r="D128" s="6">
        <f t="shared" si="35"/>
        <v>7.1</v>
      </c>
      <c r="E128" s="6">
        <f t="shared" si="35"/>
        <v>7.9</v>
      </c>
      <c r="F128" s="6">
        <f t="shared" si="35"/>
        <v>9.8000000000000007</v>
      </c>
      <c r="G128" s="6">
        <f t="shared" si="35"/>
        <v>9.6999999999999993</v>
      </c>
      <c r="I128" s="25" t="s">
        <v>0</v>
      </c>
      <c r="J128" s="2">
        <f>$K$107+$K$108*'Dataset USA Export(De seasonal)'!$A17+$K$109*(POWER('Dataset USA Export(De seasonal)'!$A17,2))</f>
        <v>7.0024920428240653</v>
      </c>
      <c r="K128" s="2">
        <f>$K$107+$K$108*'Dataset USA Export(De seasonal)'!$A29+$K$109*(POWER('Dataset USA Export(De seasonal)'!$A29,2))</f>
        <v>7.3313858920304096</v>
      </c>
      <c r="L128" s="2">
        <f>$K$107+$K$108*'Dataset USA Export(De seasonal)'!$A41+$K$109*(POWER('Dataset USA Export(De seasonal)'!$A41,2))</f>
        <v>7.9311130745700869</v>
      </c>
      <c r="M128" s="2">
        <f>$K$107+$K$108*'Dataset USA Export(De seasonal)'!$A53+$K$109*(POWER('Dataset USA Export(De seasonal)'!$A53,2))</f>
        <v>8.8016735904430998</v>
      </c>
      <c r="N128" s="2">
        <f>$K$107+$K$108*'Dataset USA Export(De seasonal)'!$A65+$K$109*(POWER('Dataset USA Export(De seasonal)'!$A65,2))</f>
        <v>9.9430674396494467</v>
      </c>
      <c r="O128" s="1">
        <f>$K$107+$K$108*'Dataset USA Export(De seasonal)'!$A77+$K$109*(POWER('Dataset USA Export(De seasonal)'!$A77,2))</f>
        <v>11.355294622189124</v>
      </c>
      <c r="P128" s="33"/>
      <c r="Q128" s="18"/>
      <c r="R128" s="6"/>
    </row>
    <row r="129" spans="1:18" ht="15" thickBot="1" x14ac:dyDescent="0.35">
      <c r="A129" s="30"/>
      <c r="B129" s="28"/>
      <c r="C129" s="28"/>
      <c r="D129" s="28"/>
      <c r="E129" s="28"/>
      <c r="F129" s="28"/>
      <c r="G129" s="28"/>
      <c r="P129" s="33"/>
      <c r="Q129" s="19"/>
      <c r="R129" s="6"/>
    </row>
    <row r="132" spans="1:18" ht="15" thickBot="1" x14ac:dyDescent="0.35">
      <c r="A132" s="17"/>
      <c r="L132" s="119" t="s">
        <v>17</v>
      </c>
      <c r="M132" s="119"/>
      <c r="N132" s="119"/>
      <c r="P132" s="119" t="s">
        <v>29</v>
      </c>
      <c r="Q132" s="119"/>
      <c r="R132" s="119"/>
    </row>
    <row r="133" spans="1:18" ht="15" thickBot="1" x14ac:dyDescent="0.35">
      <c r="E133" s="29"/>
      <c r="F133" s="28">
        <v>1990</v>
      </c>
      <c r="G133" s="28">
        <v>1991</v>
      </c>
      <c r="H133" s="28">
        <v>1992</v>
      </c>
      <c r="I133" s="28">
        <v>1993</v>
      </c>
      <c r="J133" s="28">
        <v>1994</v>
      </c>
      <c r="K133" s="27">
        <v>1995</v>
      </c>
      <c r="L133" t="s">
        <v>18</v>
      </c>
      <c r="M133" s="31" t="s">
        <v>23</v>
      </c>
      <c r="N133" t="s">
        <v>22</v>
      </c>
      <c r="P133" t="s">
        <v>18</v>
      </c>
      <c r="Q133" s="31"/>
      <c r="R133" t="s">
        <v>22</v>
      </c>
    </row>
    <row r="134" spans="1:18" x14ac:dyDescent="0.3">
      <c r="E134" s="26" t="s">
        <v>11</v>
      </c>
      <c r="F134" s="6">
        <f t="shared" ref="F134:F145" si="36">B117/J117</f>
        <v>0.90792154092102573</v>
      </c>
      <c r="G134" s="6">
        <f t="shared" ref="G134:G145" si="37">C117/K117</f>
        <v>0.96872230245969937</v>
      </c>
      <c r="H134" s="6">
        <f t="shared" ref="H134:H145" si="38">D117/L117</f>
        <v>0.93609854492370803</v>
      </c>
      <c r="I134" s="6">
        <f t="shared" ref="I134:I145" si="39">E117/M117</f>
        <v>0.86322128013012278</v>
      </c>
      <c r="J134" s="6">
        <f t="shared" ref="J134:J145" si="40">F117/N117</f>
        <v>0.85523509618965765</v>
      </c>
      <c r="K134" s="5">
        <f t="shared" ref="K134:K145" si="41">G117/O117</f>
        <v>1.0049342561026853</v>
      </c>
      <c r="L134" s="19">
        <f t="shared" ref="L134:L145" si="42">AVERAGE(F134:K134)</f>
        <v>0.92268883678781644</v>
      </c>
      <c r="M134" s="17">
        <f t="shared" ref="M134:M145" si="43">L134/L$146</f>
        <v>0.92374700483644312</v>
      </c>
      <c r="N134">
        <f t="shared" ref="N134:N145" si="44">M134*100</f>
        <v>92.374700483644318</v>
      </c>
      <c r="P134">
        <f t="shared" ref="P134:P145" si="45">MEDIAN(F134:K134)</f>
        <v>0.92201004292236688</v>
      </c>
      <c r="Q134" s="31">
        <f t="shared" ref="Q134:Q146" si="46">P134/P$146</f>
        <v>0.92033543882179225</v>
      </c>
      <c r="R134">
        <f t="shared" ref="R134:R145" si="47">Q134*100</f>
        <v>92.033543882179231</v>
      </c>
    </row>
    <row r="135" spans="1:18" x14ac:dyDescent="0.3">
      <c r="E135" s="26" t="s">
        <v>10</v>
      </c>
      <c r="F135" s="6">
        <f t="shared" si="36"/>
        <v>0.96607206676827428</v>
      </c>
      <c r="G135" s="6">
        <f t="shared" si="37"/>
        <v>0.90928467274814007</v>
      </c>
      <c r="H135" s="6">
        <f t="shared" si="38"/>
        <v>0.9443466117437318</v>
      </c>
      <c r="I135" s="6">
        <f t="shared" si="39"/>
        <v>0.95564342286988535</v>
      </c>
      <c r="J135" s="6">
        <f t="shared" si="40"/>
        <v>0.91384268556547643</v>
      </c>
      <c r="K135" s="5">
        <f t="shared" si="41"/>
        <v>1.0039734941711278</v>
      </c>
      <c r="L135" s="19">
        <f t="shared" si="42"/>
        <v>0.94886049231110581</v>
      </c>
      <c r="M135" s="17">
        <f t="shared" si="43"/>
        <v>0.94994867482240974</v>
      </c>
      <c r="N135">
        <f t="shared" si="44"/>
        <v>94.994867482240977</v>
      </c>
      <c r="P135">
        <f t="shared" si="45"/>
        <v>0.94999501730680858</v>
      </c>
      <c r="Q135" s="31">
        <f t="shared" si="46"/>
        <v>0.94826958539452144</v>
      </c>
      <c r="R135">
        <f t="shared" si="47"/>
        <v>94.82695853945215</v>
      </c>
    </row>
    <row r="136" spans="1:18" x14ac:dyDescent="0.3">
      <c r="E136" s="26" t="s">
        <v>9</v>
      </c>
      <c r="F136" s="6">
        <f t="shared" si="36"/>
        <v>1.1538090936779082</v>
      </c>
      <c r="G136" s="6">
        <f t="shared" si="37"/>
        <v>1.0057618994117785</v>
      </c>
      <c r="H136" s="6">
        <f t="shared" si="38"/>
        <v>1.0997961663359781</v>
      </c>
      <c r="I136" s="6">
        <f t="shared" si="39"/>
        <v>1.1694664503956391</v>
      </c>
      <c r="J136" s="6">
        <f t="shared" si="40"/>
        <v>1.1476962049192962</v>
      </c>
      <c r="K136" s="5">
        <f t="shared" si="41"/>
        <v>1.1391591335096523</v>
      </c>
      <c r="L136" s="19">
        <f t="shared" si="42"/>
        <v>1.1192814913750422</v>
      </c>
      <c r="M136" s="17">
        <f t="shared" si="43"/>
        <v>1.1205651179502976</v>
      </c>
      <c r="N136">
        <f t="shared" si="44"/>
        <v>112.05651179502976</v>
      </c>
      <c r="P136">
        <f t="shared" si="45"/>
        <v>1.1434276692144743</v>
      </c>
      <c r="Q136" s="31">
        <f t="shared" si="46"/>
        <v>1.1413509145432257</v>
      </c>
      <c r="R136">
        <f t="shared" si="47"/>
        <v>114.13509145432256</v>
      </c>
    </row>
    <row r="137" spans="1:18" x14ac:dyDescent="0.3">
      <c r="E137" s="26" t="s">
        <v>8</v>
      </c>
      <c r="F137" s="6">
        <f t="shared" si="36"/>
        <v>1.067252414843787</v>
      </c>
      <c r="G137" s="6">
        <f>C120/K120</f>
        <v>1.0731385228624064</v>
      </c>
      <c r="H137" s="6">
        <f t="shared" si="38"/>
        <v>1.0398332994317854</v>
      </c>
      <c r="I137" s="6">
        <f t="shared" si="39"/>
        <v>1.0743227042815757</v>
      </c>
      <c r="J137" s="6">
        <f t="shared" si="40"/>
        <v>1.0270927829906393</v>
      </c>
      <c r="K137" s="5">
        <f t="shared" si="41"/>
        <v>1.0208290300803198</v>
      </c>
      <c r="L137" s="19">
        <f t="shared" si="42"/>
        <v>1.0504114590817524</v>
      </c>
      <c r="M137" s="17">
        <f t="shared" si="43"/>
        <v>1.051616103377419</v>
      </c>
      <c r="N137">
        <f t="shared" si="44"/>
        <v>105.16161033774189</v>
      </c>
      <c r="P137">
        <f t="shared" si="45"/>
        <v>1.0535428571377863</v>
      </c>
      <c r="Q137" s="31">
        <f t="shared" si="46"/>
        <v>1.0516293560840428</v>
      </c>
      <c r="R137">
        <f t="shared" si="47"/>
        <v>105.16293560840428</v>
      </c>
    </row>
    <row r="138" spans="1:18" x14ac:dyDescent="0.3">
      <c r="E138" s="26" t="s">
        <v>7</v>
      </c>
      <c r="F138" s="6">
        <f t="shared" si="36"/>
        <v>1.1390326895548319</v>
      </c>
      <c r="G138" s="6">
        <f t="shared" si="37"/>
        <v>1.0834971963876638</v>
      </c>
      <c r="H138" s="6">
        <f t="shared" si="38"/>
        <v>1.0200893420954569</v>
      </c>
      <c r="I138" s="6">
        <f t="shared" si="39"/>
        <v>1.0652549972388485</v>
      </c>
      <c r="J138" s="6">
        <f t="shared" si="40"/>
        <v>1.0817429220641075</v>
      </c>
      <c r="K138" s="5">
        <f t="shared" si="41"/>
        <v>1.0858609638933148</v>
      </c>
      <c r="L138" s="19">
        <f t="shared" si="42"/>
        <v>1.0792463518723705</v>
      </c>
      <c r="M138" s="17">
        <f t="shared" si="43"/>
        <v>1.0804840649134473</v>
      </c>
      <c r="N138">
        <f t="shared" si="44"/>
        <v>108.04840649134474</v>
      </c>
      <c r="P138">
        <f t="shared" si="45"/>
        <v>1.0826200592258857</v>
      </c>
      <c r="Q138" s="31">
        <f t="shared" si="46"/>
        <v>1.0806537465978825</v>
      </c>
      <c r="R138">
        <f t="shared" si="47"/>
        <v>108.06537465978825</v>
      </c>
    </row>
    <row r="139" spans="1:18" x14ac:dyDescent="0.3">
      <c r="E139" s="26" t="s">
        <v>6</v>
      </c>
      <c r="F139" s="6">
        <f t="shared" si="36"/>
        <v>1.0807527475051644</v>
      </c>
      <c r="G139" s="6">
        <f t="shared" si="37"/>
        <v>1.051438502343377</v>
      </c>
      <c r="H139" s="6">
        <f t="shared" si="38"/>
        <v>1.1056420852037556</v>
      </c>
      <c r="I139" s="6">
        <f t="shared" si="39"/>
        <v>1.0921040776269442</v>
      </c>
      <c r="J139" s="6">
        <f t="shared" si="40"/>
        <v>1.0922505909378073</v>
      </c>
      <c r="K139" s="5">
        <f t="shared" si="41"/>
        <v>1.0268171804210782</v>
      </c>
      <c r="L139" s="19">
        <f t="shared" si="42"/>
        <v>1.0748341973396878</v>
      </c>
      <c r="M139" s="17">
        <f t="shared" si="43"/>
        <v>1.0760668503857089</v>
      </c>
      <c r="N139">
        <f t="shared" si="44"/>
        <v>107.60668503857089</v>
      </c>
      <c r="P139">
        <f t="shared" si="45"/>
        <v>1.0864284125660544</v>
      </c>
      <c r="Q139" s="31">
        <f t="shared" si="46"/>
        <v>1.0844551830024181</v>
      </c>
      <c r="R139">
        <f t="shared" si="47"/>
        <v>108.4455183002418</v>
      </c>
    </row>
    <row r="140" spans="1:18" x14ac:dyDescent="0.3">
      <c r="E140" s="26" t="s">
        <v>5</v>
      </c>
      <c r="F140" s="6">
        <f t="shared" si="36"/>
        <v>0.89267891713795167</v>
      </c>
      <c r="G140" s="6">
        <f t="shared" si="37"/>
        <v>0.90763957246313642</v>
      </c>
      <c r="H140" s="6">
        <f t="shared" si="38"/>
        <v>0.9021597340780696</v>
      </c>
      <c r="I140" s="6">
        <f t="shared" si="39"/>
        <v>0.84463214517557761</v>
      </c>
      <c r="J140" s="6">
        <f t="shared" si="40"/>
        <v>0.80554785932315776</v>
      </c>
      <c r="K140" s="5">
        <f t="shared" si="41"/>
        <v>0.78256352645123106</v>
      </c>
      <c r="L140" s="19">
        <f t="shared" si="42"/>
        <v>0.85587029243818724</v>
      </c>
      <c r="M140" s="17">
        <f t="shared" si="43"/>
        <v>0.85685183091694439</v>
      </c>
      <c r="N140">
        <f t="shared" si="44"/>
        <v>85.685183091694441</v>
      </c>
      <c r="P140">
        <f t="shared" si="45"/>
        <v>0.86865553115676464</v>
      </c>
      <c r="Q140" s="31">
        <f t="shared" si="46"/>
        <v>0.86707783238262615</v>
      </c>
      <c r="R140">
        <f t="shared" si="47"/>
        <v>86.707783238262621</v>
      </c>
    </row>
    <row r="141" spans="1:18" x14ac:dyDescent="0.3">
      <c r="E141" s="26" t="s">
        <v>4</v>
      </c>
      <c r="F141" s="6">
        <f t="shared" si="36"/>
        <v>0.96360646155019258</v>
      </c>
      <c r="G141" s="6">
        <f t="shared" si="37"/>
        <v>0.94553942948409309</v>
      </c>
      <c r="H141" s="6">
        <f t="shared" si="38"/>
        <v>0.90895970947684657</v>
      </c>
      <c r="I141" s="6">
        <f t="shared" si="39"/>
        <v>0.97861269552850028</v>
      </c>
      <c r="J141" s="6">
        <f t="shared" si="40"/>
        <v>1.0385512063929905</v>
      </c>
      <c r="K141" s="5">
        <f t="shared" si="41"/>
        <v>0.99498274098887951</v>
      </c>
      <c r="L141" s="19">
        <f t="shared" si="42"/>
        <v>0.97170870723691705</v>
      </c>
      <c r="M141" s="17">
        <f t="shared" si="43"/>
        <v>0.9728230927866004</v>
      </c>
      <c r="N141">
        <f t="shared" si="44"/>
        <v>97.282309278660037</v>
      </c>
      <c r="P141">
        <f t="shared" si="45"/>
        <v>0.97110957853934643</v>
      </c>
      <c r="Q141" s="31">
        <f t="shared" si="46"/>
        <v>0.96934579722827208</v>
      </c>
      <c r="R141">
        <f t="shared" si="47"/>
        <v>96.934579722827209</v>
      </c>
    </row>
    <row r="142" spans="1:18" x14ac:dyDescent="0.3">
      <c r="E142" s="26" t="s">
        <v>3</v>
      </c>
      <c r="F142" s="6">
        <f t="shared" si="36"/>
        <v>0.9191986618885748</v>
      </c>
      <c r="G142" s="6">
        <f t="shared" si="37"/>
        <v>1.0243955927782513</v>
      </c>
      <c r="H142" s="6">
        <f t="shared" si="38"/>
        <v>1.0185937646462468</v>
      </c>
      <c r="I142" s="6">
        <f t="shared" si="39"/>
        <v>1.0048322104702045</v>
      </c>
      <c r="J142" s="6">
        <f t="shared" si="40"/>
        <v>1.0589340008860653</v>
      </c>
      <c r="K142" s="5">
        <f t="shared" si="41"/>
        <v>0.98388907139664261</v>
      </c>
      <c r="L142" s="19">
        <f t="shared" si="42"/>
        <v>1.0016405503443309</v>
      </c>
      <c r="M142" s="17">
        <f t="shared" si="43"/>
        <v>1.0027892626559192</v>
      </c>
      <c r="N142">
        <f t="shared" si="44"/>
        <v>100.27892626559192</v>
      </c>
      <c r="P142">
        <f t="shared" si="45"/>
        <v>1.0117129875582256</v>
      </c>
      <c r="Q142" s="31">
        <f t="shared" si="46"/>
        <v>1.0098754601575481</v>
      </c>
      <c r="R142">
        <f t="shared" si="47"/>
        <v>100.98754601575482</v>
      </c>
    </row>
    <row r="143" spans="1:18" x14ac:dyDescent="0.3">
      <c r="E143" s="26" t="s">
        <v>2</v>
      </c>
      <c r="F143" s="6">
        <f t="shared" si="36"/>
        <v>1.0754218555457564</v>
      </c>
      <c r="G143" s="6">
        <f t="shared" si="37"/>
        <v>1.1436031610415316</v>
      </c>
      <c r="H143" s="6">
        <f t="shared" si="38"/>
        <v>1.0240195728608856</v>
      </c>
      <c r="I143" s="6">
        <f t="shared" si="39"/>
        <v>1.0303582555905475</v>
      </c>
      <c r="J143" s="6">
        <f t="shared" si="40"/>
        <v>1.0786902192050316</v>
      </c>
      <c r="K143" s="5">
        <f t="shared" si="41"/>
        <v>1.0269238207455533</v>
      </c>
      <c r="L143" s="19">
        <f t="shared" si="42"/>
        <v>1.0631694808315511</v>
      </c>
      <c r="M143" s="17">
        <f t="shared" si="43"/>
        <v>1.0643887564204999</v>
      </c>
      <c r="N143">
        <f t="shared" si="44"/>
        <v>106.43887564204999</v>
      </c>
      <c r="P143">
        <f t="shared" si="45"/>
        <v>1.052890055568152</v>
      </c>
      <c r="Q143" s="31">
        <f t="shared" si="46"/>
        <v>1.0509777401676383</v>
      </c>
      <c r="R143">
        <f t="shared" si="47"/>
        <v>105.09777401676384</v>
      </c>
    </row>
    <row r="144" spans="1:18" x14ac:dyDescent="0.3">
      <c r="E144" s="26" t="s">
        <v>1</v>
      </c>
      <c r="F144" s="6">
        <f t="shared" si="36"/>
        <v>1.0590628870500913</v>
      </c>
      <c r="G144" s="6">
        <f t="shared" si="37"/>
        <v>0.95974109025435284</v>
      </c>
      <c r="H144" s="6">
        <f t="shared" si="38"/>
        <v>0.97830059644261647</v>
      </c>
      <c r="I144" s="6">
        <f t="shared" si="39"/>
        <v>1.0207847192924187</v>
      </c>
      <c r="J144" s="6">
        <f t="shared" si="40"/>
        <v>1.0774978149156789</v>
      </c>
      <c r="K144" s="5">
        <f t="shared" si="41"/>
        <v>0.98866467493210519</v>
      </c>
      <c r="L144" s="19">
        <f t="shared" si="42"/>
        <v>1.0140086304812106</v>
      </c>
      <c r="M144" s="17">
        <f t="shared" si="43"/>
        <v>1.0151715268889989</v>
      </c>
      <c r="N144">
        <f t="shared" si="44"/>
        <v>101.5171526888999</v>
      </c>
      <c r="P144">
        <f t="shared" si="45"/>
        <v>1.0047246971122619</v>
      </c>
      <c r="Q144" s="31">
        <f t="shared" si="46"/>
        <v>1.0028998622195746</v>
      </c>
      <c r="R144">
        <f t="shared" si="47"/>
        <v>100.28998622195746</v>
      </c>
    </row>
    <row r="145" spans="1:18" ht="15" thickBot="1" x14ac:dyDescent="0.35">
      <c r="E145" s="25" t="s">
        <v>0</v>
      </c>
      <c r="F145" s="2">
        <f t="shared" si="36"/>
        <v>0.84255718734391649</v>
      </c>
      <c r="G145" s="2">
        <f t="shared" si="37"/>
        <v>0.83203913827957288</v>
      </c>
      <c r="H145" s="2">
        <f t="shared" si="38"/>
        <v>0.89520852032296383</v>
      </c>
      <c r="I145" s="2">
        <f t="shared" si="39"/>
        <v>0.89755657476072037</v>
      </c>
      <c r="J145" s="2">
        <f t="shared" si="40"/>
        <v>0.98561133769655995</v>
      </c>
      <c r="K145" s="1">
        <f t="shared" si="41"/>
        <v>0.85422706523575787</v>
      </c>
      <c r="L145" s="19">
        <f t="shared" si="42"/>
        <v>0.88453330393991525</v>
      </c>
      <c r="M145" s="17">
        <f t="shared" si="43"/>
        <v>0.88554771404531318</v>
      </c>
      <c r="N145">
        <f t="shared" si="44"/>
        <v>88.554771404531323</v>
      </c>
      <c r="P145">
        <f t="shared" si="45"/>
        <v>0.87471779277936079</v>
      </c>
      <c r="Q145" s="31">
        <f t="shared" si="46"/>
        <v>0.87312908340045736</v>
      </c>
      <c r="R145">
        <f t="shared" si="47"/>
        <v>87.312908340045738</v>
      </c>
    </row>
    <row r="146" spans="1:18" x14ac:dyDescent="0.3">
      <c r="L146" s="19">
        <f>AVERAGE(L134:L145)</f>
        <v>0.99885448283665712</v>
      </c>
      <c r="M146" s="19">
        <f>AVERAGE(M134:M145)</f>
        <v>1.0000000000000002</v>
      </c>
      <c r="P146">
        <f>SUM(P134:P145)/12</f>
        <v>1.0018195584239573</v>
      </c>
      <c r="Q146">
        <f t="shared" si="46"/>
        <v>1</v>
      </c>
    </row>
    <row r="147" spans="1:18" x14ac:dyDescent="0.3">
      <c r="L147" s="19"/>
      <c r="M147" s="19"/>
    </row>
    <row r="150" spans="1:18" ht="28.8" x14ac:dyDescent="0.55000000000000004">
      <c r="A150" s="118" t="s">
        <v>28</v>
      </c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</row>
    <row r="152" spans="1:18" ht="58.2" thickBot="1" x14ac:dyDescent="0.35">
      <c r="A152" s="31" t="s">
        <v>27</v>
      </c>
      <c r="B152" s="31" t="s">
        <v>26</v>
      </c>
      <c r="C152" s="32" t="s">
        <v>25</v>
      </c>
      <c r="D152" t="s">
        <v>21</v>
      </c>
    </row>
    <row r="153" spans="1:18" ht="15" thickBot="1" x14ac:dyDescent="0.35">
      <c r="A153" s="122">
        <v>1990</v>
      </c>
      <c r="B153" t="s">
        <v>11</v>
      </c>
      <c r="C153">
        <f t="shared" ref="C153:C164" si="48">B3</f>
        <v>6.3</v>
      </c>
      <c r="F153" s="29"/>
      <c r="G153" s="28">
        <v>1990</v>
      </c>
      <c r="H153" s="28">
        <v>1991</v>
      </c>
      <c r="I153" s="28">
        <v>1992</v>
      </c>
      <c r="J153" s="28">
        <v>1993</v>
      </c>
      <c r="K153" s="28">
        <v>1994</v>
      </c>
      <c r="L153" s="27">
        <v>1995</v>
      </c>
    </row>
    <row r="154" spans="1:18" x14ac:dyDescent="0.3">
      <c r="A154" s="122"/>
      <c r="B154" t="s">
        <v>10</v>
      </c>
      <c r="C154">
        <f t="shared" si="48"/>
        <v>6.7</v>
      </c>
      <c r="F154" s="26" t="s">
        <v>11</v>
      </c>
      <c r="G154" s="6">
        <f t="shared" ref="G154:G165" si="49">B3</f>
        <v>6.3</v>
      </c>
      <c r="H154" s="6">
        <f t="shared" ref="H154:H165" si="50">C3</f>
        <v>6.8</v>
      </c>
      <c r="I154" s="6">
        <f t="shared" ref="I154:I165" si="51">D3</f>
        <v>6.9</v>
      </c>
      <c r="J154" s="6">
        <f t="shared" ref="J154:J165" si="52">E3</f>
        <v>6.9</v>
      </c>
      <c r="K154" s="6">
        <f t="shared" ref="K154:K165" si="53">F3</f>
        <v>7.6</v>
      </c>
      <c r="L154" s="5">
        <f t="shared" ref="L154:L165" si="54">G3</f>
        <v>10.1</v>
      </c>
    </row>
    <row r="155" spans="1:18" x14ac:dyDescent="0.3">
      <c r="A155" s="122"/>
      <c r="B155" t="s">
        <v>9</v>
      </c>
      <c r="C155">
        <f t="shared" si="48"/>
        <v>8</v>
      </c>
      <c r="F155" s="26" t="s">
        <v>10</v>
      </c>
      <c r="G155" s="6">
        <f t="shared" si="49"/>
        <v>6.7</v>
      </c>
      <c r="H155" s="6">
        <f t="shared" si="50"/>
        <v>6.4</v>
      </c>
      <c r="I155" s="6">
        <f t="shared" si="51"/>
        <v>7</v>
      </c>
      <c r="J155" s="6">
        <f t="shared" si="52"/>
        <v>7.7</v>
      </c>
      <c r="K155" s="6">
        <f t="shared" si="53"/>
        <v>8.1999999999999993</v>
      </c>
      <c r="L155" s="5">
        <f t="shared" si="54"/>
        <v>10.199999999999999</v>
      </c>
    </row>
    <row r="156" spans="1:18" x14ac:dyDescent="0.3">
      <c r="A156" s="122"/>
      <c r="B156" t="s">
        <v>8</v>
      </c>
      <c r="C156">
        <f t="shared" si="48"/>
        <v>7.4</v>
      </c>
      <c r="F156" s="26" t="s">
        <v>9</v>
      </c>
      <c r="G156" s="6">
        <f t="shared" si="49"/>
        <v>8</v>
      </c>
      <c r="H156" s="6">
        <f t="shared" si="50"/>
        <v>7.1</v>
      </c>
      <c r="I156" s="6">
        <f t="shared" si="51"/>
        <v>8.1999999999999993</v>
      </c>
      <c r="J156" s="6">
        <f t="shared" si="52"/>
        <v>9.5</v>
      </c>
      <c r="K156" s="6">
        <f t="shared" si="53"/>
        <v>10.4</v>
      </c>
      <c r="L156" s="5">
        <f t="shared" si="54"/>
        <v>11.7</v>
      </c>
    </row>
    <row r="157" spans="1:18" x14ac:dyDescent="0.3">
      <c r="A157" s="122"/>
      <c r="B157" t="s">
        <v>7</v>
      </c>
      <c r="C157">
        <f t="shared" si="48"/>
        <v>7.9</v>
      </c>
      <c r="F157" s="26" t="s">
        <v>8</v>
      </c>
      <c r="G157" s="6">
        <f t="shared" si="49"/>
        <v>7.4</v>
      </c>
      <c r="H157" s="6">
        <f t="shared" si="50"/>
        <v>7.6</v>
      </c>
      <c r="I157" s="6">
        <f t="shared" si="51"/>
        <v>7.8</v>
      </c>
      <c r="J157" s="6">
        <f t="shared" si="52"/>
        <v>8.8000000000000007</v>
      </c>
      <c r="K157" s="6">
        <f t="shared" si="53"/>
        <v>9.4</v>
      </c>
      <c r="L157" s="5">
        <f t="shared" si="54"/>
        <v>10.6</v>
      </c>
    </row>
    <row r="158" spans="1:18" x14ac:dyDescent="0.3">
      <c r="A158" s="122"/>
      <c r="B158" t="s">
        <v>6</v>
      </c>
      <c r="C158">
        <f t="shared" si="48"/>
        <v>7.5</v>
      </c>
      <c r="F158" s="26" t="s">
        <v>7</v>
      </c>
      <c r="G158" s="6">
        <f t="shared" si="49"/>
        <v>7.9</v>
      </c>
      <c r="H158" s="6">
        <f t="shared" si="50"/>
        <v>7.7</v>
      </c>
      <c r="I158" s="6">
        <f t="shared" si="51"/>
        <v>7.7</v>
      </c>
      <c r="J158" s="6">
        <f t="shared" si="52"/>
        <v>8.8000000000000007</v>
      </c>
      <c r="K158" s="6">
        <f t="shared" si="53"/>
        <v>10</v>
      </c>
      <c r="L158" s="5">
        <f t="shared" si="54"/>
        <v>11.4</v>
      </c>
    </row>
    <row r="159" spans="1:18" x14ac:dyDescent="0.3">
      <c r="A159" s="122"/>
      <c r="B159" t="s">
        <v>5</v>
      </c>
      <c r="C159">
        <f t="shared" si="48"/>
        <v>6.2</v>
      </c>
      <c r="D159">
        <f t="shared" ref="D159:D190" si="55">IF(COUNTA(B153:B164)=12,AVERAGE(C153:C164),0)</f>
        <v>6.9916666666666671</v>
      </c>
      <c r="F159" s="26" t="s">
        <v>6</v>
      </c>
      <c r="G159" s="6">
        <f t="shared" si="49"/>
        <v>7.5</v>
      </c>
      <c r="H159" s="6">
        <f t="shared" si="50"/>
        <v>7.5</v>
      </c>
      <c r="I159" s="6">
        <f t="shared" si="51"/>
        <v>8.4</v>
      </c>
      <c r="J159" s="6">
        <f t="shared" si="52"/>
        <v>9.1</v>
      </c>
      <c r="K159" s="6">
        <f t="shared" si="53"/>
        <v>10.199999999999999</v>
      </c>
      <c r="L159" s="5">
        <f t="shared" si="54"/>
        <v>10.9</v>
      </c>
    </row>
    <row r="160" spans="1:18" x14ac:dyDescent="0.3">
      <c r="A160" s="122"/>
      <c r="B160" t="s">
        <v>4</v>
      </c>
      <c r="C160">
        <f t="shared" si="48"/>
        <v>6.7</v>
      </c>
      <c r="D160">
        <f t="shared" si="55"/>
        <v>7.033333333333335</v>
      </c>
      <c r="F160" s="26" t="s">
        <v>5</v>
      </c>
      <c r="G160" s="6">
        <f t="shared" si="49"/>
        <v>6.2</v>
      </c>
      <c r="H160" s="6">
        <f t="shared" si="50"/>
        <v>6.5</v>
      </c>
      <c r="I160" s="6">
        <f t="shared" si="51"/>
        <v>6.9</v>
      </c>
      <c r="J160" s="6">
        <f t="shared" si="52"/>
        <v>7.1</v>
      </c>
      <c r="K160" s="6">
        <f t="shared" si="53"/>
        <v>7.6</v>
      </c>
      <c r="L160" s="5">
        <f t="shared" si="54"/>
        <v>8.4</v>
      </c>
    </row>
    <row r="161" spans="1:24" x14ac:dyDescent="0.3">
      <c r="A161" s="122"/>
      <c r="B161" t="s">
        <v>3</v>
      </c>
      <c r="C161">
        <f t="shared" si="48"/>
        <v>6.4</v>
      </c>
      <c r="D161">
        <f t="shared" si="55"/>
        <v>7.0083333333333337</v>
      </c>
      <c r="F161" s="26" t="s">
        <v>4</v>
      </c>
      <c r="G161" s="6">
        <f t="shared" si="49"/>
        <v>6.7</v>
      </c>
      <c r="H161" s="6">
        <f t="shared" si="50"/>
        <v>6.8</v>
      </c>
      <c r="I161" s="6">
        <f t="shared" si="51"/>
        <v>7</v>
      </c>
      <c r="J161" s="6">
        <f t="shared" si="52"/>
        <v>8.3000000000000007</v>
      </c>
      <c r="K161" s="6">
        <f t="shared" si="53"/>
        <v>9.9</v>
      </c>
      <c r="L161" s="5">
        <f t="shared" si="54"/>
        <v>10.8</v>
      </c>
    </row>
    <row r="162" spans="1:24" x14ac:dyDescent="0.3">
      <c r="A162" s="122"/>
      <c r="B162" t="s">
        <v>2</v>
      </c>
      <c r="C162">
        <f t="shared" si="48"/>
        <v>7.5</v>
      </c>
      <c r="D162">
        <f t="shared" si="55"/>
        <v>6.9333333333333336</v>
      </c>
      <c r="F162" s="26" t="s">
        <v>3</v>
      </c>
      <c r="G162" s="6">
        <f t="shared" si="49"/>
        <v>6.4</v>
      </c>
      <c r="H162" s="6">
        <f t="shared" si="50"/>
        <v>7.4</v>
      </c>
      <c r="I162" s="6">
        <f t="shared" si="51"/>
        <v>7.9</v>
      </c>
      <c r="J162" s="6">
        <f t="shared" si="52"/>
        <v>8.6</v>
      </c>
      <c r="K162" s="6">
        <f t="shared" si="53"/>
        <v>10.199999999999999</v>
      </c>
      <c r="L162" s="5">
        <f t="shared" si="54"/>
        <v>10.8</v>
      </c>
    </row>
    <row r="163" spans="1:24" x14ac:dyDescent="0.3">
      <c r="A163" s="122"/>
      <c r="B163" t="s">
        <v>1</v>
      </c>
      <c r="C163">
        <f t="shared" si="48"/>
        <v>7.4</v>
      </c>
      <c r="D163">
        <f t="shared" si="55"/>
        <v>6.9499999999999993</v>
      </c>
      <c r="F163" s="26" t="s">
        <v>2</v>
      </c>
      <c r="G163" s="6">
        <f t="shared" si="49"/>
        <v>7.5</v>
      </c>
      <c r="H163" s="6">
        <f t="shared" si="50"/>
        <v>8.3000000000000007</v>
      </c>
      <c r="I163" s="6">
        <f t="shared" si="51"/>
        <v>8</v>
      </c>
      <c r="J163" s="6">
        <f t="shared" si="52"/>
        <v>8.9</v>
      </c>
      <c r="K163" s="6">
        <f t="shared" si="53"/>
        <v>10.5</v>
      </c>
      <c r="L163" s="5">
        <f t="shared" si="54"/>
        <v>11.4</v>
      </c>
    </row>
    <row r="164" spans="1:24" ht="15" thickBot="1" x14ac:dyDescent="0.35">
      <c r="A164" s="122"/>
      <c r="B164" t="s">
        <v>0</v>
      </c>
      <c r="C164">
        <f t="shared" si="48"/>
        <v>5.9</v>
      </c>
      <c r="D164">
        <f t="shared" si="55"/>
        <v>6.9333333333333327</v>
      </c>
      <c r="F164" s="26" t="s">
        <v>1</v>
      </c>
      <c r="G164" s="6">
        <f t="shared" si="49"/>
        <v>7.4</v>
      </c>
      <c r="H164" s="6">
        <f t="shared" si="50"/>
        <v>7</v>
      </c>
      <c r="I164" s="6">
        <f t="shared" si="51"/>
        <v>7.7</v>
      </c>
      <c r="J164" s="6">
        <f t="shared" si="52"/>
        <v>8.9</v>
      </c>
      <c r="K164" s="6">
        <f t="shared" si="53"/>
        <v>10.6</v>
      </c>
      <c r="L164" s="5">
        <f t="shared" si="54"/>
        <v>11.1</v>
      </c>
    </row>
    <row r="165" spans="1:24" ht="15" thickBot="1" x14ac:dyDescent="0.35">
      <c r="A165" s="122">
        <v>1991</v>
      </c>
      <c r="B165" t="s">
        <v>11</v>
      </c>
      <c r="C165">
        <f t="shared" ref="C165:C176" si="56">C3</f>
        <v>6.8</v>
      </c>
      <c r="D165">
        <f t="shared" si="55"/>
        <v>6.9333333333333336</v>
      </c>
      <c r="F165" s="25" t="s">
        <v>0</v>
      </c>
      <c r="G165" s="6">
        <f t="shared" si="49"/>
        <v>5.9</v>
      </c>
      <c r="H165" s="6">
        <f t="shared" si="50"/>
        <v>6.1</v>
      </c>
      <c r="I165" s="6">
        <f t="shared" si="51"/>
        <v>7.1</v>
      </c>
      <c r="J165" s="6">
        <f t="shared" si="52"/>
        <v>7.9</v>
      </c>
      <c r="K165" s="6">
        <f t="shared" si="53"/>
        <v>9.8000000000000007</v>
      </c>
      <c r="L165" s="5">
        <f t="shared" si="54"/>
        <v>9.6999999999999993</v>
      </c>
      <c r="O165" s="29" t="s">
        <v>21</v>
      </c>
      <c r="P165" s="28">
        <v>1990</v>
      </c>
      <c r="Q165" s="28">
        <v>1991</v>
      </c>
      <c r="R165" s="28">
        <v>1992</v>
      </c>
      <c r="S165" s="28">
        <v>1993</v>
      </c>
      <c r="T165" s="28">
        <v>1994</v>
      </c>
      <c r="U165" s="27">
        <v>1995</v>
      </c>
      <c r="V165" t="s">
        <v>24</v>
      </c>
      <c r="W165" s="31" t="s">
        <v>23</v>
      </c>
      <c r="X165" t="s">
        <v>22</v>
      </c>
    </row>
    <row r="166" spans="1:24" ht="15" thickBot="1" x14ac:dyDescent="0.35">
      <c r="A166" s="122"/>
      <c r="B166" t="s">
        <v>10</v>
      </c>
      <c r="C166">
        <f t="shared" si="56"/>
        <v>6.4</v>
      </c>
      <c r="D166">
        <f t="shared" si="55"/>
        <v>6.958333333333333</v>
      </c>
      <c r="F166" s="30" t="s">
        <v>16</v>
      </c>
      <c r="G166" s="28">
        <f t="shared" ref="G166:L166" si="57">MEDIAN(G154:G165)</f>
        <v>7.0500000000000007</v>
      </c>
      <c r="H166" s="28">
        <f t="shared" si="57"/>
        <v>7.05</v>
      </c>
      <c r="I166" s="28">
        <f t="shared" si="57"/>
        <v>7.7</v>
      </c>
      <c r="J166" s="28">
        <f t="shared" si="57"/>
        <v>8.6999999999999993</v>
      </c>
      <c r="K166" s="28">
        <f t="shared" si="57"/>
        <v>9.9499999999999993</v>
      </c>
      <c r="L166" s="27">
        <f t="shared" si="57"/>
        <v>10.8</v>
      </c>
      <c r="O166" s="26" t="s">
        <v>11</v>
      </c>
      <c r="P166" s="6">
        <f t="shared" ref="P166:P177" si="58">IF(G172=0,0,G154/G172)</f>
        <v>0</v>
      </c>
      <c r="Q166" s="6">
        <f t="shared" ref="Q166:Q177" si="59">IF(H172=0,0,H154/H172)</f>
        <v>0.98076923076923073</v>
      </c>
      <c r="R166" s="6">
        <f t="shared" ref="R166:R177" si="60">IF(I172=0,0,I154/I172)</f>
        <v>0.93984108967082858</v>
      </c>
      <c r="S166" s="6">
        <f t="shared" ref="S166:S177" si="61">IF(J172=0,0,J154/J172)</f>
        <v>0.86792452830188693</v>
      </c>
      <c r="T166" s="6">
        <f t="shared" ref="T166:T177" si="62">IF(K172=0,0,K154/K172)</f>
        <v>0.86445497630331736</v>
      </c>
      <c r="U166" s="5">
        <f t="shared" ref="U166:U177" si="63">IF(L172=0,0,L154/L172)</f>
        <v>0.98137651821862337</v>
      </c>
      <c r="V166" s="19">
        <f t="shared" ref="V166:V177" si="64">SUM(P166:U166)/COUNTIF(P166:U166,"&gt;0")</f>
        <v>0.92687326865277753</v>
      </c>
      <c r="W166" s="17">
        <f t="shared" ref="W166:W178" si="65">V166/V$178</f>
        <v>0.92623016994548579</v>
      </c>
      <c r="X166">
        <f t="shared" ref="X166:X177" si="66">W166*100</f>
        <v>92.623016994548578</v>
      </c>
    </row>
    <row r="167" spans="1:24" x14ac:dyDescent="0.3">
      <c r="A167" s="122"/>
      <c r="B167" t="s">
        <v>9</v>
      </c>
      <c r="C167">
        <f t="shared" si="56"/>
        <v>7.1</v>
      </c>
      <c r="D167">
        <f t="shared" si="55"/>
        <v>6.9666666666666677</v>
      </c>
      <c r="O167" s="26" t="s">
        <v>10</v>
      </c>
      <c r="P167" s="6">
        <f t="shared" si="58"/>
        <v>0</v>
      </c>
      <c r="Q167" s="6">
        <f t="shared" si="59"/>
        <v>0.91976047904191627</v>
      </c>
      <c r="R167" s="6">
        <f t="shared" si="60"/>
        <v>0.94915254237288127</v>
      </c>
      <c r="S167" s="6">
        <f t="shared" si="61"/>
        <v>0.96652719665271991</v>
      </c>
      <c r="T167" s="6">
        <f t="shared" si="62"/>
        <v>0.92830188679245274</v>
      </c>
      <c r="U167" s="5">
        <f t="shared" si="63"/>
        <v>0.98471440064360405</v>
      </c>
      <c r="V167" s="19">
        <f t="shared" si="64"/>
        <v>0.94969130110071487</v>
      </c>
      <c r="W167" s="17">
        <f t="shared" si="65"/>
        <v>0.94903237040466426</v>
      </c>
      <c r="X167">
        <f t="shared" si="66"/>
        <v>94.903237040466422</v>
      </c>
    </row>
    <row r="168" spans="1:24" x14ac:dyDescent="0.3">
      <c r="A168" s="122"/>
      <c r="B168" t="s">
        <v>8</v>
      </c>
      <c r="C168">
        <f t="shared" si="56"/>
        <v>7.6</v>
      </c>
      <c r="D168">
        <f t="shared" si="55"/>
        <v>7.0500000000000007</v>
      </c>
      <c r="O168" s="26" t="s">
        <v>9</v>
      </c>
      <c r="P168" s="6">
        <f t="shared" si="58"/>
        <v>0</v>
      </c>
      <c r="Q168" s="6">
        <f t="shared" si="59"/>
        <v>1.0191387559808611</v>
      </c>
      <c r="R168" s="6">
        <f t="shared" si="60"/>
        <v>1.1093573844419389</v>
      </c>
      <c r="S168" s="6">
        <f t="shared" si="61"/>
        <v>1.1764705882352942</v>
      </c>
      <c r="T168" s="6">
        <f t="shared" si="62"/>
        <v>1.1598513011152416</v>
      </c>
      <c r="U168" s="5">
        <f t="shared" si="63"/>
        <v>1.1214057507987218</v>
      </c>
      <c r="V168" s="19">
        <f t="shared" si="64"/>
        <v>1.1172447561144117</v>
      </c>
      <c r="W168" s="17">
        <f t="shared" si="65"/>
        <v>1.116469570678942</v>
      </c>
      <c r="X168">
        <f t="shared" si="66"/>
        <v>111.64695706789421</v>
      </c>
    </row>
    <row r="169" spans="1:24" x14ac:dyDescent="0.3">
      <c r="A169" s="122"/>
      <c r="B169" t="s">
        <v>7</v>
      </c>
      <c r="C169">
        <f t="shared" si="56"/>
        <v>7.7</v>
      </c>
      <c r="D169">
        <f t="shared" si="55"/>
        <v>7.1166666666666671</v>
      </c>
      <c r="O169" s="26" t="s">
        <v>8</v>
      </c>
      <c r="P169" s="6">
        <f t="shared" si="58"/>
        <v>0</v>
      </c>
      <c r="Q169" s="6">
        <f t="shared" si="59"/>
        <v>1.0780141843971629</v>
      </c>
      <c r="R169" s="6">
        <f t="shared" si="60"/>
        <v>1.0493273542600896</v>
      </c>
      <c r="S169" s="6">
        <f t="shared" si="61"/>
        <v>1.0819672131147544</v>
      </c>
      <c r="T169" s="6">
        <f t="shared" si="62"/>
        <v>1.0329670329670331</v>
      </c>
      <c r="U169" s="5">
        <f t="shared" si="63"/>
        <v>1.0111287758346581</v>
      </c>
      <c r="V169" s="19">
        <f t="shared" si="64"/>
        <v>1.0506809121147396</v>
      </c>
      <c r="W169" s="17">
        <f t="shared" si="65"/>
        <v>1.0499519111183691</v>
      </c>
      <c r="X169">
        <f t="shared" si="66"/>
        <v>104.9951911118369</v>
      </c>
    </row>
    <row r="170" spans="1:24" ht="15" thickBot="1" x14ac:dyDescent="0.35">
      <c r="A170" s="122"/>
      <c r="B170" t="s">
        <v>6</v>
      </c>
      <c r="C170">
        <f t="shared" si="56"/>
        <v>7.5</v>
      </c>
      <c r="D170">
        <f t="shared" si="55"/>
        <v>7.083333333333333</v>
      </c>
      <c r="O170" s="26" t="s">
        <v>7</v>
      </c>
      <c r="P170" s="6">
        <f t="shared" si="58"/>
        <v>0</v>
      </c>
      <c r="Q170" s="6">
        <f t="shared" si="59"/>
        <v>1.081967213114754</v>
      </c>
      <c r="R170" s="6">
        <f t="shared" si="60"/>
        <v>1.0393700787401574</v>
      </c>
      <c r="S170" s="6">
        <f t="shared" si="61"/>
        <v>1.072081218274112</v>
      </c>
      <c r="T170" s="6">
        <f t="shared" si="62"/>
        <v>1.0830324909747293</v>
      </c>
      <c r="U170" s="5">
        <f t="shared" si="63"/>
        <v>1.0797158642462508</v>
      </c>
      <c r="V170" s="19">
        <f t="shared" si="64"/>
        <v>1.0712333730700005</v>
      </c>
      <c r="W170" s="17">
        <f t="shared" si="65"/>
        <v>1.0704901120215613</v>
      </c>
      <c r="X170">
        <f t="shared" si="66"/>
        <v>107.04901120215612</v>
      </c>
    </row>
    <row r="171" spans="1:24" ht="15" thickBot="1" x14ac:dyDescent="0.35">
      <c r="A171" s="122"/>
      <c r="B171" t="s">
        <v>5</v>
      </c>
      <c r="C171">
        <f t="shared" si="56"/>
        <v>6.5</v>
      </c>
      <c r="D171">
        <f t="shared" si="55"/>
        <v>7.0999999999999988</v>
      </c>
      <c r="F171" s="29" t="s">
        <v>21</v>
      </c>
      <c r="G171" s="28">
        <v>1990</v>
      </c>
      <c r="H171" s="28">
        <v>1991</v>
      </c>
      <c r="I171" s="28">
        <v>1992</v>
      </c>
      <c r="J171" s="28">
        <v>1993</v>
      </c>
      <c r="K171" s="28">
        <v>1994</v>
      </c>
      <c r="L171" s="27">
        <v>1995</v>
      </c>
      <c r="O171" s="26" t="s">
        <v>6</v>
      </c>
      <c r="P171" s="6">
        <f t="shared" si="58"/>
        <v>0</v>
      </c>
      <c r="Q171" s="6">
        <f t="shared" si="59"/>
        <v>1.0588235294117647</v>
      </c>
      <c r="R171" s="6">
        <f t="shared" si="60"/>
        <v>1.125</v>
      </c>
      <c r="S171" s="6">
        <f t="shared" si="61"/>
        <v>1.095285857572718</v>
      </c>
      <c r="T171" s="6">
        <f t="shared" si="62"/>
        <v>1.0879999999999999</v>
      </c>
      <c r="U171" s="5">
        <f t="shared" si="63"/>
        <v>1.0283018867924529</v>
      </c>
      <c r="V171" s="19">
        <f t="shared" si="64"/>
        <v>1.0790822547553871</v>
      </c>
      <c r="W171" s="17">
        <f t="shared" si="65"/>
        <v>1.0783335478646345</v>
      </c>
      <c r="X171">
        <f t="shared" si="66"/>
        <v>107.83335478646346</v>
      </c>
    </row>
    <row r="172" spans="1:24" x14ac:dyDescent="0.3">
      <c r="A172" s="122"/>
      <c r="B172" t="s">
        <v>4</v>
      </c>
      <c r="C172">
        <f t="shared" si="56"/>
        <v>6.8</v>
      </c>
      <c r="D172">
        <f t="shared" si="55"/>
        <v>7.1083333333333334</v>
      </c>
      <c r="F172" s="26" t="s">
        <v>11</v>
      </c>
      <c r="G172" s="6">
        <f t="shared" ref="G172:G183" si="67">D153</f>
        <v>0</v>
      </c>
      <c r="H172" s="6">
        <f t="shared" ref="H172:H183" si="68">D165</f>
        <v>6.9333333333333336</v>
      </c>
      <c r="I172" s="6">
        <f t="shared" ref="I172:I183" si="69">D177</f>
        <v>7.3416666666666677</v>
      </c>
      <c r="J172" s="6">
        <f t="shared" ref="J172:J183" si="70">D189</f>
        <v>7.9499999999999993</v>
      </c>
      <c r="K172" s="6">
        <f t="shared" ref="K172:K183" si="71">D201</f>
        <v>8.7916666666666679</v>
      </c>
      <c r="L172" s="5">
        <f t="shared" ref="L172:L183" si="72">D213</f>
        <v>10.291666666666668</v>
      </c>
      <c r="O172" s="26" t="s">
        <v>5</v>
      </c>
      <c r="P172" s="6">
        <f t="shared" si="58"/>
        <v>0.88676996424314658</v>
      </c>
      <c r="Q172" s="6">
        <f t="shared" si="59"/>
        <v>0.91549295774647899</v>
      </c>
      <c r="R172" s="6">
        <f t="shared" si="60"/>
        <v>0.91390728476821204</v>
      </c>
      <c r="S172" s="6">
        <f t="shared" si="61"/>
        <v>0.84776119402985051</v>
      </c>
      <c r="T172" s="6">
        <f t="shared" si="62"/>
        <v>0.79720279720279719</v>
      </c>
      <c r="U172" s="5">
        <f t="shared" si="63"/>
        <v>0.79307631785995281</v>
      </c>
      <c r="V172" s="19">
        <f t="shared" si="64"/>
        <v>0.85903508597507294</v>
      </c>
      <c r="W172" s="17">
        <f t="shared" si="65"/>
        <v>0.85843905588984692</v>
      </c>
      <c r="X172">
        <f t="shared" si="66"/>
        <v>85.843905588984697</v>
      </c>
    </row>
    <row r="173" spans="1:24" x14ac:dyDescent="0.3">
      <c r="A173" s="122"/>
      <c r="B173" t="s">
        <v>3</v>
      </c>
      <c r="C173">
        <f t="shared" si="56"/>
        <v>7.4</v>
      </c>
      <c r="D173">
        <f t="shared" si="55"/>
        <v>7.1583333333333323</v>
      </c>
      <c r="F173" s="26" t="s">
        <v>10</v>
      </c>
      <c r="G173" s="6">
        <f t="shared" si="67"/>
        <v>0</v>
      </c>
      <c r="H173" s="6">
        <f t="shared" si="68"/>
        <v>6.958333333333333</v>
      </c>
      <c r="I173" s="6">
        <f t="shared" si="69"/>
        <v>7.3750000000000009</v>
      </c>
      <c r="J173" s="6">
        <f t="shared" si="70"/>
        <v>7.966666666666665</v>
      </c>
      <c r="K173" s="6">
        <f t="shared" si="71"/>
        <v>8.8333333333333339</v>
      </c>
      <c r="L173" s="5">
        <f t="shared" si="72"/>
        <v>10.358333333333334</v>
      </c>
      <c r="O173" s="26" t="s">
        <v>4</v>
      </c>
      <c r="P173" s="6">
        <f t="shared" si="58"/>
        <v>0.95260663507108989</v>
      </c>
      <c r="Q173" s="6">
        <f t="shared" si="59"/>
        <v>0.95662368112543961</v>
      </c>
      <c r="R173" s="6">
        <f t="shared" si="60"/>
        <v>0.92715231788079466</v>
      </c>
      <c r="S173" s="6">
        <f t="shared" si="61"/>
        <v>0.98418972332015819</v>
      </c>
      <c r="T173" s="6">
        <f t="shared" si="62"/>
        <v>1.0162532078699744</v>
      </c>
      <c r="U173" s="5">
        <f t="shared" si="63"/>
        <v>0</v>
      </c>
      <c r="V173" s="19">
        <f t="shared" si="64"/>
        <v>0.96736511305349138</v>
      </c>
      <c r="W173" s="17">
        <f t="shared" si="65"/>
        <v>0.96669391961775009</v>
      </c>
      <c r="X173">
        <f t="shared" si="66"/>
        <v>96.669391961775005</v>
      </c>
    </row>
    <row r="174" spans="1:24" x14ac:dyDescent="0.3">
      <c r="A174" s="122"/>
      <c r="B174" t="s">
        <v>2</v>
      </c>
      <c r="C174">
        <f t="shared" si="56"/>
        <v>8.3000000000000007</v>
      </c>
      <c r="D174">
        <f t="shared" si="55"/>
        <v>7.25</v>
      </c>
      <c r="F174" s="26" t="s">
        <v>9</v>
      </c>
      <c r="G174" s="6">
        <f t="shared" si="67"/>
        <v>0</v>
      </c>
      <c r="H174" s="6">
        <f t="shared" si="68"/>
        <v>6.9666666666666677</v>
      </c>
      <c r="I174" s="6">
        <f t="shared" si="69"/>
        <v>7.3916666666666684</v>
      </c>
      <c r="J174" s="6">
        <f t="shared" si="70"/>
        <v>8.0749999999999993</v>
      </c>
      <c r="K174" s="6">
        <f t="shared" si="71"/>
        <v>8.9666666666666668</v>
      </c>
      <c r="L174" s="5">
        <f t="shared" si="72"/>
        <v>10.433333333333334</v>
      </c>
      <c r="O174" s="26" t="s">
        <v>3</v>
      </c>
      <c r="P174" s="6">
        <f t="shared" si="58"/>
        <v>0.91319857312722952</v>
      </c>
      <c r="Q174" s="6">
        <f t="shared" si="59"/>
        <v>1.0337601862630967</v>
      </c>
      <c r="R174" s="6">
        <f t="shared" si="60"/>
        <v>1.0383351588170866</v>
      </c>
      <c r="S174" s="6">
        <f t="shared" si="61"/>
        <v>1.014749262536873</v>
      </c>
      <c r="T174" s="6">
        <f t="shared" si="62"/>
        <v>1.0294365012615643</v>
      </c>
      <c r="U174" s="5">
        <f t="shared" si="63"/>
        <v>0</v>
      </c>
      <c r="V174" s="19">
        <f t="shared" si="64"/>
        <v>1.0058959364011701</v>
      </c>
      <c r="W174" s="17">
        <f t="shared" si="65"/>
        <v>1.0051980088653918</v>
      </c>
      <c r="X174">
        <f t="shared" si="66"/>
        <v>100.51980088653917</v>
      </c>
    </row>
    <row r="175" spans="1:24" x14ac:dyDescent="0.3">
      <c r="A175" s="122"/>
      <c r="B175" t="s">
        <v>1</v>
      </c>
      <c r="C175">
        <f t="shared" si="56"/>
        <v>7</v>
      </c>
      <c r="D175">
        <f t="shared" si="55"/>
        <v>7.2666666666666666</v>
      </c>
      <c r="F175" s="26" t="s">
        <v>8</v>
      </c>
      <c r="G175" s="6">
        <f t="shared" si="67"/>
        <v>0</v>
      </c>
      <c r="H175" s="6">
        <f t="shared" si="68"/>
        <v>7.0500000000000007</v>
      </c>
      <c r="I175" s="6">
        <f t="shared" si="69"/>
        <v>7.4333333333333345</v>
      </c>
      <c r="J175" s="6">
        <f t="shared" si="70"/>
        <v>8.1333333333333311</v>
      </c>
      <c r="K175" s="6">
        <f t="shared" si="71"/>
        <v>9.1</v>
      </c>
      <c r="L175" s="5">
        <f t="shared" si="72"/>
        <v>10.483333333333334</v>
      </c>
      <c r="O175" s="26" t="s">
        <v>2</v>
      </c>
      <c r="P175" s="6">
        <f t="shared" si="58"/>
        <v>1.0817307692307692</v>
      </c>
      <c r="Q175" s="6">
        <f t="shared" si="59"/>
        <v>1.1448275862068966</v>
      </c>
      <c r="R175" s="6">
        <f t="shared" si="60"/>
        <v>1.0367170626349891</v>
      </c>
      <c r="S175" s="6">
        <f t="shared" si="61"/>
        <v>1.0409356725146197</v>
      </c>
      <c r="T175" s="6">
        <f t="shared" si="62"/>
        <v>1.0482529118136441</v>
      </c>
      <c r="U175" s="5">
        <f t="shared" si="63"/>
        <v>0</v>
      </c>
      <c r="V175" s="19">
        <f t="shared" si="64"/>
        <v>1.0704928004801837</v>
      </c>
      <c r="W175" s="17">
        <f t="shared" si="65"/>
        <v>1.0697500532682001</v>
      </c>
      <c r="X175">
        <f t="shared" si="66"/>
        <v>106.97500532682001</v>
      </c>
    </row>
    <row r="176" spans="1:24" x14ac:dyDescent="0.3">
      <c r="A176" s="122"/>
      <c r="B176" t="s">
        <v>0</v>
      </c>
      <c r="C176">
        <f t="shared" si="56"/>
        <v>6.1</v>
      </c>
      <c r="D176">
        <f t="shared" si="55"/>
        <v>7.2666666666666666</v>
      </c>
      <c r="F176" s="26" t="s">
        <v>7</v>
      </c>
      <c r="G176" s="6">
        <f t="shared" si="67"/>
        <v>0</v>
      </c>
      <c r="H176" s="6">
        <f t="shared" si="68"/>
        <v>7.1166666666666671</v>
      </c>
      <c r="I176" s="6">
        <f t="shared" si="69"/>
        <v>7.4083333333333341</v>
      </c>
      <c r="J176" s="6">
        <f t="shared" si="70"/>
        <v>8.2083333333333321</v>
      </c>
      <c r="K176" s="6">
        <f t="shared" si="71"/>
        <v>9.2333333333333325</v>
      </c>
      <c r="L176" s="5">
        <f t="shared" si="72"/>
        <v>10.558333333333335</v>
      </c>
      <c r="O176" s="26" t="s">
        <v>1</v>
      </c>
      <c r="P176" s="6">
        <f t="shared" si="58"/>
        <v>1.0647482014388492</v>
      </c>
      <c r="Q176" s="6">
        <f t="shared" si="59"/>
        <v>0.96330275229357798</v>
      </c>
      <c r="R176" s="6">
        <f t="shared" si="60"/>
        <v>0.98717948717948711</v>
      </c>
      <c r="S176" s="6">
        <f t="shared" si="61"/>
        <v>1.0348837209302326</v>
      </c>
      <c r="T176" s="6">
        <f t="shared" si="62"/>
        <v>1.0477759472817134</v>
      </c>
      <c r="U176" s="5">
        <f t="shared" si="63"/>
        <v>0</v>
      </c>
      <c r="V176" s="19">
        <f t="shared" si="64"/>
        <v>1.0195780218247721</v>
      </c>
      <c r="W176" s="17">
        <f t="shared" si="65"/>
        <v>1.0188706011557398</v>
      </c>
      <c r="X176">
        <f t="shared" si="66"/>
        <v>101.88706011557397</v>
      </c>
    </row>
    <row r="177" spans="1:24" ht="15" thickBot="1" x14ac:dyDescent="0.35">
      <c r="A177" s="122">
        <v>1992</v>
      </c>
      <c r="B177" t="s">
        <v>11</v>
      </c>
      <c r="C177">
        <f t="shared" ref="C177:C188" si="73">D3</f>
        <v>6.9</v>
      </c>
      <c r="D177">
        <f t="shared" si="55"/>
        <v>7.3416666666666677</v>
      </c>
      <c r="F177" s="26" t="s">
        <v>6</v>
      </c>
      <c r="G177" s="6">
        <f t="shared" si="67"/>
        <v>0</v>
      </c>
      <c r="H177" s="6">
        <f t="shared" si="68"/>
        <v>7.083333333333333</v>
      </c>
      <c r="I177" s="6">
        <f t="shared" si="69"/>
        <v>7.4666666666666677</v>
      </c>
      <c r="J177" s="6">
        <f t="shared" si="70"/>
        <v>8.3083333333333336</v>
      </c>
      <c r="K177" s="6">
        <f t="shared" si="71"/>
        <v>9.375</v>
      </c>
      <c r="L177" s="5">
        <f t="shared" si="72"/>
        <v>10.6</v>
      </c>
      <c r="O177" s="25" t="s">
        <v>0</v>
      </c>
      <c r="P177" s="2">
        <f t="shared" si="58"/>
        <v>0.85096153846153855</v>
      </c>
      <c r="Q177" s="2">
        <f t="shared" si="59"/>
        <v>0.83944954128440363</v>
      </c>
      <c r="R177" s="2">
        <f t="shared" si="60"/>
        <v>0.89968321013727559</v>
      </c>
      <c r="S177" s="2">
        <f t="shared" si="61"/>
        <v>0.90804597701149414</v>
      </c>
      <c r="T177" s="2">
        <f t="shared" si="62"/>
        <v>0.95765472312703592</v>
      </c>
      <c r="U177" s="1">
        <f t="shared" si="63"/>
        <v>0</v>
      </c>
      <c r="V177" s="19">
        <f t="shared" si="64"/>
        <v>0.89115899800434961</v>
      </c>
      <c r="W177" s="17">
        <f t="shared" si="65"/>
        <v>0.89054067916941215</v>
      </c>
      <c r="X177">
        <f t="shared" si="66"/>
        <v>89.054067916941221</v>
      </c>
    </row>
    <row r="178" spans="1:24" x14ac:dyDescent="0.3">
      <c r="A178" s="122"/>
      <c r="B178" t="s">
        <v>10</v>
      </c>
      <c r="C178">
        <f t="shared" si="73"/>
        <v>7</v>
      </c>
      <c r="D178">
        <f t="shared" si="55"/>
        <v>7.3750000000000009</v>
      </c>
      <c r="F178" s="26" t="s">
        <v>5</v>
      </c>
      <c r="G178" s="6">
        <f t="shared" si="67"/>
        <v>6.9916666666666671</v>
      </c>
      <c r="H178" s="6">
        <f t="shared" si="68"/>
        <v>7.0999999999999988</v>
      </c>
      <c r="I178" s="6">
        <f t="shared" si="69"/>
        <v>7.55</v>
      </c>
      <c r="J178" s="6">
        <f t="shared" si="70"/>
        <v>8.3750000000000018</v>
      </c>
      <c r="K178" s="6">
        <f t="shared" si="71"/>
        <v>9.5333333333333332</v>
      </c>
      <c r="L178" s="5">
        <f t="shared" si="72"/>
        <v>10.591666666666667</v>
      </c>
      <c r="V178" s="19">
        <f>AVERAGE(V166:V177)</f>
        <v>1.0006943184622561</v>
      </c>
      <c r="W178" s="17">
        <f t="shared" si="65"/>
        <v>1</v>
      </c>
    </row>
    <row r="179" spans="1:24" x14ac:dyDescent="0.3">
      <c r="A179" s="122"/>
      <c r="B179" t="s">
        <v>9</v>
      </c>
      <c r="C179">
        <f t="shared" si="73"/>
        <v>8.1999999999999993</v>
      </c>
      <c r="D179">
        <f t="shared" si="55"/>
        <v>7.3916666666666684</v>
      </c>
      <c r="F179" s="26" t="s">
        <v>4</v>
      </c>
      <c r="G179" s="6">
        <f t="shared" si="67"/>
        <v>7.033333333333335</v>
      </c>
      <c r="H179" s="6">
        <f t="shared" si="68"/>
        <v>7.1083333333333334</v>
      </c>
      <c r="I179" s="6">
        <f t="shared" si="69"/>
        <v>7.5500000000000007</v>
      </c>
      <c r="J179" s="6">
        <f t="shared" si="70"/>
        <v>8.4333333333333336</v>
      </c>
      <c r="K179" s="6">
        <f t="shared" si="71"/>
        <v>9.7416666666666654</v>
      </c>
      <c r="L179" s="5">
        <f t="shared" si="72"/>
        <v>0</v>
      </c>
    </row>
    <row r="180" spans="1:24" x14ac:dyDescent="0.3">
      <c r="A180" s="122"/>
      <c r="B180" t="s">
        <v>8</v>
      </c>
      <c r="C180">
        <f t="shared" si="73"/>
        <v>7.8</v>
      </c>
      <c r="D180">
        <f t="shared" si="55"/>
        <v>7.4333333333333345</v>
      </c>
      <c r="F180" s="26" t="s">
        <v>3</v>
      </c>
      <c r="G180" s="6">
        <f t="shared" si="67"/>
        <v>7.0083333333333337</v>
      </c>
      <c r="H180" s="6">
        <f t="shared" si="68"/>
        <v>7.1583333333333323</v>
      </c>
      <c r="I180" s="6">
        <f t="shared" si="69"/>
        <v>7.6083333333333334</v>
      </c>
      <c r="J180" s="6">
        <f t="shared" si="70"/>
        <v>8.4750000000000014</v>
      </c>
      <c r="K180" s="6">
        <f t="shared" si="71"/>
        <v>9.9083333333333332</v>
      </c>
      <c r="L180" s="5">
        <f t="shared" si="72"/>
        <v>0</v>
      </c>
    </row>
    <row r="181" spans="1:24" x14ac:dyDescent="0.3">
      <c r="A181" s="122"/>
      <c r="B181" t="s">
        <v>7</v>
      </c>
      <c r="C181">
        <f t="shared" si="73"/>
        <v>7.7</v>
      </c>
      <c r="D181">
        <f t="shared" si="55"/>
        <v>7.4083333333333341</v>
      </c>
      <c r="F181" s="26" t="s">
        <v>2</v>
      </c>
      <c r="G181" s="6">
        <f t="shared" si="67"/>
        <v>6.9333333333333336</v>
      </c>
      <c r="H181" s="6">
        <f t="shared" si="68"/>
        <v>7.25</v>
      </c>
      <c r="I181" s="6">
        <f t="shared" si="69"/>
        <v>7.7166666666666677</v>
      </c>
      <c r="J181" s="6">
        <f t="shared" si="70"/>
        <v>8.5500000000000025</v>
      </c>
      <c r="K181" s="6">
        <f t="shared" si="71"/>
        <v>10.016666666666666</v>
      </c>
      <c r="L181" s="5">
        <f t="shared" si="72"/>
        <v>0</v>
      </c>
    </row>
    <row r="182" spans="1:24" x14ac:dyDescent="0.3">
      <c r="A182" s="122"/>
      <c r="B182" t="s">
        <v>6</v>
      </c>
      <c r="C182">
        <f t="shared" si="73"/>
        <v>8.4</v>
      </c>
      <c r="D182">
        <f t="shared" si="55"/>
        <v>7.4666666666666677</v>
      </c>
      <c r="F182" s="26" t="s">
        <v>1</v>
      </c>
      <c r="G182" s="6">
        <f t="shared" si="67"/>
        <v>6.9499999999999993</v>
      </c>
      <c r="H182" s="6">
        <f t="shared" si="68"/>
        <v>7.2666666666666666</v>
      </c>
      <c r="I182" s="6">
        <f t="shared" si="69"/>
        <v>7.8000000000000007</v>
      </c>
      <c r="J182" s="6">
        <f t="shared" si="70"/>
        <v>8.6</v>
      </c>
      <c r="K182" s="6">
        <f t="shared" si="71"/>
        <v>10.116666666666665</v>
      </c>
      <c r="L182" s="5">
        <f t="shared" si="72"/>
        <v>0</v>
      </c>
    </row>
    <row r="183" spans="1:24" ht="15" thickBot="1" x14ac:dyDescent="0.35">
      <c r="A183" s="122"/>
      <c r="B183" t="s">
        <v>5</v>
      </c>
      <c r="C183">
        <f t="shared" si="73"/>
        <v>6.9</v>
      </c>
      <c r="D183">
        <f t="shared" si="55"/>
        <v>7.55</v>
      </c>
      <c r="F183" s="25" t="s">
        <v>0</v>
      </c>
      <c r="G183" s="2">
        <f t="shared" si="67"/>
        <v>6.9333333333333327</v>
      </c>
      <c r="H183" s="2">
        <f t="shared" si="68"/>
        <v>7.2666666666666666</v>
      </c>
      <c r="I183" s="2">
        <f t="shared" si="69"/>
        <v>7.8916666666666666</v>
      </c>
      <c r="J183" s="2">
        <f t="shared" si="70"/>
        <v>8.7000000000000011</v>
      </c>
      <c r="K183" s="2">
        <f t="shared" si="71"/>
        <v>10.233333333333333</v>
      </c>
      <c r="L183" s="1">
        <f t="shared" si="72"/>
        <v>0</v>
      </c>
    </row>
    <row r="184" spans="1:24" x14ac:dyDescent="0.3">
      <c r="A184" s="122"/>
      <c r="B184" t="s">
        <v>4</v>
      </c>
      <c r="C184">
        <f t="shared" si="73"/>
        <v>7</v>
      </c>
      <c r="D184">
        <f t="shared" si="55"/>
        <v>7.5500000000000007</v>
      </c>
    </row>
    <row r="185" spans="1:24" x14ac:dyDescent="0.3">
      <c r="A185" s="122"/>
      <c r="B185" t="s">
        <v>3</v>
      </c>
      <c r="C185">
        <f t="shared" si="73"/>
        <v>7.9</v>
      </c>
      <c r="D185">
        <f t="shared" si="55"/>
        <v>7.6083333333333334</v>
      </c>
    </row>
    <row r="186" spans="1:24" x14ac:dyDescent="0.3">
      <c r="A186" s="122"/>
      <c r="B186" t="s">
        <v>2</v>
      </c>
      <c r="C186">
        <f t="shared" si="73"/>
        <v>8</v>
      </c>
      <c r="D186">
        <f t="shared" si="55"/>
        <v>7.7166666666666677</v>
      </c>
    </row>
    <row r="187" spans="1:24" x14ac:dyDescent="0.3">
      <c r="A187" s="122"/>
      <c r="B187" t="s">
        <v>1</v>
      </c>
      <c r="C187">
        <f t="shared" si="73"/>
        <v>7.7</v>
      </c>
      <c r="D187">
        <f t="shared" si="55"/>
        <v>7.8000000000000007</v>
      </c>
    </row>
    <row r="188" spans="1:24" x14ac:dyDescent="0.3">
      <c r="A188" s="122"/>
      <c r="B188" t="s">
        <v>0</v>
      </c>
      <c r="C188">
        <f t="shared" si="73"/>
        <v>7.1</v>
      </c>
      <c r="D188">
        <f t="shared" si="55"/>
        <v>7.8916666666666666</v>
      </c>
    </row>
    <row r="189" spans="1:24" x14ac:dyDescent="0.3">
      <c r="A189" s="122">
        <v>1993</v>
      </c>
      <c r="B189" t="s">
        <v>11</v>
      </c>
      <c r="C189">
        <f t="shared" ref="C189:C200" si="74">E3</f>
        <v>6.9</v>
      </c>
      <c r="D189">
        <f t="shared" si="55"/>
        <v>7.9499999999999993</v>
      </c>
    </row>
    <row r="190" spans="1:24" x14ac:dyDescent="0.3">
      <c r="A190" s="122"/>
      <c r="B190" t="s">
        <v>10</v>
      </c>
      <c r="C190">
        <f t="shared" si="74"/>
        <v>7.7</v>
      </c>
      <c r="D190">
        <f t="shared" si="55"/>
        <v>7.966666666666665</v>
      </c>
    </row>
    <row r="191" spans="1:24" x14ac:dyDescent="0.3">
      <c r="A191" s="122"/>
      <c r="B191" t="s">
        <v>9</v>
      </c>
      <c r="C191">
        <f t="shared" si="74"/>
        <v>9.5</v>
      </c>
      <c r="D191">
        <f t="shared" ref="D191:D219" si="75">IF(COUNTA(B185:B196)=12,AVERAGE(C185:C196),0)</f>
        <v>8.0749999999999993</v>
      </c>
    </row>
    <row r="192" spans="1:24" x14ac:dyDescent="0.3">
      <c r="A192" s="122"/>
      <c r="B192" t="s">
        <v>8</v>
      </c>
      <c r="C192">
        <f t="shared" si="74"/>
        <v>8.8000000000000007</v>
      </c>
      <c r="D192">
        <f t="shared" si="75"/>
        <v>8.1333333333333311</v>
      </c>
    </row>
    <row r="193" spans="1:4" x14ac:dyDescent="0.3">
      <c r="A193" s="122"/>
      <c r="B193" t="s">
        <v>7</v>
      </c>
      <c r="C193">
        <f t="shared" si="74"/>
        <v>8.8000000000000007</v>
      </c>
      <c r="D193">
        <f t="shared" si="75"/>
        <v>8.2083333333333321</v>
      </c>
    </row>
    <row r="194" spans="1:4" x14ac:dyDescent="0.3">
      <c r="A194" s="122"/>
      <c r="B194" t="s">
        <v>6</v>
      </c>
      <c r="C194">
        <f t="shared" si="74"/>
        <v>9.1</v>
      </c>
      <c r="D194">
        <f t="shared" si="75"/>
        <v>8.3083333333333336</v>
      </c>
    </row>
    <row r="195" spans="1:4" x14ac:dyDescent="0.3">
      <c r="A195" s="122"/>
      <c r="B195" t="s">
        <v>5</v>
      </c>
      <c r="C195">
        <f t="shared" si="74"/>
        <v>7.1</v>
      </c>
      <c r="D195">
        <f t="shared" si="75"/>
        <v>8.3750000000000018</v>
      </c>
    </row>
    <row r="196" spans="1:4" x14ac:dyDescent="0.3">
      <c r="A196" s="122"/>
      <c r="B196" t="s">
        <v>4</v>
      </c>
      <c r="C196">
        <f t="shared" si="74"/>
        <v>8.3000000000000007</v>
      </c>
      <c r="D196">
        <f t="shared" si="75"/>
        <v>8.4333333333333336</v>
      </c>
    </row>
    <row r="197" spans="1:4" x14ac:dyDescent="0.3">
      <c r="A197" s="122"/>
      <c r="B197" t="s">
        <v>3</v>
      </c>
      <c r="C197">
        <f t="shared" si="74"/>
        <v>8.6</v>
      </c>
      <c r="D197">
        <f t="shared" si="75"/>
        <v>8.4750000000000014</v>
      </c>
    </row>
    <row r="198" spans="1:4" x14ac:dyDescent="0.3">
      <c r="A198" s="122"/>
      <c r="B198" t="s">
        <v>2</v>
      </c>
      <c r="C198">
        <f t="shared" si="74"/>
        <v>8.9</v>
      </c>
      <c r="D198">
        <f t="shared" si="75"/>
        <v>8.5500000000000025</v>
      </c>
    </row>
    <row r="199" spans="1:4" x14ac:dyDescent="0.3">
      <c r="A199" s="122"/>
      <c r="B199" t="s">
        <v>1</v>
      </c>
      <c r="C199">
        <f t="shared" si="74"/>
        <v>8.9</v>
      </c>
      <c r="D199">
        <f t="shared" si="75"/>
        <v>8.6</v>
      </c>
    </row>
    <row r="200" spans="1:4" x14ac:dyDescent="0.3">
      <c r="A200" s="122"/>
      <c r="B200" t="s">
        <v>0</v>
      </c>
      <c r="C200">
        <f t="shared" si="74"/>
        <v>7.9</v>
      </c>
      <c r="D200">
        <f t="shared" si="75"/>
        <v>8.7000000000000011</v>
      </c>
    </row>
    <row r="201" spans="1:4" x14ac:dyDescent="0.3">
      <c r="A201" s="122">
        <v>1994</v>
      </c>
      <c r="B201" t="s">
        <v>11</v>
      </c>
      <c r="C201">
        <f t="shared" ref="C201:C212" si="76">F3</f>
        <v>7.6</v>
      </c>
      <c r="D201">
        <f t="shared" si="75"/>
        <v>8.7916666666666679</v>
      </c>
    </row>
    <row r="202" spans="1:4" x14ac:dyDescent="0.3">
      <c r="A202" s="122"/>
      <c r="B202" t="s">
        <v>10</v>
      </c>
      <c r="C202">
        <f t="shared" si="76"/>
        <v>8.1999999999999993</v>
      </c>
      <c r="D202">
        <f t="shared" si="75"/>
        <v>8.8333333333333339</v>
      </c>
    </row>
    <row r="203" spans="1:4" x14ac:dyDescent="0.3">
      <c r="A203" s="122"/>
      <c r="B203" t="s">
        <v>9</v>
      </c>
      <c r="C203">
        <f t="shared" si="76"/>
        <v>10.4</v>
      </c>
      <c r="D203">
        <f t="shared" si="75"/>
        <v>8.9666666666666668</v>
      </c>
    </row>
    <row r="204" spans="1:4" x14ac:dyDescent="0.3">
      <c r="A204" s="122"/>
      <c r="B204" t="s">
        <v>8</v>
      </c>
      <c r="C204">
        <f t="shared" si="76"/>
        <v>9.4</v>
      </c>
      <c r="D204">
        <f t="shared" si="75"/>
        <v>9.1</v>
      </c>
    </row>
    <row r="205" spans="1:4" x14ac:dyDescent="0.3">
      <c r="A205" s="122"/>
      <c r="B205" t="s">
        <v>7</v>
      </c>
      <c r="C205">
        <f t="shared" si="76"/>
        <v>10</v>
      </c>
      <c r="D205">
        <f t="shared" si="75"/>
        <v>9.2333333333333325</v>
      </c>
    </row>
    <row r="206" spans="1:4" x14ac:dyDescent="0.3">
      <c r="A206" s="122"/>
      <c r="B206" t="s">
        <v>6</v>
      </c>
      <c r="C206">
        <f t="shared" si="76"/>
        <v>10.199999999999999</v>
      </c>
      <c r="D206">
        <f t="shared" si="75"/>
        <v>9.375</v>
      </c>
    </row>
    <row r="207" spans="1:4" x14ac:dyDescent="0.3">
      <c r="A207" s="122"/>
      <c r="B207" t="s">
        <v>5</v>
      </c>
      <c r="C207">
        <f t="shared" si="76"/>
        <v>7.6</v>
      </c>
      <c r="D207">
        <f t="shared" si="75"/>
        <v>9.5333333333333332</v>
      </c>
    </row>
    <row r="208" spans="1:4" x14ac:dyDescent="0.3">
      <c r="A208" s="122"/>
      <c r="B208" t="s">
        <v>4</v>
      </c>
      <c r="C208">
        <f t="shared" si="76"/>
        <v>9.9</v>
      </c>
      <c r="D208">
        <f t="shared" si="75"/>
        <v>9.7416666666666654</v>
      </c>
    </row>
    <row r="209" spans="1:4" x14ac:dyDescent="0.3">
      <c r="A209" s="122"/>
      <c r="B209" t="s">
        <v>3</v>
      </c>
      <c r="C209">
        <f t="shared" si="76"/>
        <v>10.199999999999999</v>
      </c>
      <c r="D209">
        <f t="shared" si="75"/>
        <v>9.9083333333333332</v>
      </c>
    </row>
    <row r="210" spans="1:4" x14ac:dyDescent="0.3">
      <c r="A210" s="122"/>
      <c r="B210" t="s">
        <v>2</v>
      </c>
      <c r="C210">
        <f t="shared" si="76"/>
        <v>10.5</v>
      </c>
      <c r="D210">
        <f t="shared" si="75"/>
        <v>10.016666666666666</v>
      </c>
    </row>
    <row r="211" spans="1:4" x14ac:dyDescent="0.3">
      <c r="A211" s="122"/>
      <c r="B211" t="s">
        <v>1</v>
      </c>
      <c r="C211">
        <f t="shared" si="76"/>
        <v>10.6</v>
      </c>
      <c r="D211">
        <f t="shared" si="75"/>
        <v>10.116666666666665</v>
      </c>
    </row>
    <row r="212" spans="1:4" x14ac:dyDescent="0.3">
      <c r="A212" s="122"/>
      <c r="B212" t="s">
        <v>0</v>
      </c>
      <c r="C212">
        <f t="shared" si="76"/>
        <v>9.8000000000000007</v>
      </c>
      <c r="D212">
        <f t="shared" si="75"/>
        <v>10.233333333333333</v>
      </c>
    </row>
    <row r="213" spans="1:4" x14ac:dyDescent="0.3">
      <c r="A213" s="122">
        <v>1995</v>
      </c>
      <c r="B213" t="s">
        <v>11</v>
      </c>
      <c r="C213">
        <f t="shared" ref="C213:C224" si="77">G3</f>
        <v>10.1</v>
      </c>
      <c r="D213">
        <f t="shared" si="75"/>
        <v>10.291666666666668</v>
      </c>
    </row>
    <row r="214" spans="1:4" x14ac:dyDescent="0.3">
      <c r="A214" s="122"/>
      <c r="B214" t="s">
        <v>10</v>
      </c>
      <c r="C214">
        <f t="shared" si="77"/>
        <v>10.199999999999999</v>
      </c>
      <c r="D214">
        <f t="shared" si="75"/>
        <v>10.358333333333334</v>
      </c>
    </row>
    <row r="215" spans="1:4" x14ac:dyDescent="0.3">
      <c r="A215" s="122"/>
      <c r="B215" t="s">
        <v>9</v>
      </c>
      <c r="C215">
        <f t="shared" si="77"/>
        <v>11.7</v>
      </c>
      <c r="D215">
        <f t="shared" si="75"/>
        <v>10.433333333333334</v>
      </c>
    </row>
    <row r="216" spans="1:4" x14ac:dyDescent="0.3">
      <c r="A216" s="122"/>
      <c r="B216" t="s">
        <v>8</v>
      </c>
      <c r="C216">
        <f t="shared" si="77"/>
        <v>10.6</v>
      </c>
      <c r="D216">
        <f t="shared" si="75"/>
        <v>10.483333333333334</v>
      </c>
    </row>
    <row r="217" spans="1:4" x14ac:dyDescent="0.3">
      <c r="A217" s="122"/>
      <c r="B217" t="s">
        <v>7</v>
      </c>
      <c r="C217">
        <f t="shared" si="77"/>
        <v>11.4</v>
      </c>
      <c r="D217">
        <f t="shared" si="75"/>
        <v>10.558333333333335</v>
      </c>
    </row>
    <row r="218" spans="1:4" x14ac:dyDescent="0.3">
      <c r="A218" s="122"/>
      <c r="B218" t="s">
        <v>6</v>
      </c>
      <c r="C218">
        <f t="shared" si="77"/>
        <v>10.9</v>
      </c>
      <c r="D218">
        <f t="shared" si="75"/>
        <v>10.6</v>
      </c>
    </row>
    <row r="219" spans="1:4" x14ac:dyDescent="0.3">
      <c r="A219" s="122"/>
      <c r="B219" t="s">
        <v>5</v>
      </c>
      <c r="C219">
        <f t="shared" si="77"/>
        <v>8.4</v>
      </c>
      <c r="D219">
        <f t="shared" si="75"/>
        <v>10.591666666666667</v>
      </c>
    </row>
    <row r="220" spans="1:4" x14ac:dyDescent="0.3">
      <c r="A220" s="122"/>
      <c r="B220" t="s">
        <v>4</v>
      </c>
      <c r="C220">
        <f t="shared" si="77"/>
        <v>10.8</v>
      </c>
    </row>
    <row r="221" spans="1:4" x14ac:dyDescent="0.3">
      <c r="A221" s="122"/>
      <c r="B221" t="s">
        <v>3</v>
      </c>
      <c r="C221">
        <f t="shared" si="77"/>
        <v>10.8</v>
      </c>
    </row>
    <row r="222" spans="1:4" x14ac:dyDescent="0.3">
      <c r="A222" s="122"/>
      <c r="B222" t="s">
        <v>2</v>
      </c>
      <c r="C222">
        <f t="shared" si="77"/>
        <v>11.4</v>
      </c>
    </row>
    <row r="223" spans="1:4" x14ac:dyDescent="0.3">
      <c r="A223" s="122"/>
      <c r="B223" t="s">
        <v>1</v>
      </c>
      <c r="C223">
        <f t="shared" si="77"/>
        <v>11.1</v>
      </c>
    </row>
    <row r="224" spans="1:4" x14ac:dyDescent="0.3">
      <c r="A224" s="122"/>
      <c r="B224" t="s">
        <v>0</v>
      </c>
      <c r="C224">
        <f t="shared" si="77"/>
        <v>9.6999999999999993</v>
      </c>
    </row>
    <row r="227" spans="1:17" ht="29.4" thickBot="1" x14ac:dyDescent="0.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</row>
    <row r="228" spans="1:17" ht="18.600000000000001" thickBot="1" x14ac:dyDescent="0.4">
      <c r="A228" s="11"/>
      <c r="B228" s="10"/>
      <c r="C228" s="10"/>
      <c r="D228" s="125" t="s">
        <v>20</v>
      </c>
      <c r="E228" s="125"/>
      <c r="F228" s="123" t="s">
        <v>19</v>
      </c>
      <c r="G228" s="124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 spans="1:17" ht="29.4" thickBot="1" x14ac:dyDescent="0.35">
      <c r="A229" s="23" t="s">
        <v>18</v>
      </c>
      <c r="B229" s="22" t="s">
        <v>17</v>
      </c>
      <c r="C229" s="22" t="s">
        <v>16</v>
      </c>
      <c r="D229" s="22" t="s">
        <v>14</v>
      </c>
      <c r="E229" s="22" t="s">
        <v>15</v>
      </c>
      <c r="F229" s="22" t="s">
        <v>14</v>
      </c>
      <c r="G229" s="21" t="s">
        <v>13</v>
      </c>
      <c r="H229" s="20" t="s">
        <v>12</v>
      </c>
      <c r="I229" s="18"/>
      <c r="J229" s="6"/>
      <c r="K229" s="6"/>
      <c r="L229" s="6"/>
      <c r="M229" s="6"/>
      <c r="N229" s="6"/>
      <c r="O229" s="6"/>
      <c r="P229" s="6"/>
      <c r="Q229" s="6"/>
    </row>
    <row r="230" spans="1:17" x14ac:dyDescent="0.3">
      <c r="A230" s="14" t="s">
        <v>11</v>
      </c>
      <c r="B230" s="10">
        <f t="shared" ref="B230:B241" si="78">P22</f>
        <v>0.89123162030671832</v>
      </c>
      <c r="C230" s="10">
        <f t="shared" ref="C230:C241" si="79">Q40</f>
        <v>0.89211575153361422</v>
      </c>
      <c r="D230" s="10">
        <f t="shared" ref="D230:D241" si="80">M87</f>
        <v>0.93050039428808284</v>
      </c>
      <c r="E230" s="10">
        <f t="shared" ref="E230:E241" si="81">Q87</f>
        <v>0.9496469931058068</v>
      </c>
      <c r="F230" s="10">
        <f t="shared" ref="F230:F241" si="82">M134</f>
        <v>0.92374700483644312</v>
      </c>
      <c r="G230" s="9">
        <f t="shared" ref="G230:G241" si="83">Q134</f>
        <v>0.92033543882179225</v>
      </c>
      <c r="H230" s="19">
        <f t="shared" ref="H230:H241" si="84">W166</f>
        <v>0.92623016994548579</v>
      </c>
      <c r="I230" s="17"/>
      <c r="J230" s="6"/>
      <c r="K230" s="6"/>
      <c r="L230" s="6"/>
      <c r="M230" s="6"/>
      <c r="N230" s="6"/>
      <c r="O230" s="6"/>
      <c r="P230" s="6"/>
      <c r="Q230" s="6"/>
    </row>
    <row r="231" spans="1:17" x14ac:dyDescent="0.3">
      <c r="A231" s="8" t="s">
        <v>10</v>
      </c>
      <c r="B231" s="6">
        <f t="shared" si="78"/>
        <v>0.92156808799201884</v>
      </c>
      <c r="C231" s="6">
        <f t="shared" si="79"/>
        <v>0.92178881625356612</v>
      </c>
      <c r="D231" s="6">
        <f t="shared" si="80"/>
        <v>0.95470342636734939</v>
      </c>
      <c r="E231" s="6">
        <f t="shared" si="81"/>
        <v>0.92046895392154782</v>
      </c>
      <c r="F231" s="6">
        <f t="shared" si="82"/>
        <v>0.94994867482240974</v>
      </c>
      <c r="G231" s="5">
        <f t="shared" si="83"/>
        <v>0.94826958539452144</v>
      </c>
      <c r="H231" s="19">
        <f t="shared" si="84"/>
        <v>0.94903237040466426</v>
      </c>
      <c r="I231" s="17"/>
      <c r="J231" s="6"/>
      <c r="K231" s="6"/>
      <c r="L231" s="6"/>
      <c r="M231" s="6"/>
      <c r="N231" s="6"/>
      <c r="O231" s="6"/>
      <c r="P231" s="6"/>
      <c r="Q231" s="6"/>
    </row>
    <row r="232" spans="1:17" x14ac:dyDescent="0.3">
      <c r="A232" s="8" t="s">
        <v>9</v>
      </c>
      <c r="B232" s="6">
        <f t="shared" si="78"/>
        <v>1.093365247868791</v>
      </c>
      <c r="C232" s="6">
        <f t="shared" si="79"/>
        <v>1.0929254826884633</v>
      </c>
      <c r="D232" s="6">
        <f t="shared" si="80"/>
        <v>1.123693245625826</v>
      </c>
      <c r="E232" s="6">
        <f t="shared" si="81"/>
        <v>1.1256440891831772</v>
      </c>
      <c r="F232" s="6">
        <f t="shared" si="82"/>
        <v>1.1205651179502976</v>
      </c>
      <c r="G232" s="5">
        <f t="shared" si="83"/>
        <v>1.1413509145432257</v>
      </c>
      <c r="H232" s="19">
        <f t="shared" si="84"/>
        <v>1.116469570678942</v>
      </c>
      <c r="I232" s="17"/>
      <c r="J232" s="6"/>
      <c r="K232" s="6"/>
      <c r="L232" s="6"/>
      <c r="M232" s="6"/>
      <c r="N232" s="6"/>
      <c r="O232" s="6"/>
      <c r="P232" s="6"/>
      <c r="Q232" s="6"/>
    </row>
    <row r="233" spans="1:17" x14ac:dyDescent="0.3">
      <c r="A233" s="8" t="s">
        <v>8</v>
      </c>
      <c r="B233" s="6">
        <f t="shared" si="78"/>
        <v>1.0332475025455115</v>
      </c>
      <c r="C233" s="6">
        <f t="shared" si="79"/>
        <v>1.0335890495074267</v>
      </c>
      <c r="D233" s="6">
        <f t="shared" si="80"/>
        <v>1.0527898862711718</v>
      </c>
      <c r="E233" s="6">
        <f t="shared" si="81"/>
        <v>1.0451711092175016</v>
      </c>
      <c r="F233" s="6">
        <f t="shared" si="82"/>
        <v>1.051616103377419</v>
      </c>
      <c r="G233" s="5">
        <f t="shared" si="83"/>
        <v>1.0516293560840428</v>
      </c>
      <c r="H233" s="19">
        <f t="shared" si="84"/>
        <v>1.0499519111183691</v>
      </c>
      <c r="I233" s="17"/>
      <c r="J233" s="6"/>
      <c r="K233" s="6"/>
      <c r="L233" s="6"/>
      <c r="M233" s="6"/>
      <c r="N233" s="6"/>
      <c r="O233" s="6"/>
      <c r="P233" s="6"/>
      <c r="Q233" s="6"/>
    </row>
    <row r="234" spans="1:17" x14ac:dyDescent="0.3">
      <c r="A234" s="8" t="s">
        <v>7</v>
      </c>
      <c r="B234" s="6">
        <f t="shared" si="78"/>
        <v>1.068384389470838</v>
      </c>
      <c r="C234" s="6">
        <f t="shared" si="79"/>
        <v>1.0687023719254338</v>
      </c>
      <c r="D234" s="6">
        <f t="shared" si="80"/>
        <v>1.0816344273650762</v>
      </c>
      <c r="E234" s="6">
        <f t="shared" si="81"/>
        <v>1.0775341813706363</v>
      </c>
      <c r="F234" s="6">
        <f t="shared" si="82"/>
        <v>1.0804840649134473</v>
      </c>
      <c r="G234" s="5">
        <f t="shared" si="83"/>
        <v>1.0806537465978825</v>
      </c>
      <c r="H234" s="19">
        <f t="shared" si="84"/>
        <v>1.0704901120215613</v>
      </c>
      <c r="I234" s="17"/>
      <c r="J234" s="6"/>
      <c r="K234" s="6"/>
      <c r="L234" s="6"/>
      <c r="M234" s="6"/>
      <c r="N234" s="6"/>
      <c r="O234" s="6"/>
      <c r="P234" s="6"/>
      <c r="Q234" s="6"/>
    </row>
    <row r="235" spans="1:17" x14ac:dyDescent="0.3">
      <c r="A235" s="8" t="s">
        <v>6</v>
      </c>
      <c r="B235" s="6">
        <f t="shared" si="78"/>
        <v>1.0712057636521379</v>
      </c>
      <c r="C235" s="6">
        <f t="shared" si="79"/>
        <v>1.0710982427145332</v>
      </c>
      <c r="D235" s="6">
        <f t="shared" si="80"/>
        <v>1.074135962853886</v>
      </c>
      <c r="E235" s="6">
        <f t="shared" si="81"/>
        <v>1.068574728121777</v>
      </c>
      <c r="F235" s="6">
        <f t="shared" si="82"/>
        <v>1.0760668503857089</v>
      </c>
      <c r="G235" s="5">
        <f t="shared" si="83"/>
        <v>1.0844551830024181</v>
      </c>
      <c r="H235" s="19">
        <f t="shared" si="84"/>
        <v>1.0783335478646345</v>
      </c>
      <c r="I235" s="17"/>
      <c r="J235" s="6"/>
      <c r="K235" s="6"/>
      <c r="L235" s="6"/>
      <c r="M235" s="6"/>
      <c r="N235" s="6"/>
      <c r="O235" s="6"/>
      <c r="P235" s="6"/>
      <c r="Q235" s="6"/>
    </row>
    <row r="236" spans="1:17" x14ac:dyDescent="0.3">
      <c r="A236" s="8" t="s">
        <v>5</v>
      </c>
      <c r="B236" s="6">
        <f t="shared" si="78"/>
        <v>0.85903508597507294</v>
      </c>
      <c r="C236" s="6">
        <f t="shared" si="79"/>
        <v>0.85961064947409316</v>
      </c>
      <c r="D236" s="6">
        <f t="shared" si="80"/>
        <v>0.85463800789953859</v>
      </c>
      <c r="E236" s="6">
        <f t="shared" si="81"/>
        <v>0.84455640946944777</v>
      </c>
      <c r="F236" s="6">
        <f t="shared" si="82"/>
        <v>0.85685183091694439</v>
      </c>
      <c r="G236" s="5">
        <f t="shared" si="83"/>
        <v>0.86707783238262615</v>
      </c>
      <c r="H236" s="19">
        <f t="shared" si="84"/>
        <v>0.85843905588984692</v>
      </c>
      <c r="I236" s="17"/>
      <c r="J236" s="6"/>
      <c r="K236" s="6"/>
      <c r="L236" s="6"/>
      <c r="M236" s="6"/>
      <c r="N236" s="6"/>
      <c r="O236" s="6"/>
      <c r="P236" s="6"/>
      <c r="Q236" s="6"/>
    </row>
    <row r="237" spans="1:17" x14ac:dyDescent="0.3">
      <c r="A237" s="8" t="s">
        <v>4</v>
      </c>
      <c r="B237" s="6">
        <f t="shared" si="78"/>
        <v>0.98205972231769156</v>
      </c>
      <c r="C237" s="6">
        <f t="shared" si="79"/>
        <v>0.98166366956676621</v>
      </c>
      <c r="D237" s="6">
        <f t="shared" si="80"/>
        <v>0.97101065956297206</v>
      </c>
      <c r="E237" s="6">
        <f t="shared" si="81"/>
        <v>0.9843925611239368</v>
      </c>
      <c r="F237" s="6">
        <f t="shared" si="82"/>
        <v>0.9728230927866004</v>
      </c>
      <c r="G237" s="5">
        <f t="shared" si="83"/>
        <v>0.96934579722827208</v>
      </c>
      <c r="H237" s="19">
        <f t="shared" si="84"/>
        <v>0.96669391961775009</v>
      </c>
      <c r="I237" s="17"/>
      <c r="J237" s="6"/>
      <c r="K237" s="6"/>
      <c r="L237" s="6"/>
      <c r="M237" s="6"/>
      <c r="N237" s="6"/>
      <c r="O237" s="6"/>
      <c r="P237" s="6"/>
      <c r="Q237" s="6"/>
    </row>
    <row r="238" spans="1:17" x14ac:dyDescent="0.3">
      <c r="A238" s="8" t="s">
        <v>3</v>
      </c>
      <c r="B238" s="6">
        <f t="shared" si="78"/>
        <v>1.0200753128479256</v>
      </c>
      <c r="C238" s="6">
        <f t="shared" si="79"/>
        <v>1.0197655011101836</v>
      </c>
      <c r="D238" s="6">
        <f t="shared" si="80"/>
        <v>0.99897540905372306</v>
      </c>
      <c r="E238" s="6">
        <f t="shared" si="81"/>
        <v>0.991085805167506</v>
      </c>
      <c r="F238" s="6">
        <f t="shared" si="82"/>
        <v>1.0027892626559192</v>
      </c>
      <c r="G238" s="5">
        <f t="shared" si="83"/>
        <v>1.0098754601575481</v>
      </c>
      <c r="H238" s="19">
        <f t="shared" si="84"/>
        <v>1.0051980088653918</v>
      </c>
      <c r="I238" s="17"/>
      <c r="J238" s="6"/>
      <c r="K238" s="6"/>
      <c r="L238" s="6"/>
      <c r="M238" s="6"/>
      <c r="N238" s="6"/>
      <c r="O238" s="6"/>
      <c r="P238" s="6"/>
      <c r="Q238" s="6"/>
    </row>
    <row r="239" spans="1:17" x14ac:dyDescent="0.3">
      <c r="A239" s="8" t="s">
        <v>2</v>
      </c>
      <c r="B239" s="6">
        <f t="shared" si="78"/>
        <v>1.0902875606560452</v>
      </c>
      <c r="C239" s="6">
        <f t="shared" si="79"/>
        <v>1.0906509187552502</v>
      </c>
      <c r="D239" s="6">
        <f t="shared" si="80"/>
        <v>1.0613019095665179</v>
      </c>
      <c r="E239" s="6">
        <f t="shared" si="81"/>
        <v>1.0933369334749643</v>
      </c>
      <c r="F239" s="6">
        <f t="shared" si="82"/>
        <v>1.0643887564204999</v>
      </c>
      <c r="G239" s="5">
        <f t="shared" si="83"/>
        <v>1.0509777401676383</v>
      </c>
      <c r="H239" s="19">
        <f t="shared" si="84"/>
        <v>1.0697500532682001</v>
      </c>
      <c r="I239" s="17"/>
      <c r="J239" s="6"/>
      <c r="K239" s="6"/>
      <c r="L239" s="6"/>
      <c r="M239" s="6"/>
      <c r="N239" s="6"/>
      <c r="O239" s="6"/>
      <c r="P239" s="6"/>
      <c r="Q239" s="6"/>
    </row>
    <row r="240" spans="1:17" x14ac:dyDescent="0.3">
      <c r="A240" s="8" t="s">
        <v>1</v>
      </c>
      <c r="B240" s="6">
        <f t="shared" si="78"/>
        <v>1.0477923813284487</v>
      </c>
      <c r="C240" s="6">
        <f t="shared" si="79"/>
        <v>1.0472436482137075</v>
      </c>
      <c r="D240" s="6">
        <f t="shared" si="80"/>
        <v>1.0131355907813175</v>
      </c>
      <c r="E240" s="6">
        <f t="shared" si="81"/>
        <v>1.0278080608395712</v>
      </c>
      <c r="F240" s="6">
        <f t="shared" si="82"/>
        <v>1.0151715268889989</v>
      </c>
      <c r="G240" s="5">
        <f t="shared" si="83"/>
        <v>1.0028998622195746</v>
      </c>
      <c r="H240" s="19">
        <f t="shared" si="84"/>
        <v>1.0188706011557398</v>
      </c>
      <c r="I240" s="17"/>
      <c r="J240" s="6"/>
      <c r="K240" s="6"/>
      <c r="L240" s="6"/>
      <c r="M240" s="6"/>
      <c r="N240" s="6"/>
      <c r="O240" s="6"/>
      <c r="P240" s="6"/>
      <c r="Q240" s="6"/>
    </row>
    <row r="241" spans="1:17" ht="15" thickBot="1" x14ac:dyDescent="0.35">
      <c r="A241" s="4" t="s">
        <v>0</v>
      </c>
      <c r="B241" s="2">
        <f t="shared" si="78"/>
        <v>0.92174732503880075</v>
      </c>
      <c r="C241" s="2">
        <f t="shared" si="79"/>
        <v>0.92084589825696195</v>
      </c>
      <c r="D241" s="2">
        <f t="shared" si="80"/>
        <v>0.8834810803645381</v>
      </c>
      <c r="E241" s="2">
        <f t="shared" si="81"/>
        <v>0.87178017500412675</v>
      </c>
      <c r="F241" s="2">
        <f t="shared" si="82"/>
        <v>0.88554771404531318</v>
      </c>
      <c r="G241" s="1">
        <f t="shared" si="83"/>
        <v>0.87312908340045736</v>
      </c>
      <c r="H241" s="19">
        <f t="shared" si="84"/>
        <v>0.89054067916941215</v>
      </c>
      <c r="I241" s="17"/>
      <c r="J241" s="6"/>
      <c r="K241" s="6"/>
      <c r="L241" s="6"/>
      <c r="M241" s="6"/>
      <c r="N241" s="6"/>
      <c r="O241" s="6"/>
      <c r="P241" s="6"/>
      <c r="Q241" s="6"/>
    </row>
    <row r="242" spans="1:17" x14ac:dyDescent="0.3">
      <c r="A242" s="17"/>
      <c r="B242" s="18">
        <f t="shared" ref="B242:H242" si="85">AVERAGE(B230:B241)</f>
        <v>1</v>
      </c>
      <c r="C242" s="18">
        <f t="shared" si="85"/>
        <v>0.99999999999999989</v>
      </c>
      <c r="D242" s="18">
        <f t="shared" si="85"/>
        <v>1</v>
      </c>
      <c r="E242" s="18">
        <f t="shared" si="85"/>
        <v>0.99999999999999989</v>
      </c>
      <c r="F242" s="18">
        <f t="shared" si="85"/>
        <v>1.0000000000000002</v>
      </c>
      <c r="G242" s="18">
        <f t="shared" si="85"/>
        <v>0.99999999999999989</v>
      </c>
      <c r="H242" s="18">
        <f t="shared" si="85"/>
        <v>0.99999999999999989</v>
      </c>
      <c r="I242" s="6"/>
      <c r="J242" s="6"/>
      <c r="K242" s="6"/>
      <c r="L242" s="6"/>
      <c r="M242" s="6"/>
      <c r="N242" s="6"/>
      <c r="O242" s="6"/>
      <c r="P242" s="6"/>
      <c r="Q242" s="6"/>
    </row>
    <row r="243" spans="1:17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 spans="1:17" x14ac:dyDescent="0.3">
      <c r="A244" s="17"/>
      <c r="B244" s="1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 spans="1:17" ht="15" thickBo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 spans="1:17" ht="18.600000000000001" customHeight="1" thickBot="1" x14ac:dyDescent="0.4">
      <c r="A246" s="16"/>
      <c r="B246" s="15"/>
      <c r="C246" s="15"/>
      <c r="D246" s="123" t="str">
        <f>D228</f>
        <v>Linear           Trend</v>
      </c>
      <c r="E246" s="123"/>
      <c r="F246" s="123" t="str">
        <f>F228</f>
        <v>Polynomial Trend</v>
      </c>
      <c r="G246" s="124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 spans="1:17" ht="15" thickBot="1" x14ac:dyDescent="0.35">
      <c r="A247" s="14" t="str">
        <f>A229</f>
        <v>Seasonal Index</v>
      </c>
      <c r="B247" s="13" t="str">
        <f>B229</f>
        <v>Mean</v>
      </c>
      <c r="C247" s="13" t="str">
        <f>C229</f>
        <v>Median</v>
      </c>
      <c r="D247" s="13" t="str">
        <f>D229</f>
        <v>R-b-T Mean</v>
      </c>
      <c r="E247" s="13" t="str">
        <f>E229</f>
        <v>R-b-T Median</v>
      </c>
      <c r="F247" s="13" t="str">
        <f>F229</f>
        <v>R-b-T Mean</v>
      </c>
      <c r="G247" s="13" t="str">
        <f>G229</f>
        <v>R-b-T median</v>
      </c>
      <c r="H247" s="12" t="str">
        <f>H229</f>
        <v>R-t-MA(12)</v>
      </c>
      <c r="I247" s="6"/>
      <c r="J247" s="6"/>
      <c r="K247" s="6"/>
      <c r="L247" s="6"/>
      <c r="M247" s="6"/>
      <c r="N247" s="6"/>
      <c r="O247" s="6"/>
      <c r="P247" s="6"/>
      <c r="Q247" s="6"/>
    </row>
    <row r="248" spans="1:17" x14ac:dyDescent="0.3">
      <c r="A248" s="8" t="str">
        <f t="shared" ref="A248:A259" si="86">A230</f>
        <v>January</v>
      </c>
      <c r="B248" s="11">
        <f t="shared" ref="B248:H259" si="87">B230*100</f>
        <v>89.123162030671836</v>
      </c>
      <c r="C248" s="10">
        <f t="shared" si="87"/>
        <v>89.211575153361423</v>
      </c>
      <c r="D248" s="10">
        <f t="shared" si="87"/>
        <v>93.05003942880829</v>
      </c>
      <c r="E248" s="10">
        <f t="shared" si="87"/>
        <v>94.964699310580684</v>
      </c>
      <c r="F248" s="10">
        <f t="shared" si="87"/>
        <v>92.374700483644318</v>
      </c>
      <c r="G248" s="9">
        <f t="shared" si="87"/>
        <v>92.033543882179231</v>
      </c>
      <c r="H248" s="5">
        <f t="shared" si="87"/>
        <v>92.623016994548578</v>
      </c>
    </row>
    <row r="249" spans="1:17" x14ac:dyDescent="0.3">
      <c r="A249" s="8" t="str">
        <f t="shared" si="86"/>
        <v>Feburary</v>
      </c>
      <c r="B249" s="7">
        <f t="shared" si="87"/>
        <v>92.156808799201883</v>
      </c>
      <c r="C249" s="6">
        <f t="shared" si="87"/>
        <v>92.17888162535661</v>
      </c>
      <c r="D249" s="6">
        <f t="shared" si="87"/>
        <v>95.470342636734941</v>
      </c>
      <c r="E249" s="6">
        <f t="shared" si="87"/>
        <v>92.046895392154781</v>
      </c>
      <c r="F249" s="6">
        <f t="shared" si="87"/>
        <v>94.994867482240977</v>
      </c>
      <c r="G249" s="5">
        <f t="shared" si="87"/>
        <v>94.82695853945215</v>
      </c>
      <c r="H249" s="5">
        <f t="shared" si="87"/>
        <v>94.903237040466422</v>
      </c>
    </row>
    <row r="250" spans="1:17" x14ac:dyDescent="0.3">
      <c r="A250" s="8" t="str">
        <f t="shared" si="86"/>
        <v>March</v>
      </c>
      <c r="B250" s="7">
        <f t="shared" si="87"/>
        <v>109.3365247868791</v>
      </c>
      <c r="C250" s="6">
        <f t="shared" si="87"/>
        <v>109.29254826884633</v>
      </c>
      <c r="D250" s="6">
        <f t="shared" si="87"/>
        <v>112.36932456258259</v>
      </c>
      <c r="E250" s="6">
        <f t="shared" si="87"/>
        <v>112.56440891831771</v>
      </c>
      <c r="F250" s="6">
        <f t="shared" si="87"/>
        <v>112.05651179502976</v>
      </c>
      <c r="G250" s="5">
        <f t="shared" si="87"/>
        <v>114.13509145432256</v>
      </c>
      <c r="H250" s="5">
        <f t="shared" si="87"/>
        <v>111.64695706789421</v>
      </c>
    </row>
    <row r="251" spans="1:17" x14ac:dyDescent="0.3">
      <c r="A251" s="8" t="str">
        <f t="shared" si="86"/>
        <v>April</v>
      </c>
      <c r="B251" s="7">
        <f t="shared" si="87"/>
        <v>103.32475025455115</v>
      </c>
      <c r="C251" s="6">
        <f t="shared" si="87"/>
        <v>103.35890495074267</v>
      </c>
      <c r="D251" s="6">
        <f t="shared" si="87"/>
        <v>105.27898862711717</v>
      </c>
      <c r="E251" s="6">
        <f t="shared" si="87"/>
        <v>104.51711092175016</v>
      </c>
      <c r="F251" s="6">
        <f t="shared" si="87"/>
        <v>105.16161033774189</v>
      </c>
      <c r="G251" s="5">
        <f t="shared" si="87"/>
        <v>105.16293560840428</v>
      </c>
      <c r="H251" s="5">
        <f t="shared" si="87"/>
        <v>104.9951911118369</v>
      </c>
    </row>
    <row r="252" spans="1:17" x14ac:dyDescent="0.3">
      <c r="A252" s="8" t="str">
        <f t="shared" si="86"/>
        <v>May</v>
      </c>
      <c r="B252" s="7">
        <f t="shared" si="87"/>
        <v>106.8384389470838</v>
      </c>
      <c r="C252" s="6">
        <f t="shared" si="87"/>
        <v>106.87023719254339</v>
      </c>
      <c r="D252" s="6">
        <f t="shared" si="87"/>
        <v>108.16344273650762</v>
      </c>
      <c r="E252" s="6">
        <f t="shared" si="87"/>
        <v>107.75341813706363</v>
      </c>
      <c r="F252" s="6">
        <f t="shared" si="87"/>
        <v>108.04840649134474</v>
      </c>
      <c r="G252" s="5">
        <f t="shared" si="87"/>
        <v>108.06537465978825</v>
      </c>
      <c r="H252" s="5">
        <f t="shared" si="87"/>
        <v>107.04901120215612</v>
      </c>
    </row>
    <row r="253" spans="1:17" x14ac:dyDescent="0.3">
      <c r="A253" s="8" t="str">
        <f t="shared" si="86"/>
        <v>June</v>
      </c>
      <c r="B253" s="7">
        <f t="shared" si="87"/>
        <v>107.12057636521379</v>
      </c>
      <c r="C253" s="6">
        <f t="shared" si="87"/>
        <v>107.10982427145332</v>
      </c>
      <c r="D253" s="6">
        <f t="shared" si="87"/>
        <v>107.41359628538861</v>
      </c>
      <c r="E253" s="6">
        <f t="shared" si="87"/>
        <v>106.8574728121777</v>
      </c>
      <c r="F253" s="6">
        <f t="shared" si="87"/>
        <v>107.60668503857089</v>
      </c>
      <c r="G253" s="5">
        <f t="shared" si="87"/>
        <v>108.4455183002418</v>
      </c>
      <c r="H253" s="5">
        <f t="shared" si="87"/>
        <v>107.83335478646346</v>
      </c>
    </row>
    <row r="254" spans="1:17" x14ac:dyDescent="0.3">
      <c r="A254" s="8" t="str">
        <f t="shared" si="86"/>
        <v>July</v>
      </c>
      <c r="B254" s="7">
        <f t="shared" si="87"/>
        <v>85.903508597507297</v>
      </c>
      <c r="C254" s="6">
        <f t="shared" si="87"/>
        <v>85.961064947409312</v>
      </c>
      <c r="D254" s="6">
        <f t="shared" si="87"/>
        <v>85.463800789953865</v>
      </c>
      <c r="E254" s="6">
        <f t="shared" si="87"/>
        <v>84.455640946944783</v>
      </c>
      <c r="F254" s="6">
        <f t="shared" si="87"/>
        <v>85.685183091694441</v>
      </c>
      <c r="G254" s="5">
        <f t="shared" si="87"/>
        <v>86.707783238262621</v>
      </c>
      <c r="H254" s="5">
        <f t="shared" si="87"/>
        <v>85.843905588984697</v>
      </c>
    </row>
    <row r="255" spans="1:17" x14ac:dyDescent="0.3">
      <c r="A255" s="8" t="str">
        <f t="shared" si="86"/>
        <v>August</v>
      </c>
      <c r="B255" s="7">
        <f t="shared" si="87"/>
        <v>98.205972231769152</v>
      </c>
      <c r="C255" s="6">
        <f t="shared" si="87"/>
        <v>98.166366956676626</v>
      </c>
      <c r="D255" s="6">
        <f t="shared" si="87"/>
        <v>97.101065956297205</v>
      </c>
      <c r="E255" s="6">
        <f t="shared" si="87"/>
        <v>98.439256112393679</v>
      </c>
      <c r="F255" s="6">
        <f t="shared" si="87"/>
        <v>97.282309278660037</v>
      </c>
      <c r="G255" s="5">
        <f t="shared" si="87"/>
        <v>96.934579722827209</v>
      </c>
      <c r="H255" s="5">
        <f t="shared" si="87"/>
        <v>96.669391961775005</v>
      </c>
    </row>
    <row r="256" spans="1:17" x14ac:dyDescent="0.3">
      <c r="A256" s="8" t="str">
        <f t="shared" si="86"/>
        <v>September</v>
      </c>
      <c r="B256" s="7">
        <f t="shared" si="87"/>
        <v>102.00753128479256</v>
      </c>
      <c r="C256" s="6">
        <f t="shared" si="87"/>
        <v>101.97655011101835</v>
      </c>
      <c r="D256" s="6">
        <f t="shared" si="87"/>
        <v>99.89754090537231</v>
      </c>
      <c r="E256" s="6">
        <f t="shared" si="87"/>
        <v>99.108580516750607</v>
      </c>
      <c r="F256" s="6">
        <f t="shared" si="87"/>
        <v>100.27892626559192</v>
      </c>
      <c r="G256" s="5">
        <f t="shared" si="87"/>
        <v>100.98754601575482</v>
      </c>
      <c r="H256" s="5">
        <f t="shared" si="87"/>
        <v>100.51980088653917</v>
      </c>
    </row>
    <row r="257" spans="1:8" x14ac:dyDescent="0.3">
      <c r="A257" s="8" t="str">
        <f t="shared" si="86"/>
        <v>October</v>
      </c>
      <c r="B257" s="7">
        <f t="shared" si="87"/>
        <v>109.02875606560451</v>
      </c>
      <c r="C257" s="6">
        <f t="shared" si="87"/>
        <v>109.06509187552503</v>
      </c>
      <c r="D257" s="6">
        <f t="shared" si="87"/>
        <v>106.13019095665179</v>
      </c>
      <c r="E257" s="6">
        <f t="shared" si="87"/>
        <v>109.33369334749644</v>
      </c>
      <c r="F257" s="6">
        <f t="shared" si="87"/>
        <v>106.43887564204999</v>
      </c>
      <c r="G257" s="5">
        <f t="shared" si="87"/>
        <v>105.09777401676384</v>
      </c>
      <c r="H257" s="5">
        <f t="shared" si="87"/>
        <v>106.97500532682001</v>
      </c>
    </row>
    <row r="258" spans="1:8" x14ac:dyDescent="0.3">
      <c r="A258" s="8" t="str">
        <f t="shared" si="86"/>
        <v>November</v>
      </c>
      <c r="B258" s="7">
        <f t="shared" si="87"/>
        <v>104.77923813284487</v>
      </c>
      <c r="C258" s="6">
        <f t="shared" si="87"/>
        <v>104.72436482137076</v>
      </c>
      <c r="D258" s="6">
        <f t="shared" si="87"/>
        <v>101.31355907813176</v>
      </c>
      <c r="E258" s="6">
        <f t="shared" si="87"/>
        <v>102.78080608395712</v>
      </c>
      <c r="F258" s="6">
        <f t="shared" si="87"/>
        <v>101.5171526888999</v>
      </c>
      <c r="G258" s="5">
        <f t="shared" si="87"/>
        <v>100.28998622195746</v>
      </c>
      <c r="H258" s="5">
        <f t="shared" si="87"/>
        <v>101.88706011557397</v>
      </c>
    </row>
    <row r="259" spans="1:8" ht="15" thickBot="1" x14ac:dyDescent="0.35">
      <c r="A259" s="4" t="str">
        <f t="shared" si="86"/>
        <v>December</v>
      </c>
      <c r="B259" s="3">
        <f t="shared" si="87"/>
        <v>92.17473250388008</v>
      </c>
      <c r="C259" s="2">
        <f t="shared" si="87"/>
        <v>92.084589825696199</v>
      </c>
      <c r="D259" s="2">
        <f t="shared" si="87"/>
        <v>88.348108036453809</v>
      </c>
      <c r="E259" s="2">
        <f t="shared" si="87"/>
        <v>87.178017500412679</v>
      </c>
      <c r="F259" s="2">
        <f t="shared" si="87"/>
        <v>88.554771404531323</v>
      </c>
      <c r="G259" s="1">
        <f t="shared" si="87"/>
        <v>87.312908340045738</v>
      </c>
      <c r="H259" s="1">
        <f t="shared" si="87"/>
        <v>89.054067916941221</v>
      </c>
    </row>
  </sheetData>
  <mergeCells count="21">
    <mergeCell ref="A153:A164"/>
    <mergeCell ref="F228:G228"/>
    <mergeCell ref="D246:E246"/>
    <mergeCell ref="F246:G246"/>
    <mergeCell ref="A165:A176"/>
    <mergeCell ref="A177:A188"/>
    <mergeCell ref="A189:A200"/>
    <mergeCell ref="A201:A212"/>
    <mergeCell ref="A213:A224"/>
    <mergeCell ref="D228:E228"/>
    <mergeCell ref="A103:Q103"/>
    <mergeCell ref="J106:K106"/>
    <mergeCell ref="L132:N132"/>
    <mergeCell ref="P132:R132"/>
    <mergeCell ref="A150:Q150"/>
    <mergeCell ref="A18:O18"/>
    <mergeCell ref="A19:Q19"/>
    <mergeCell ref="A37:Q37"/>
    <mergeCell ref="A56:Q56"/>
    <mergeCell ref="L85:N85"/>
    <mergeCell ref="P85:R8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4"/>
  <sheetViews>
    <sheetView topLeftCell="A144" workbookViewId="0">
      <selection activeCell="B6" sqref="B6:D77"/>
    </sheetView>
  </sheetViews>
  <sheetFormatPr defaultRowHeight="14.4" x14ac:dyDescent="0.3"/>
  <cols>
    <col min="4" max="8" width="11.44140625" customWidth="1"/>
    <col min="10" max="10" width="11" style="42" customWidth="1"/>
    <col min="11" max="12" width="12.44140625" customWidth="1"/>
    <col min="13" max="13" width="11.88671875" customWidth="1"/>
    <col min="14" max="14" width="11.33203125" customWidth="1"/>
    <col min="15" max="15" width="10.77734375" customWidth="1"/>
    <col min="16" max="16" width="16.5546875" customWidth="1"/>
    <col min="17" max="17" width="11.44140625" customWidth="1"/>
    <col min="18" max="18" width="11.5546875" customWidth="1"/>
    <col min="19" max="19" width="12.33203125" customWidth="1"/>
    <col min="20" max="20" width="12.21875" customWidth="1"/>
    <col min="21" max="21" width="13.5546875" customWidth="1"/>
  </cols>
  <sheetData>
    <row r="1" spans="1:21" x14ac:dyDescent="0.3">
      <c r="A1" t="s">
        <v>79</v>
      </c>
    </row>
    <row r="2" spans="1:21" ht="15" thickBot="1" x14ac:dyDescent="0.35">
      <c r="A2" t="s">
        <v>78</v>
      </c>
    </row>
    <row r="3" spans="1:21" ht="31.8" customHeight="1" thickBot="1" x14ac:dyDescent="0.65">
      <c r="J3" s="126" t="s">
        <v>77</v>
      </c>
      <c r="K3" s="127"/>
      <c r="L3" s="127"/>
      <c r="M3" s="127"/>
      <c r="N3" s="127"/>
      <c r="O3" s="127"/>
      <c r="P3" s="128"/>
      <c r="R3" s="129" t="s">
        <v>76</v>
      </c>
      <c r="S3" s="130"/>
      <c r="T3" s="130"/>
      <c r="U3" s="131"/>
    </row>
    <row r="4" spans="1:21" ht="26.4" customHeight="1" thickBot="1" x14ac:dyDescent="0.45">
      <c r="A4" s="71"/>
      <c r="B4" s="71"/>
      <c r="C4" s="71"/>
      <c r="D4" s="71"/>
      <c r="E4" s="71"/>
      <c r="F4" s="71"/>
      <c r="G4" s="71"/>
      <c r="H4" s="71"/>
      <c r="I4" s="71"/>
      <c r="J4" s="74"/>
      <c r="K4" s="73"/>
      <c r="L4" s="132" t="s">
        <v>75</v>
      </c>
      <c r="M4" s="132"/>
      <c r="N4" s="133" t="s">
        <v>74</v>
      </c>
      <c r="O4" s="134"/>
      <c r="P4" s="72"/>
      <c r="Q4" s="71"/>
      <c r="R4" s="135" t="s">
        <v>75</v>
      </c>
      <c r="S4" s="136"/>
      <c r="T4" s="136" t="s">
        <v>74</v>
      </c>
      <c r="U4" s="137"/>
    </row>
    <row r="5" spans="1:21" ht="61.2" customHeight="1" thickBot="1" x14ac:dyDescent="0.35">
      <c r="A5" s="70"/>
      <c r="B5" s="70" t="s">
        <v>27</v>
      </c>
      <c r="C5" s="70" t="s">
        <v>26</v>
      </c>
      <c r="D5" s="68" t="s">
        <v>25</v>
      </c>
      <c r="E5" s="68" t="s">
        <v>73</v>
      </c>
      <c r="F5" s="68" t="s">
        <v>72</v>
      </c>
      <c r="G5" s="68"/>
      <c r="H5" s="69" t="s">
        <v>71</v>
      </c>
      <c r="I5" s="68"/>
      <c r="J5" s="106" t="s">
        <v>70</v>
      </c>
      <c r="K5" s="107" t="s">
        <v>69</v>
      </c>
      <c r="L5" s="108" t="s">
        <v>68</v>
      </c>
      <c r="M5" s="108" t="s">
        <v>67</v>
      </c>
      <c r="N5" s="109" t="s">
        <v>66</v>
      </c>
      <c r="O5" s="110" t="s">
        <v>65</v>
      </c>
      <c r="P5" s="111" t="s">
        <v>64</v>
      </c>
      <c r="Q5" s="2"/>
      <c r="R5" s="23" t="s">
        <v>63</v>
      </c>
      <c r="S5" s="21" t="s">
        <v>62</v>
      </c>
      <c r="T5" s="23" t="s">
        <v>63</v>
      </c>
      <c r="U5" s="21" t="s">
        <v>62</v>
      </c>
    </row>
    <row r="6" spans="1:21" x14ac:dyDescent="0.3">
      <c r="A6" s="14">
        <v>1</v>
      </c>
      <c r="B6" s="138">
        <v>1990</v>
      </c>
      <c r="C6" s="10" t="s">
        <v>11</v>
      </c>
      <c r="D6" s="10">
        <v>6.3</v>
      </c>
      <c r="E6" s="10">
        <f>'Dataset - USA Export(seasonal)'!$H$62+'Dataset - USA Export(seasonal)'!$H$61*A6</f>
        <v>6.1487599206349204</v>
      </c>
      <c r="F6" s="10">
        <f>'Dataset - USA Export(seasonal)'!$K$107+'Dataset - USA Export(seasonal)'!$K$108*A6+'Dataset - USA Export(seasonal)'!$K$109*(POWER(A6,2))</f>
        <v>6.9389255745701011</v>
      </c>
      <c r="G6" s="9"/>
      <c r="H6" s="7">
        <f>D6/E6</f>
        <v>1.0245968425043765</v>
      </c>
      <c r="I6" s="6"/>
      <c r="J6" s="112">
        <f>$D6/'Dataset - USA Export(seasonal)'!B248</f>
        <v>7.0688694795544252E-2</v>
      </c>
      <c r="K6" s="113">
        <f>$D6/'Dataset - USA Export(seasonal)'!C248</f>
        <v>7.0618638771592412E-2</v>
      </c>
      <c r="L6" s="113">
        <f>$D6/'Dataset - USA Export(seasonal)'!D248</f>
        <v>6.7705505969399088E-2</v>
      </c>
      <c r="M6" s="113">
        <f>$D6/'Dataset - USA Export(seasonal)'!E248</f>
        <v>6.6340440666230516E-2</v>
      </c>
      <c r="N6" s="113">
        <f>$D6/'Dataset - USA Export(seasonal)'!F248</f>
        <v>6.8200491769014882E-2</v>
      </c>
      <c r="O6" s="113">
        <f>$D6/'Dataset - USA Export(seasonal)'!G248</f>
        <v>6.8453302287970363E-2</v>
      </c>
      <c r="P6" s="114">
        <f>$D6/'Dataset - USA Export(seasonal)'!H248</f>
        <v>6.8017650519533318E-2</v>
      </c>
      <c r="Q6" s="6"/>
      <c r="R6" s="7">
        <f t="shared" ref="R6:R37" si="0">L6/E6</f>
        <v>1.1011245656572622E-2</v>
      </c>
      <c r="S6" s="5">
        <f t="shared" ref="S6:S37" si="1">M6/E6</f>
        <v>1.0789239053487099E-2</v>
      </c>
      <c r="T6" s="7">
        <f t="shared" ref="T6:T37" si="2">N6/F6</f>
        <v>9.8286818378564636E-3</v>
      </c>
      <c r="U6" s="61">
        <f t="shared" ref="U6:U37" si="3">O6/F6</f>
        <v>9.8651155070518769E-3</v>
      </c>
    </row>
    <row r="7" spans="1:21" x14ac:dyDescent="0.3">
      <c r="A7" s="8">
        <v>2</v>
      </c>
      <c r="B7" s="139"/>
      <c r="C7" s="6" t="s">
        <v>10</v>
      </c>
      <c r="D7" s="6">
        <v>6.7</v>
      </c>
      <c r="E7" s="6">
        <f>'Dataset - USA Export(seasonal)'!$H$62+'Dataset - USA Export(seasonal)'!$H$61*A7</f>
        <v>6.2109623015873012</v>
      </c>
      <c r="F7" s="6">
        <f>'Dataset - USA Export(seasonal)'!$K$107+'Dataset - USA Export(seasonal)'!$K$108*A7+'Dataset - USA Export(seasonal)'!$K$109*(POWER(A7,2))</f>
        <v>6.9353004092261861</v>
      </c>
      <c r="G7" s="5"/>
      <c r="H7" s="7">
        <f t="shared" ref="H7:H37" si="4">D7/E7</f>
        <v>1.0787378307364253</v>
      </c>
      <c r="I7" s="6"/>
      <c r="J7" s="54">
        <f>$D7/'Dataset - USA Export(seasonal)'!B249</f>
        <v>7.2702170217270212E-2</v>
      </c>
      <c r="K7" s="53">
        <f>$D7/'Dataset - USA Export(seasonal)'!C249</f>
        <v>7.2684761214947977E-2</v>
      </c>
      <c r="L7" s="53">
        <f>$D7/'Dataset - USA Export(seasonal)'!D249</f>
        <v>7.0178861989566008E-2</v>
      </c>
      <c r="M7" s="53">
        <f>$D7/'Dataset - USA Export(seasonal)'!E249</f>
        <v>7.2788984044007701E-2</v>
      </c>
      <c r="N7" s="53">
        <f>$D7/'Dataset - USA Export(seasonal)'!F249</f>
        <v>7.0530126285533762E-2</v>
      </c>
      <c r="O7" s="53">
        <f>$D7/'Dataset - USA Export(seasonal)'!G249</f>
        <v>7.0655013122797858E-2</v>
      </c>
      <c r="P7" s="52">
        <f>$D7/'Dataset - USA Export(seasonal)'!H249</f>
        <v>7.059822413795161E-2</v>
      </c>
      <c r="Q7" s="6"/>
      <c r="R7" s="7">
        <f t="shared" si="0"/>
        <v>1.1299193036742598E-2</v>
      </c>
      <c r="S7" s="5">
        <f t="shared" si="1"/>
        <v>1.1719437425244946E-2</v>
      </c>
      <c r="T7" s="7">
        <f t="shared" si="2"/>
        <v>1.0169729085088506E-2</v>
      </c>
      <c r="U7" s="61">
        <f t="shared" si="3"/>
        <v>1.0187736500758339E-2</v>
      </c>
    </row>
    <row r="8" spans="1:21" x14ac:dyDescent="0.3">
      <c r="A8" s="8">
        <v>3</v>
      </c>
      <c r="B8" s="139"/>
      <c r="C8" s="6" t="s">
        <v>9</v>
      </c>
      <c r="D8" s="6">
        <v>8</v>
      </c>
      <c r="E8" s="6">
        <f>'Dataset - USA Export(seasonal)'!$H$62+'Dataset - USA Export(seasonal)'!$H$61*A8</f>
        <v>6.2731646825396821</v>
      </c>
      <c r="F8" s="6">
        <f>'Dataset - USA Export(seasonal)'!$K$107+'Dataset - USA Export(seasonal)'!$K$108*A8+'Dataset - USA Export(seasonal)'!$K$109*(POWER(A8,2))</f>
        <v>6.9335560309193074</v>
      </c>
      <c r="G8" s="5"/>
      <c r="H8" s="7">
        <f t="shared" si="4"/>
        <v>1.2752733914776189</v>
      </c>
      <c r="I8" s="6"/>
      <c r="J8" s="54">
        <f>$D8/'Dataset - USA Export(seasonal)'!B250</f>
        <v>7.3168595906937389E-2</v>
      </c>
      <c r="K8" s="53">
        <f>$D8/'Dataset - USA Export(seasonal)'!C250</f>
        <v>7.3198037073131245E-2</v>
      </c>
      <c r="L8" s="53">
        <f>$D8/'Dataset - USA Export(seasonal)'!D250</f>
        <v>7.119380694990747E-2</v>
      </c>
      <c r="M8" s="53">
        <f>$D8/'Dataset - USA Export(seasonal)'!E250</f>
        <v>7.1070421609064682E-2</v>
      </c>
      <c r="N8" s="53">
        <f>$D8/'Dataset - USA Export(seasonal)'!F250</f>
        <v>7.1392548918828985E-2</v>
      </c>
      <c r="O8" s="53">
        <f>$D8/'Dataset - USA Export(seasonal)'!G250</f>
        <v>7.009237823410025E-2</v>
      </c>
      <c r="P8" s="52">
        <f>$D8/'Dataset - USA Export(seasonal)'!H250</f>
        <v>7.1654438330415751E-2</v>
      </c>
      <c r="Q8" s="6"/>
      <c r="R8" s="7">
        <f t="shared" si="0"/>
        <v>1.1348945955151421E-2</v>
      </c>
      <c r="S8" s="5">
        <f t="shared" si="1"/>
        <v>1.132927719989202E-2</v>
      </c>
      <c r="T8" s="7">
        <f t="shared" si="2"/>
        <v>1.0296671520423724E-2</v>
      </c>
      <c r="U8" s="61">
        <f t="shared" si="3"/>
        <v>1.0109152925502043E-2</v>
      </c>
    </row>
    <row r="9" spans="1:21" x14ac:dyDescent="0.3">
      <c r="A9" s="8">
        <v>4</v>
      </c>
      <c r="B9" s="139"/>
      <c r="C9" s="6" t="s">
        <v>8</v>
      </c>
      <c r="D9" s="6">
        <v>7.4</v>
      </c>
      <c r="E9" s="6">
        <f>'Dataset - USA Export(seasonal)'!$H$62+'Dataset - USA Export(seasonal)'!$H$61*A9</f>
        <v>6.3353670634920629</v>
      </c>
      <c r="F9" s="6">
        <f>'Dataset - USA Export(seasonal)'!$K$107+'Dataset - USA Export(seasonal)'!$K$108*A9+'Dataset - USA Export(seasonal)'!$K$109*(POWER(A9,2))</f>
        <v>6.933692439649465</v>
      </c>
      <c r="G9" s="5"/>
      <c r="H9" s="7">
        <f t="shared" si="4"/>
        <v>1.1680459752115941</v>
      </c>
      <c r="I9" s="6"/>
      <c r="J9" s="54">
        <f>$D9/'Dataset - USA Export(seasonal)'!B251</f>
        <v>7.161885203467068E-2</v>
      </c>
      <c r="K9" s="53">
        <f>$D9/'Dataset - USA Export(seasonal)'!C251</f>
        <v>7.1595185760981006E-2</v>
      </c>
      <c r="L9" s="53">
        <f>$D9/'Dataset - USA Export(seasonal)'!D251</f>
        <v>7.0289429035167897E-2</v>
      </c>
      <c r="M9" s="53">
        <f>$D9/'Dataset - USA Export(seasonal)'!E251</f>
        <v>7.080180397963956E-2</v>
      </c>
      <c r="N9" s="53">
        <f>$D9/'Dataset - USA Export(seasonal)'!F251</f>
        <v>7.0367884023778429E-2</v>
      </c>
      <c r="O9" s="53">
        <f>$D9/'Dataset - USA Export(seasonal)'!G251</f>
        <v>7.0366997242787277E-2</v>
      </c>
      <c r="P9" s="52">
        <f>$D9/'Dataset - USA Export(seasonal)'!H251</f>
        <v>7.0479418358482732E-2</v>
      </c>
      <c r="Q9" s="6"/>
      <c r="R9" s="7">
        <f t="shared" si="0"/>
        <v>1.1094768200601193E-2</v>
      </c>
      <c r="S9" s="5">
        <f t="shared" si="1"/>
        <v>1.1175643537315975E-2</v>
      </c>
      <c r="T9" s="7">
        <f t="shared" si="2"/>
        <v>1.0148688398895279E-2</v>
      </c>
      <c r="U9" s="61">
        <f t="shared" si="3"/>
        <v>1.0148560504414976E-2</v>
      </c>
    </row>
    <row r="10" spans="1:21" x14ac:dyDescent="0.3">
      <c r="A10" s="8">
        <v>5</v>
      </c>
      <c r="B10" s="139"/>
      <c r="C10" s="6" t="s">
        <v>7</v>
      </c>
      <c r="D10" s="6">
        <v>7.9</v>
      </c>
      <c r="E10" s="6">
        <f>'Dataset - USA Export(seasonal)'!$H$62+'Dataset - USA Export(seasonal)'!$H$61*A10</f>
        <v>6.3975694444444446</v>
      </c>
      <c r="F10" s="6">
        <f>'Dataset - USA Export(seasonal)'!$K$107+'Dataset - USA Export(seasonal)'!$K$108*A10+'Dataset - USA Export(seasonal)'!$K$109*(POWER(A10,2))</f>
        <v>6.9357096354166599</v>
      </c>
      <c r="G10" s="5"/>
      <c r="H10" s="7">
        <f t="shared" si="4"/>
        <v>1.2348439620081411</v>
      </c>
      <c r="I10" s="6"/>
      <c r="J10" s="54">
        <f>$D10/'Dataset - USA Export(seasonal)'!B252</f>
        <v>7.3943424088335902E-2</v>
      </c>
      <c r="K10" s="53">
        <f>$D10/'Dataset - USA Export(seasonal)'!C252</f>
        <v>7.3921422909981188E-2</v>
      </c>
      <c r="L10" s="53">
        <f>$D10/'Dataset - USA Export(seasonal)'!D252</f>
        <v>7.3037616038580208E-2</v>
      </c>
      <c r="M10" s="53">
        <f>$D10/'Dataset - USA Export(seasonal)'!E252</f>
        <v>7.3315539651383557E-2</v>
      </c>
      <c r="N10" s="53">
        <f>$D10/'Dataset - USA Export(seasonal)'!F252</f>
        <v>7.3115377232637238E-2</v>
      </c>
      <c r="O10" s="53">
        <f>$D10/'Dataset - USA Export(seasonal)'!G252</f>
        <v>7.3103896829773696E-2</v>
      </c>
      <c r="P10" s="52">
        <f>$D10/'Dataset - USA Export(seasonal)'!H252</f>
        <v>7.3797972641534149E-2</v>
      </c>
      <c r="Q10" s="6"/>
      <c r="R10" s="7">
        <f t="shared" si="0"/>
        <v>1.1416463185406296E-2</v>
      </c>
      <c r="S10" s="5">
        <f t="shared" si="1"/>
        <v>1.1459905248086004E-2</v>
      </c>
      <c r="T10" s="7">
        <f t="shared" si="2"/>
        <v>1.0541874022418596E-2</v>
      </c>
      <c r="U10" s="61">
        <f t="shared" si="3"/>
        <v>1.0540218762399503E-2</v>
      </c>
    </row>
    <row r="11" spans="1:21" x14ac:dyDescent="0.3">
      <c r="A11" s="8">
        <v>6</v>
      </c>
      <c r="B11" s="139"/>
      <c r="C11" s="6" t="s">
        <v>6</v>
      </c>
      <c r="D11" s="6">
        <v>7.5</v>
      </c>
      <c r="E11" s="6">
        <f>'Dataset - USA Export(seasonal)'!$H$62+'Dataset - USA Export(seasonal)'!$H$61*A11</f>
        <v>6.4597718253968255</v>
      </c>
      <c r="F11" s="6">
        <f>'Dataset - USA Export(seasonal)'!$K$107+'Dataset - USA Export(seasonal)'!$K$108*A11+'Dataset - USA Export(seasonal)'!$K$109*(POWER(A11,2))</f>
        <v>6.9396076182208928</v>
      </c>
      <c r="G11" s="5"/>
      <c r="H11" s="7">
        <f t="shared" si="4"/>
        <v>1.1610317210452357</v>
      </c>
      <c r="I11" s="6"/>
      <c r="J11" s="54">
        <f>$D11/'Dataset - USA Export(seasonal)'!B253</f>
        <v>7.0014559802495061E-2</v>
      </c>
      <c r="K11" s="53">
        <f>$D11/'Dataset - USA Export(seasonal)'!C253</f>
        <v>7.0021588131751647E-2</v>
      </c>
      <c r="L11" s="53">
        <f>$D11/'Dataset - USA Export(seasonal)'!D253</f>
        <v>6.9823562932137109E-2</v>
      </c>
      <c r="M11" s="53">
        <f>$D11/'Dataset - USA Export(seasonal)'!E253</f>
        <v>7.0186949051122272E-2</v>
      </c>
      <c r="N11" s="53">
        <f>$D11/'Dataset - USA Export(seasonal)'!F253</f>
        <v>6.9698271973638773E-2</v>
      </c>
      <c r="O11" s="53">
        <f>$D11/'Dataset - USA Export(seasonal)'!G253</f>
        <v>6.9159151226844906E-2</v>
      </c>
      <c r="P11" s="52">
        <f>$D11/'Dataset - USA Export(seasonal)'!H253</f>
        <v>6.9551763597189786E-2</v>
      </c>
      <c r="Q11" s="6"/>
      <c r="R11" s="7">
        <f t="shared" si="0"/>
        <v>1.0808982858747929E-2</v>
      </c>
      <c r="S11" s="5">
        <f t="shared" si="1"/>
        <v>1.0865236566898502E-2</v>
      </c>
      <c r="T11" s="7">
        <f t="shared" si="2"/>
        <v>1.0043546524249641E-2</v>
      </c>
      <c r="U11" s="61">
        <f t="shared" si="3"/>
        <v>9.9658590271383719E-3</v>
      </c>
    </row>
    <row r="12" spans="1:21" x14ac:dyDescent="0.3">
      <c r="A12" s="8">
        <v>7</v>
      </c>
      <c r="B12" s="139"/>
      <c r="C12" s="6" t="s">
        <v>5</v>
      </c>
      <c r="D12" s="6">
        <v>6.2</v>
      </c>
      <c r="E12" s="6">
        <f>'Dataset - USA Export(seasonal)'!$H$62+'Dataset - USA Export(seasonal)'!$H$61*A12</f>
        <v>6.5219742063492063</v>
      </c>
      <c r="F12" s="6">
        <f>'Dataset - USA Export(seasonal)'!$K$107+'Dataset - USA Export(seasonal)'!$K$108*A12+'Dataset - USA Export(seasonal)'!$K$109*(POWER(A12,2))</f>
        <v>6.945386388062162</v>
      </c>
      <c r="G12" s="5"/>
      <c r="H12" s="7">
        <f t="shared" si="4"/>
        <v>0.95063240114691638</v>
      </c>
      <c r="I12" s="6"/>
      <c r="J12" s="54">
        <f>$D12/'Dataset - USA Export(seasonal)'!B254</f>
        <v>7.2174001984593075E-2</v>
      </c>
      <c r="K12" s="53">
        <f>$D12/'Dataset - USA Export(seasonal)'!C254</f>
        <v>7.2125676942149788E-2</v>
      </c>
      <c r="L12" s="53">
        <f>$D12/'Dataset - USA Export(seasonal)'!D254</f>
        <v>7.2545334313388041E-2</v>
      </c>
      <c r="M12" s="53">
        <f>$D12/'Dataset - USA Export(seasonal)'!E254</f>
        <v>7.3411319012957985E-2</v>
      </c>
      <c r="N12" s="53">
        <f>$D12/'Dataset - USA Export(seasonal)'!F254</f>
        <v>7.235790105466873E-2</v>
      </c>
      <c r="O12" s="53">
        <f>$D12/'Dataset - USA Export(seasonal)'!G254</f>
        <v>7.1504538213866473E-2</v>
      </c>
      <c r="P12" s="52">
        <f>$D12/'Dataset - USA Export(seasonal)'!H254</f>
        <v>7.2224113726665887E-2</v>
      </c>
      <c r="Q12" s="6"/>
      <c r="R12" s="7">
        <f t="shared" si="0"/>
        <v>1.1123216991990622E-2</v>
      </c>
      <c r="S12" s="5">
        <f t="shared" si="1"/>
        <v>1.1255996526556535E-2</v>
      </c>
      <c r="T12" s="7">
        <f t="shared" si="2"/>
        <v>1.041812463868657E-2</v>
      </c>
      <c r="U12" s="61">
        <f t="shared" si="3"/>
        <v>1.029525705535542E-2</v>
      </c>
    </row>
    <row r="13" spans="1:21" x14ac:dyDescent="0.3">
      <c r="A13" s="8">
        <v>8</v>
      </c>
      <c r="B13" s="139"/>
      <c r="C13" s="6" t="s">
        <v>4</v>
      </c>
      <c r="D13" s="6">
        <v>6.7</v>
      </c>
      <c r="E13" s="6">
        <f>'Dataset - USA Export(seasonal)'!$H$62+'Dataset - USA Export(seasonal)'!$H$61*A13</f>
        <v>6.5841765873015872</v>
      </c>
      <c r="F13" s="6">
        <f>'Dataset - USA Export(seasonal)'!$K$107+'Dataset - USA Export(seasonal)'!$K$108*A13+'Dataset - USA Export(seasonal)'!$K$109*(POWER(A13,2))</f>
        <v>6.9530459449404685</v>
      </c>
      <c r="G13" s="5"/>
      <c r="H13" s="7">
        <f t="shared" si="4"/>
        <v>1.017591176537062</v>
      </c>
      <c r="I13" s="6"/>
      <c r="J13" s="54">
        <f>$D13/'Dataset - USA Export(seasonal)'!B255</f>
        <v>6.8223956728291346E-2</v>
      </c>
      <c r="K13" s="53">
        <f>$D13/'Dataset - USA Export(seasonal)'!C255</f>
        <v>6.8251481721401427E-2</v>
      </c>
      <c r="L13" s="53">
        <f>$D13/'Dataset - USA Export(seasonal)'!D255</f>
        <v>6.9000272386458714E-2</v>
      </c>
      <c r="M13" s="53">
        <f>$D13/'Dataset - USA Export(seasonal)'!E255</f>
        <v>6.806227784117172E-2</v>
      </c>
      <c r="N13" s="53">
        <f>$D13/'Dataset - USA Export(seasonal)'!F255</f>
        <v>6.8871720353679153E-2</v>
      </c>
      <c r="O13" s="53">
        <f>$D13/'Dataset - USA Export(seasonal)'!G255</f>
        <v>6.9118781132159912E-2</v>
      </c>
      <c r="P13" s="52">
        <f>$D13/'Dataset - USA Export(seasonal)'!H255</f>
        <v>6.9308390836360215E-2</v>
      </c>
      <c r="Q13" s="6"/>
      <c r="R13" s="7">
        <f t="shared" si="0"/>
        <v>1.0479711695390191E-2</v>
      </c>
      <c r="S13" s="5">
        <f t="shared" si="1"/>
        <v>1.0337249759132887E-2</v>
      </c>
      <c r="T13" s="7">
        <f t="shared" si="2"/>
        <v>9.9052589180422604E-3</v>
      </c>
      <c r="U13" s="61">
        <f t="shared" si="3"/>
        <v>9.9407916587198244E-3</v>
      </c>
    </row>
    <row r="14" spans="1:21" x14ac:dyDescent="0.3">
      <c r="A14" s="8">
        <v>9</v>
      </c>
      <c r="B14" s="139"/>
      <c r="C14" s="6" t="s">
        <v>3</v>
      </c>
      <c r="D14" s="6">
        <v>6.4</v>
      </c>
      <c r="E14" s="6">
        <f>'Dataset - USA Export(seasonal)'!$H$62+'Dataset - USA Export(seasonal)'!$H$61*A14</f>
        <v>6.646378968253968</v>
      </c>
      <c r="F14" s="6">
        <f>'Dataset - USA Export(seasonal)'!$K$107+'Dataset - USA Export(seasonal)'!$K$108*A14+'Dataset - USA Export(seasonal)'!$K$109*(POWER(A14,2))</f>
        <v>6.9625862888558121</v>
      </c>
      <c r="G14" s="5"/>
      <c r="H14" s="7">
        <f t="shared" si="4"/>
        <v>0.96293034606801953</v>
      </c>
      <c r="I14" s="6"/>
      <c r="J14" s="54">
        <f>$D14/'Dataset - USA Export(seasonal)'!B256</f>
        <v>6.2740465526334346E-2</v>
      </c>
      <c r="K14" s="53">
        <f>$D14/'Dataset - USA Export(seasonal)'!C256</f>
        <v>6.2759526509109598E-2</v>
      </c>
      <c r="L14" s="53">
        <f>$D14/'Dataset - USA Export(seasonal)'!D256</f>
        <v>6.4065641075813709E-2</v>
      </c>
      <c r="M14" s="53">
        <f>$D14/'Dataset - USA Export(seasonal)'!E256</f>
        <v>6.4575639834921456E-2</v>
      </c>
      <c r="N14" s="53">
        <f>$D14/'Dataset - USA Export(seasonal)'!F256</f>
        <v>6.3821983724171485E-2</v>
      </c>
      <c r="O14" s="53">
        <f>$D14/'Dataset - USA Export(seasonal)'!G256</f>
        <v>6.3374151095834649E-2</v>
      </c>
      <c r="P14" s="52">
        <f>$D14/'Dataset - USA Export(seasonal)'!H256</f>
        <v>6.3669047725471953E-2</v>
      </c>
      <c r="Q14" s="6"/>
      <c r="R14" s="7">
        <f t="shared" si="0"/>
        <v>9.6391796769066916E-3</v>
      </c>
      <c r="S14" s="5">
        <f t="shared" si="1"/>
        <v>9.7159130021569843E-3</v>
      </c>
      <c r="T14" s="7">
        <f t="shared" si="2"/>
        <v>9.1664190684895043E-3</v>
      </c>
      <c r="U14" s="61">
        <f t="shared" si="3"/>
        <v>9.1020992008774317E-3</v>
      </c>
    </row>
    <row r="15" spans="1:21" x14ac:dyDescent="0.3">
      <c r="A15" s="8">
        <v>10</v>
      </c>
      <c r="B15" s="139"/>
      <c r="C15" s="6" t="s">
        <v>2</v>
      </c>
      <c r="D15" s="6">
        <v>7.5</v>
      </c>
      <c r="E15" s="6">
        <f>'Dataset - USA Export(seasonal)'!$H$62+'Dataset - USA Export(seasonal)'!$H$61*A15</f>
        <v>6.7085813492063489</v>
      </c>
      <c r="F15" s="6">
        <f>'Dataset - USA Export(seasonal)'!$K$107+'Dataset - USA Export(seasonal)'!$K$108*A15+'Dataset - USA Export(seasonal)'!$K$109*(POWER(A15,2))</f>
        <v>6.9740074198081929</v>
      </c>
      <c r="G15" s="5"/>
      <c r="H15" s="7">
        <f t="shared" si="4"/>
        <v>1.1179710895042332</v>
      </c>
      <c r="I15" s="6"/>
      <c r="J15" s="54">
        <f>$D15/'Dataset - USA Export(seasonal)'!B257</f>
        <v>6.8789191683404319E-2</v>
      </c>
      <c r="K15" s="53">
        <f>$D15/'Dataset - USA Export(seasonal)'!C257</f>
        <v>6.8766274075665573E-2</v>
      </c>
      <c r="L15" s="53">
        <f>$D15/'Dataset - USA Export(seasonal)'!D257</f>
        <v>7.0667921468862027E-2</v>
      </c>
      <c r="M15" s="53">
        <f>$D15/'Dataset - USA Export(seasonal)'!E257</f>
        <v>6.8597335097449516E-2</v>
      </c>
      <c r="N15" s="53">
        <f>$D15/'Dataset - USA Export(seasonal)'!F257</f>
        <v>7.0462976565275101E-2</v>
      </c>
      <c r="O15" s="53">
        <f>$D15/'Dataset - USA Export(seasonal)'!G257</f>
        <v>7.1362120369968043E-2</v>
      </c>
      <c r="P15" s="52">
        <f>$D15/'Dataset - USA Export(seasonal)'!H257</f>
        <v>7.010983525625171E-2</v>
      </c>
      <c r="Q15" s="6"/>
      <c r="R15" s="7">
        <f t="shared" si="0"/>
        <v>1.0533959087672436E-2</v>
      </c>
      <c r="S15" s="5">
        <f t="shared" si="1"/>
        <v>1.0225311660797681E-2</v>
      </c>
      <c r="T15" s="7">
        <f t="shared" si="2"/>
        <v>1.0103656667347373E-2</v>
      </c>
      <c r="U15" s="61">
        <f t="shared" si="3"/>
        <v>1.0232584520526755E-2</v>
      </c>
    </row>
    <row r="16" spans="1:21" x14ac:dyDescent="0.3">
      <c r="A16" s="8">
        <v>11</v>
      </c>
      <c r="B16" s="139"/>
      <c r="C16" s="6" t="s">
        <v>1</v>
      </c>
      <c r="D16" s="6">
        <v>7.4</v>
      </c>
      <c r="E16" s="6">
        <f>'Dataset - USA Export(seasonal)'!$H$62+'Dataset - USA Export(seasonal)'!$H$61*A16</f>
        <v>6.7707837301587297</v>
      </c>
      <c r="F16" s="6">
        <f>'Dataset - USA Export(seasonal)'!$K$107+'Dataset - USA Export(seasonal)'!$K$108*A16+'Dataset - USA Export(seasonal)'!$K$109*(POWER(A16,2))</f>
        <v>6.987309337797611</v>
      </c>
      <c r="G16" s="5"/>
      <c r="H16" s="7">
        <f t="shared" si="4"/>
        <v>1.0929310837442034</v>
      </c>
      <c r="I16" s="6"/>
      <c r="J16" s="54">
        <f>$D16/'Dataset - USA Export(seasonal)'!B258</f>
        <v>7.0624678436942576E-2</v>
      </c>
      <c r="K16" s="53">
        <f>$D16/'Dataset - USA Export(seasonal)'!C258</f>
        <v>7.0661684247235526E-2</v>
      </c>
      <c r="L16" s="53">
        <f>$D16/'Dataset - USA Export(seasonal)'!D258</f>
        <v>7.3040568975503192E-2</v>
      </c>
      <c r="M16" s="53">
        <f>$D16/'Dataset - USA Export(seasonal)'!E258</f>
        <v>7.1997878611258073E-2</v>
      </c>
      <c r="N16" s="53">
        <f>$D16/'Dataset - USA Export(seasonal)'!F258</f>
        <v>7.2894085422956625E-2</v>
      </c>
      <c r="O16" s="53">
        <f>$D16/'Dataset - USA Export(seasonal)'!G258</f>
        <v>7.3786030677306505E-2</v>
      </c>
      <c r="P16" s="52">
        <f>$D16/'Dataset - USA Export(seasonal)'!H258</f>
        <v>7.2629438827716955E-2</v>
      </c>
      <c r="Q16" s="6"/>
      <c r="R16" s="7">
        <f t="shared" si="0"/>
        <v>1.0787609217255398E-2</v>
      </c>
      <c r="S16" s="5">
        <f t="shared" si="1"/>
        <v>1.0633610742957551E-2</v>
      </c>
      <c r="T16" s="7">
        <f t="shared" si="2"/>
        <v>1.0432354129312489E-2</v>
      </c>
      <c r="U16" s="61">
        <f t="shared" si="3"/>
        <v>1.0560006307172276E-2</v>
      </c>
    </row>
    <row r="17" spans="1:21" ht="15" thickBot="1" x14ac:dyDescent="0.35">
      <c r="A17" s="60">
        <v>12</v>
      </c>
      <c r="B17" s="140"/>
      <c r="C17" s="47" t="s">
        <v>0</v>
      </c>
      <c r="D17" s="47">
        <v>5.9</v>
      </c>
      <c r="E17" s="47">
        <f>'Dataset - USA Export(seasonal)'!$H$62+'Dataset - USA Export(seasonal)'!$H$61*A17</f>
        <v>6.8329861111111114</v>
      </c>
      <c r="F17" s="47">
        <f>'Dataset - USA Export(seasonal)'!$K$107+'Dataset - USA Export(seasonal)'!$K$108*A17+'Dataset - USA Export(seasonal)'!$K$109*(POWER(A17,2))</f>
        <v>7.0024920428240653</v>
      </c>
      <c r="G17" s="45"/>
      <c r="H17" s="46">
        <f t="shared" si="4"/>
        <v>0.86345850907058286</v>
      </c>
      <c r="I17" s="47"/>
      <c r="J17" s="54">
        <f>$D17/'Dataset - USA Export(seasonal)'!B259</f>
        <v>6.4008864899625734E-2</v>
      </c>
      <c r="K17" s="53">
        <f>$D17/'Dataset - USA Export(seasonal)'!C259</f>
        <v>6.4071523923469834E-2</v>
      </c>
      <c r="L17" s="53">
        <f>$D17/'Dataset - USA Export(seasonal)'!D259</f>
        <v>6.678128294004404E-2</v>
      </c>
      <c r="M17" s="53">
        <f>$D17/'Dataset - USA Export(seasonal)'!E259</f>
        <v>6.7677611503061202E-2</v>
      </c>
      <c r="N17" s="53">
        <f>$D17/'Dataset - USA Export(seasonal)'!F259</f>
        <v>6.6625433123732272E-2</v>
      </c>
      <c r="O17" s="53">
        <f>$D17/'Dataset - USA Export(seasonal)'!G259</f>
        <v>6.7573055487077247E-2</v>
      </c>
      <c r="P17" s="52">
        <f>$D17/'Dataset - USA Export(seasonal)'!H259</f>
        <v>6.625188650003952E-2</v>
      </c>
      <c r="Q17" s="47"/>
      <c r="R17" s="46">
        <f t="shared" si="0"/>
        <v>9.7733672883442667E-3</v>
      </c>
      <c r="S17" s="45">
        <f t="shared" si="1"/>
        <v>9.904543987439212E-3</v>
      </c>
      <c r="T17" s="46">
        <f t="shared" si="2"/>
        <v>9.5145317861528925E-3</v>
      </c>
      <c r="U17" s="59">
        <f t="shared" si="3"/>
        <v>9.6498582324451194E-3</v>
      </c>
    </row>
    <row r="18" spans="1:21" ht="15" thickTop="1" x14ac:dyDescent="0.3">
      <c r="A18" s="58">
        <v>13</v>
      </c>
      <c r="B18" s="141">
        <v>1991</v>
      </c>
      <c r="C18" s="57" t="s">
        <v>11</v>
      </c>
      <c r="D18" s="57">
        <v>6.8</v>
      </c>
      <c r="E18" s="57">
        <f>'Dataset - USA Export(seasonal)'!$H$62+'Dataset - USA Export(seasonal)'!$H$61*A18</f>
        <v>6.8951884920634923</v>
      </c>
      <c r="F18" s="57">
        <f>'Dataset - USA Export(seasonal)'!$K$107+'Dataset - USA Export(seasonal)'!$K$108*A18+'Dataset - USA Export(seasonal)'!$K$109*(POWER(A18,2))</f>
        <v>7.019555534887556</v>
      </c>
      <c r="G18" s="55"/>
      <c r="H18" s="56">
        <f t="shared" si="4"/>
        <v>0.9861949398231743</v>
      </c>
      <c r="I18" s="58"/>
      <c r="J18" s="54">
        <f>$D18/'Dataset - USA Export(seasonal)'!B248</f>
        <v>7.6298908668206503E-2</v>
      </c>
      <c r="K18" s="53">
        <f>$D18/'Dataset - USA Export(seasonal)'!C248</f>
        <v>7.6223292642353724E-2</v>
      </c>
      <c r="L18" s="53">
        <f>$D18/'Dataset - USA Export(seasonal)'!D248</f>
        <v>7.3078958824113291E-2</v>
      </c>
      <c r="M18" s="53">
        <f>$D18/'Dataset - USA Export(seasonal)'!E248</f>
        <v>7.1605555004820243E-2</v>
      </c>
      <c r="N18" s="53">
        <f>$D18/'Dataset - USA Export(seasonal)'!F248</f>
        <v>7.3613229211000192E-2</v>
      </c>
      <c r="O18" s="53">
        <f>$D18/'Dataset - USA Export(seasonal)'!G248</f>
        <v>7.3886104056856888E-2</v>
      </c>
      <c r="P18" s="52">
        <f>$D18/'Dataset - USA Export(seasonal)'!H248</f>
        <v>7.3415876751242309E-2</v>
      </c>
      <c r="Q18" s="57"/>
      <c r="R18" s="56">
        <f t="shared" si="0"/>
        <v>1.0598544029395094E-2</v>
      </c>
      <c r="S18" s="55">
        <f t="shared" si="1"/>
        <v>1.038485823661525E-2</v>
      </c>
      <c r="T18" s="56">
        <f t="shared" si="2"/>
        <v>1.0486878954819662E-2</v>
      </c>
      <c r="U18" s="55">
        <f t="shared" si="3"/>
        <v>1.0525752476725785E-2</v>
      </c>
    </row>
    <row r="19" spans="1:21" x14ac:dyDescent="0.3">
      <c r="A19" s="18">
        <v>14</v>
      </c>
      <c r="B19" s="139"/>
      <c r="C19" s="6" t="s">
        <v>10</v>
      </c>
      <c r="D19" s="6">
        <v>6.4</v>
      </c>
      <c r="E19" s="6">
        <f>'Dataset - USA Export(seasonal)'!$H$62+'Dataset - USA Export(seasonal)'!$H$61*A19</f>
        <v>6.9573908730158731</v>
      </c>
      <c r="F19" s="6">
        <f>'Dataset - USA Export(seasonal)'!$K$107+'Dataset - USA Export(seasonal)'!$K$108*A19+'Dataset - USA Export(seasonal)'!$K$109*(POWER(A19,2))</f>
        <v>7.0384998139880848</v>
      </c>
      <c r="G19" s="5"/>
      <c r="H19" s="7">
        <f t="shared" si="4"/>
        <v>0.91988507140259945</v>
      </c>
      <c r="I19" s="6"/>
      <c r="J19" s="54">
        <f>$D19/'Dataset - USA Export(seasonal)'!B249</f>
        <v>6.944684916276557E-2</v>
      </c>
      <c r="K19" s="53">
        <f>$D19/'Dataset - USA Export(seasonal)'!C249</f>
        <v>6.943021966801001E-2</v>
      </c>
      <c r="L19" s="53">
        <f>$D19/'Dataset - USA Export(seasonal)'!D249</f>
        <v>6.7036524885555587E-2</v>
      </c>
      <c r="M19" s="53">
        <f>$D19/'Dataset - USA Export(seasonal)'!E249</f>
        <v>6.9529775803231234E-2</v>
      </c>
      <c r="N19" s="53">
        <f>$D19/'Dataset - USA Export(seasonal)'!F249</f>
        <v>6.7372060929465086E-2</v>
      </c>
      <c r="O19" s="53">
        <f>$D19/'Dataset - USA Export(seasonal)'!G249</f>
        <v>6.7491355818791982E-2</v>
      </c>
      <c r="P19" s="52">
        <f>$D19/'Dataset - USA Export(seasonal)'!H249</f>
        <v>6.7437109624311986E-2</v>
      </c>
      <c r="Q19" s="6"/>
      <c r="R19" s="7">
        <f t="shared" si="0"/>
        <v>9.6352966376455369E-3</v>
      </c>
      <c r="S19" s="5">
        <f t="shared" si="1"/>
        <v>9.9936566842753274E-3</v>
      </c>
      <c r="T19" s="7">
        <f t="shared" si="2"/>
        <v>9.5719347460338135E-3</v>
      </c>
      <c r="U19" s="5">
        <f t="shared" si="3"/>
        <v>9.5888836545341468E-3</v>
      </c>
    </row>
    <row r="20" spans="1:21" x14ac:dyDescent="0.3">
      <c r="A20" s="18">
        <v>15</v>
      </c>
      <c r="B20" s="139"/>
      <c r="C20" s="6" t="s">
        <v>9</v>
      </c>
      <c r="D20" s="6">
        <v>7.1</v>
      </c>
      <c r="E20" s="6">
        <f>'Dataset - USA Export(seasonal)'!$H$62+'Dataset - USA Export(seasonal)'!$H$61*A20</f>
        <v>7.019593253968254</v>
      </c>
      <c r="F20" s="6">
        <f>'Dataset - USA Export(seasonal)'!$K$107+'Dataset - USA Export(seasonal)'!$K$108*A20+'Dataset - USA Export(seasonal)'!$K$109*(POWER(A20,2))</f>
        <v>7.0593248801256507</v>
      </c>
      <c r="G20" s="5"/>
      <c r="H20" s="7">
        <f t="shared" si="4"/>
        <v>1.0114546161184326</v>
      </c>
      <c r="I20" s="6"/>
      <c r="J20" s="54">
        <f>$D20/'Dataset - USA Export(seasonal)'!B250</f>
        <v>6.4937128867406935E-2</v>
      </c>
      <c r="K20" s="53">
        <f>$D20/'Dataset - USA Export(seasonal)'!C250</f>
        <v>6.4963257902403981E-2</v>
      </c>
      <c r="L20" s="53">
        <f>$D20/'Dataset - USA Export(seasonal)'!D250</f>
        <v>6.3184503668042874E-2</v>
      </c>
      <c r="M20" s="53">
        <f>$D20/'Dataset - USA Export(seasonal)'!E250</f>
        <v>6.3074999178044905E-2</v>
      </c>
      <c r="N20" s="53">
        <f>$D20/'Dataset - USA Export(seasonal)'!F250</f>
        <v>6.3360887165460719E-2</v>
      </c>
      <c r="O20" s="53">
        <f>$D20/'Dataset - USA Export(seasonal)'!G250</f>
        <v>6.220698568276397E-2</v>
      </c>
      <c r="P20" s="52">
        <f>$D20/'Dataset - USA Export(seasonal)'!H250</f>
        <v>6.3593314018243974E-2</v>
      </c>
      <c r="Q20" s="6"/>
      <c r="R20" s="7">
        <f t="shared" si="0"/>
        <v>9.0011630848160565E-3</v>
      </c>
      <c r="S20" s="5">
        <f t="shared" si="1"/>
        <v>8.9855632507464603E-3</v>
      </c>
      <c r="T20" s="7">
        <f t="shared" si="2"/>
        <v>8.9754882005562177E-3</v>
      </c>
      <c r="U20" s="5">
        <f t="shared" si="3"/>
        <v>8.8120304333771833E-3</v>
      </c>
    </row>
    <row r="21" spans="1:21" x14ac:dyDescent="0.3">
      <c r="A21" s="18">
        <v>16</v>
      </c>
      <c r="B21" s="139"/>
      <c r="C21" s="6" t="s">
        <v>8</v>
      </c>
      <c r="D21" s="6">
        <v>7.6</v>
      </c>
      <c r="E21" s="6">
        <f>'Dataset - USA Export(seasonal)'!$H$62+'Dataset - USA Export(seasonal)'!$H$61*A21</f>
        <v>7.0817956349206348</v>
      </c>
      <c r="F21" s="6">
        <f>'Dataset - USA Export(seasonal)'!$K$107+'Dataset - USA Export(seasonal)'!$K$108*A21+'Dataset - USA Export(seasonal)'!$K$109*(POWER(A21,2))</f>
        <v>7.0820307333002539</v>
      </c>
      <c r="G21" s="5"/>
      <c r="H21" s="7">
        <f t="shared" si="4"/>
        <v>1.0731741484495934</v>
      </c>
      <c r="I21" s="6"/>
      <c r="J21" s="54">
        <f>$D21/'Dataset - USA Export(seasonal)'!B251</f>
        <v>7.3554496684256371E-2</v>
      </c>
      <c r="K21" s="53">
        <f>$D21/'Dataset - USA Export(seasonal)'!C251</f>
        <v>7.3530190781548044E-2</v>
      </c>
      <c r="L21" s="53">
        <f>$D21/'Dataset - USA Export(seasonal)'!D251</f>
        <v>7.2189143333415667E-2</v>
      </c>
      <c r="M21" s="53">
        <f>$D21/'Dataset - USA Export(seasonal)'!E251</f>
        <v>7.271536624935955E-2</v>
      </c>
      <c r="N21" s="53">
        <f>$D21/'Dataset - USA Export(seasonal)'!F251</f>
        <v>7.2269718727123788E-2</v>
      </c>
      <c r="O21" s="53">
        <f>$D21/'Dataset - USA Export(seasonal)'!G251</f>
        <v>7.2268807979078822E-2</v>
      </c>
      <c r="P21" s="52">
        <f>$D21/'Dataset - USA Export(seasonal)'!H251</f>
        <v>7.2384267503306579E-2</v>
      </c>
      <c r="Q21" s="6"/>
      <c r="R21" s="7">
        <f t="shared" si="0"/>
        <v>1.0193621371597895E-2</v>
      </c>
      <c r="S21" s="5">
        <f t="shared" si="1"/>
        <v>1.0267927796560097E-2</v>
      </c>
      <c r="T21" s="7">
        <f t="shared" si="2"/>
        <v>1.0204660421382529E-2</v>
      </c>
      <c r="U21" s="5">
        <f t="shared" si="3"/>
        <v>1.0204531821538887E-2</v>
      </c>
    </row>
    <row r="22" spans="1:21" x14ac:dyDescent="0.3">
      <c r="A22" s="18">
        <v>17</v>
      </c>
      <c r="B22" s="139"/>
      <c r="C22" s="6" t="s">
        <v>7</v>
      </c>
      <c r="D22" s="6">
        <v>7.7</v>
      </c>
      <c r="E22" s="6">
        <f>'Dataset - USA Export(seasonal)'!$H$62+'Dataset - USA Export(seasonal)'!$H$61*A22</f>
        <v>7.1439980158730156</v>
      </c>
      <c r="F22" s="6">
        <f>'Dataset - USA Export(seasonal)'!$K$107+'Dataset - USA Export(seasonal)'!$K$108*A22+'Dataset - USA Export(seasonal)'!$K$109*(POWER(A22,2))</f>
        <v>7.1066173735118934</v>
      </c>
      <c r="G22" s="5"/>
      <c r="H22" s="7">
        <f t="shared" si="4"/>
        <v>1.0778278469411136</v>
      </c>
      <c r="I22" s="6"/>
      <c r="J22" s="54">
        <f>$D22/'Dataset - USA Export(seasonal)'!B252</f>
        <v>7.2071438668378021E-2</v>
      </c>
      <c r="K22" s="53">
        <f>$D22/'Dataset - USA Export(seasonal)'!C252</f>
        <v>7.2049994481880403E-2</v>
      </c>
      <c r="L22" s="53">
        <f>$D22/'Dataset - USA Export(seasonal)'!D252</f>
        <v>7.1188562467983232E-2</v>
      </c>
      <c r="M22" s="53">
        <f>$D22/'Dataset - USA Export(seasonal)'!E252</f>
        <v>7.1459450039956116E-2</v>
      </c>
      <c r="N22" s="53">
        <f>$D22/'Dataset - USA Export(seasonal)'!F252</f>
        <v>7.1264355024216033E-2</v>
      </c>
      <c r="O22" s="53">
        <f>$D22/'Dataset - USA Export(seasonal)'!G252</f>
        <v>7.1253165264462959E-2</v>
      </c>
      <c r="P22" s="52">
        <f>$D22/'Dataset - USA Export(seasonal)'!H252</f>
        <v>7.1929669536685184E-2</v>
      </c>
      <c r="Q22" s="6"/>
      <c r="R22" s="7">
        <f t="shared" si="0"/>
        <v>9.9648071443765376E-3</v>
      </c>
      <c r="S22" s="5">
        <f t="shared" si="1"/>
        <v>1.0002725348072984E-2</v>
      </c>
      <c r="T22" s="7">
        <f t="shared" si="2"/>
        <v>1.0027886866378337E-2</v>
      </c>
      <c r="U22" s="5">
        <f t="shared" si="3"/>
        <v>1.0026312311401622E-2</v>
      </c>
    </row>
    <row r="23" spans="1:21" x14ac:dyDescent="0.3">
      <c r="A23" s="18">
        <v>18</v>
      </c>
      <c r="B23" s="139"/>
      <c r="C23" s="6" t="s">
        <v>6</v>
      </c>
      <c r="D23" s="6">
        <v>7.5</v>
      </c>
      <c r="E23" s="6">
        <f>'Dataset - USA Export(seasonal)'!$H$62+'Dataset - USA Export(seasonal)'!$H$61*A23</f>
        <v>7.2062003968253965</v>
      </c>
      <c r="F23" s="6">
        <f>'Dataset - USA Export(seasonal)'!$K$107+'Dataset - USA Export(seasonal)'!$K$108*A23+'Dataset - USA Export(seasonal)'!$K$109*(POWER(A23,2))</f>
        <v>7.1330848007605709</v>
      </c>
      <c r="G23" s="5"/>
      <c r="H23" s="7">
        <f t="shared" si="4"/>
        <v>1.0407703903577306</v>
      </c>
      <c r="I23" s="6"/>
      <c r="J23" s="54">
        <f>$D23/'Dataset - USA Export(seasonal)'!B253</f>
        <v>7.0014559802495061E-2</v>
      </c>
      <c r="K23" s="53">
        <f>$D23/'Dataset - USA Export(seasonal)'!C253</f>
        <v>7.0021588131751647E-2</v>
      </c>
      <c r="L23" s="53">
        <f>$D23/'Dataset - USA Export(seasonal)'!D253</f>
        <v>6.9823562932137109E-2</v>
      </c>
      <c r="M23" s="53">
        <f>$D23/'Dataset - USA Export(seasonal)'!E253</f>
        <v>7.0186949051122272E-2</v>
      </c>
      <c r="N23" s="53">
        <f>$D23/'Dataset - USA Export(seasonal)'!F253</f>
        <v>6.9698271973638773E-2</v>
      </c>
      <c r="O23" s="53">
        <f>$D23/'Dataset - USA Export(seasonal)'!G253</f>
        <v>6.9159151226844906E-2</v>
      </c>
      <c r="P23" s="52">
        <f>$D23/'Dataset - USA Export(seasonal)'!H253</f>
        <v>6.9551763597189786E-2</v>
      </c>
      <c r="Q23" s="6"/>
      <c r="R23" s="7">
        <f t="shared" si="0"/>
        <v>9.6893729132063872E-3</v>
      </c>
      <c r="S23" s="5">
        <f t="shared" si="1"/>
        <v>9.7397997815939549E-3</v>
      </c>
      <c r="T23" s="7">
        <f t="shared" si="2"/>
        <v>9.7711262266512149E-3</v>
      </c>
      <c r="U23" s="5">
        <f t="shared" si="3"/>
        <v>9.6955459185723899E-3</v>
      </c>
    </row>
    <row r="24" spans="1:21" x14ac:dyDescent="0.3">
      <c r="A24" s="18">
        <v>19</v>
      </c>
      <c r="B24" s="139"/>
      <c r="C24" s="6" t="s">
        <v>5</v>
      </c>
      <c r="D24" s="6">
        <v>6.5</v>
      </c>
      <c r="E24" s="6">
        <f>'Dataset - USA Export(seasonal)'!$H$62+'Dataset - USA Export(seasonal)'!$H$61*A24</f>
        <v>7.2684027777777782</v>
      </c>
      <c r="F24" s="6">
        <f>'Dataset - USA Export(seasonal)'!$K$107+'Dataset - USA Export(seasonal)'!$K$108*A24+'Dataset - USA Export(seasonal)'!$K$109*(POWER(A24,2))</f>
        <v>7.1614330150462848</v>
      </c>
      <c r="G24" s="5"/>
      <c r="H24" s="7">
        <f t="shared" si="4"/>
        <v>0.89428175607891836</v>
      </c>
      <c r="I24" s="6"/>
      <c r="J24" s="54">
        <f>$D24/'Dataset - USA Export(seasonal)'!B254</f>
        <v>7.5666292403202412E-2</v>
      </c>
      <c r="K24" s="53">
        <f>$D24/'Dataset - USA Export(seasonal)'!C254</f>
        <v>7.5615629052253802E-2</v>
      </c>
      <c r="L24" s="53">
        <f>$D24/'Dataset - USA Export(seasonal)'!D254</f>
        <v>7.6055592425326168E-2</v>
      </c>
      <c r="M24" s="53">
        <f>$D24/'Dataset - USA Export(seasonal)'!E254</f>
        <v>7.6963479610359167E-2</v>
      </c>
      <c r="N24" s="53">
        <f>$D24/'Dataset - USA Export(seasonal)'!F254</f>
        <v>7.5859089815378505E-2</v>
      </c>
      <c r="O24" s="53">
        <f>$D24/'Dataset - USA Export(seasonal)'!G254</f>
        <v>7.4964435224214851E-2</v>
      </c>
      <c r="P24" s="52">
        <f>$D24/'Dataset - USA Export(seasonal)'!H254</f>
        <v>7.5718828906988431E-2</v>
      </c>
      <c r="Q24" s="6"/>
      <c r="R24" s="7">
        <f t="shared" si="0"/>
        <v>1.0463865962114334E-2</v>
      </c>
      <c r="S24" s="5">
        <f t="shared" si="1"/>
        <v>1.0588774723060928E-2</v>
      </c>
      <c r="T24" s="7">
        <f t="shared" si="2"/>
        <v>1.0592724899611203E-2</v>
      </c>
      <c r="U24" s="5">
        <f t="shared" si="3"/>
        <v>1.0467798144130284E-2</v>
      </c>
    </row>
    <row r="25" spans="1:21" x14ac:dyDescent="0.3">
      <c r="A25" s="18">
        <v>20</v>
      </c>
      <c r="B25" s="139"/>
      <c r="C25" s="6" t="s">
        <v>4</v>
      </c>
      <c r="D25" s="6">
        <v>6.8</v>
      </c>
      <c r="E25" s="6">
        <f>'Dataset - USA Export(seasonal)'!$H$62+'Dataset - USA Export(seasonal)'!$H$61*A25</f>
        <v>7.3306051587301582</v>
      </c>
      <c r="F25" s="6">
        <f>'Dataset - USA Export(seasonal)'!$K$107+'Dataset - USA Export(seasonal)'!$K$108*A25+'Dataset - USA Export(seasonal)'!$K$109*(POWER(A25,2))</f>
        <v>7.191662016369035</v>
      </c>
      <c r="G25" s="5"/>
      <c r="H25" s="7">
        <f t="shared" si="4"/>
        <v>0.92761782318909236</v>
      </c>
      <c r="I25" s="6"/>
      <c r="J25" s="54">
        <f>$D25/'Dataset - USA Export(seasonal)'!B255</f>
        <v>6.9242224739161362E-2</v>
      </c>
      <c r="K25" s="53">
        <f>$D25/'Dataset - USA Export(seasonal)'!C255</f>
        <v>6.9270160553064133E-2</v>
      </c>
      <c r="L25" s="53">
        <f>$D25/'Dataset - USA Export(seasonal)'!D255</f>
        <v>7.0030127198196901E-2</v>
      </c>
      <c r="M25" s="53">
        <f>$D25/'Dataset - USA Export(seasonal)'!E255</f>
        <v>6.9078132734323533E-2</v>
      </c>
      <c r="N25" s="53">
        <f>$D25/'Dataset - USA Export(seasonal)'!F255</f>
        <v>6.9899656478360925E-2</v>
      </c>
      <c r="O25" s="53">
        <f>$D25/'Dataset - USA Export(seasonal)'!G255</f>
        <v>7.0150404731147364E-2</v>
      </c>
      <c r="P25" s="52">
        <f>$D25/'Dataset - USA Export(seasonal)'!H255</f>
        <v>7.0342844430932749E-2</v>
      </c>
      <c r="Q25" s="6"/>
      <c r="R25" s="7">
        <f t="shared" si="0"/>
        <v>9.5531167866539212E-3</v>
      </c>
      <c r="S25" s="5">
        <f t="shared" si="1"/>
        <v>9.4232510466147612E-3</v>
      </c>
      <c r="T25" s="7">
        <f t="shared" si="2"/>
        <v>9.7195413687769829E-3</v>
      </c>
      <c r="U25" s="5">
        <f t="shared" si="3"/>
        <v>9.7544078922893098E-3</v>
      </c>
    </row>
    <row r="26" spans="1:21" x14ac:dyDescent="0.3">
      <c r="A26" s="18">
        <v>21</v>
      </c>
      <c r="B26" s="139"/>
      <c r="C26" s="6" t="s">
        <v>3</v>
      </c>
      <c r="D26" s="6">
        <v>7.4</v>
      </c>
      <c r="E26" s="6">
        <f>'Dataset - USA Export(seasonal)'!$H$62+'Dataset - USA Export(seasonal)'!$H$61*A26</f>
        <v>7.3928075396825399</v>
      </c>
      <c r="F26" s="6">
        <f>'Dataset - USA Export(seasonal)'!$K$107+'Dataset - USA Export(seasonal)'!$K$108*A26+'Dataset - USA Export(seasonal)'!$K$109*(POWER(A26,2))</f>
        <v>7.2237718047288224</v>
      </c>
      <c r="G26" s="5"/>
      <c r="H26" s="7">
        <f t="shared" si="4"/>
        <v>1.000972899710814</v>
      </c>
      <c r="I26" s="6"/>
      <c r="J26" s="54">
        <f>$D26/'Dataset - USA Export(seasonal)'!B256</f>
        <v>7.2543663264824088E-2</v>
      </c>
      <c r="K26" s="53">
        <f>$D26/'Dataset - USA Export(seasonal)'!C256</f>
        <v>7.2565702526157974E-2</v>
      </c>
      <c r="L26" s="53">
        <f>$D26/'Dataset - USA Export(seasonal)'!D256</f>
        <v>7.4075897493909595E-2</v>
      </c>
      <c r="M26" s="53">
        <f>$D26/'Dataset - USA Export(seasonal)'!E256</f>
        <v>7.4665583559127932E-2</v>
      </c>
      <c r="N26" s="53">
        <f>$D26/'Dataset - USA Export(seasonal)'!F256</f>
        <v>7.3794168681073288E-2</v>
      </c>
      <c r="O26" s="53">
        <f>$D26/'Dataset - USA Export(seasonal)'!G256</f>
        <v>7.3276362204558812E-2</v>
      </c>
      <c r="P26" s="52">
        <f>$D26/'Dataset - USA Export(seasonal)'!H256</f>
        <v>7.3617336432576938E-2</v>
      </c>
      <c r="Q26" s="6"/>
      <c r="R26" s="7">
        <f t="shared" si="0"/>
        <v>1.001999539367023E-2</v>
      </c>
      <c r="S26" s="5">
        <f t="shared" si="1"/>
        <v>1.0099760227537887E-2</v>
      </c>
      <c r="T26" s="7">
        <f t="shared" si="2"/>
        <v>1.0215462320219776E-2</v>
      </c>
      <c r="U26" s="5">
        <f t="shared" si="3"/>
        <v>1.0143781418536875E-2</v>
      </c>
    </row>
    <row r="27" spans="1:21" x14ac:dyDescent="0.3">
      <c r="A27" s="18">
        <v>22</v>
      </c>
      <c r="B27" s="139"/>
      <c r="C27" s="6" t="s">
        <v>2</v>
      </c>
      <c r="D27" s="6">
        <v>8.3000000000000007</v>
      </c>
      <c r="E27" s="6">
        <f>'Dataset - USA Export(seasonal)'!$H$62+'Dataset - USA Export(seasonal)'!$H$61*A27</f>
        <v>7.4550099206349207</v>
      </c>
      <c r="F27" s="6">
        <f>'Dataset - USA Export(seasonal)'!$K$107+'Dataset - USA Export(seasonal)'!$K$108*A27+'Dataset - USA Export(seasonal)'!$K$109*(POWER(A27,2))</f>
        <v>7.2577623801256479</v>
      </c>
      <c r="G27" s="5"/>
      <c r="H27" s="7">
        <f t="shared" si="4"/>
        <v>1.1133452655812315</v>
      </c>
      <c r="I27" s="6"/>
      <c r="J27" s="54">
        <f>$D27/'Dataset - USA Export(seasonal)'!B257</f>
        <v>7.6126705462967459E-2</v>
      </c>
      <c r="K27" s="53">
        <f>$D27/'Dataset - USA Export(seasonal)'!C257</f>
        <v>7.6101343310403233E-2</v>
      </c>
      <c r="L27" s="53">
        <f>$D27/'Dataset - USA Export(seasonal)'!D257</f>
        <v>7.8205833092207327E-2</v>
      </c>
      <c r="M27" s="53">
        <f>$D27/'Dataset - USA Export(seasonal)'!E257</f>
        <v>7.591438417451081E-2</v>
      </c>
      <c r="N27" s="53">
        <f>$D27/'Dataset - USA Export(seasonal)'!F257</f>
        <v>7.7979027398904457E-2</v>
      </c>
      <c r="O27" s="53">
        <f>$D27/'Dataset - USA Export(seasonal)'!G257</f>
        <v>7.8974079876097961E-2</v>
      </c>
      <c r="P27" s="52">
        <f>$D27/'Dataset - USA Export(seasonal)'!H257</f>
        <v>7.7588217683585231E-2</v>
      </c>
      <c r="Q27" s="6"/>
      <c r="R27" s="7">
        <f t="shared" si="0"/>
        <v>1.0490372772776507E-2</v>
      </c>
      <c r="S27" s="5">
        <f t="shared" si="1"/>
        <v>1.0183002434964622E-2</v>
      </c>
      <c r="T27" s="7">
        <f t="shared" si="2"/>
        <v>1.0744224364859197E-2</v>
      </c>
      <c r="U27" s="5">
        <f t="shared" si="3"/>
        <v>1.0881326191162895E-2</v>
      </c>
    </row>
    <row r="28" spans="1:21" x14ac:dyDescent="0.3">
      <c r="A28" s="18">
        <v>23</v>
      </c>
      <c r="B28" s="139"/>
      <c r="C28" s="6" t="s">
        <v>1</v>
      </c>
      <c r="D28" s="6">
        <v>7</v>
      </c>
      <c r="E28" s="6">
        <f>'Dataset - USA Export(seasonal)'!$H$62+'Dataset - USA Export(seasonal)'!$H$61*A28</f>
        <v>7.5172123015873016</v>
      </c>
      <c r="F28" s="6">
        <f>'Dataset - USA Export(seasonal)'!$K$107+'Dataset - USA Export(seasonal)'!$K$108*A28+'Dataset - USA Export(seasonal)'!$K$109*(POWER(A28,2))</f>
        <v>7.2936337425595097</v>
      </c>
      <c r="G28" s="5"/>
      <c r="H28" s="7">
        <f t="shared" si="4"/>
        <v>0.93119626254561294</v>
      </c>
      <c r="I28" s="6"/>
      <c r="J28" s="54">
        <f>$D28/'Dataset - USA Export(seasonal)'!B258</f>
        <v>6.680712825116189E-2</v>
      </c>
      <c r="K28" s="53">
        <f>$D28/'Dataset - USA Export(seasonal)'!C258</f>
        <v>6.6842133747384957E-2</v>
      </c>
      <c r="L28" s="53">
        <f>$D28/'Dataset - USA Export(seasonal)'!D258</f>
        <v>6.9092430111962477E-2</v>
      </c>
      <c r="M28" s="53">
        <f>$D28/'Dataset - USA Export(seasonal)'!E258</f>
        <v>6.8106101389027909E-2</v>
      </c>
      <c r="N28" s="53">
        <f>$D28/'Dataset - USA Export(seasonal)'!F258</f>
        <v>6.8953864589283292E-2</v>
      </c>
      <c r="O28" s="53">
        <f>$D28/'Dataset - USA Export(seasonal)'!G258</f>
        <v>6.9797596586641295E-2</v>
      </c>
      <c r="P28" s="52">
        <f>$D28/'Dataset - USA Export(seasonal)'!H258</f>
        <v>6.870352321540793E-2</v>
      </c>
      <c r="Q28" s="6"/>
      <c r="R28" s="7">
        <f t="shared" si="0"/>
        <v>9.1912303843504888E-3</v>
      </c>
      <c r="S28" s="5">
        <f t="shared" si="1"/>
        <v>9.060021010002195E-3</v>
      </c>
      <c r="T28" s="7">
        <f t="shared" si="2"/>
        <v>9.4539795968813945E-3</v>
      </c>
      <c r="U28" s="5">
        <f t="shared" si="3"/>
        <v>9.5696602064566597E-3</v>
      </c>
    </row>
    <row r="29" spans="1:21" ht="15" thickBot="1" x14ac:dyDescent="0.35">
      <c r="A29" s="51">
        <v>24</v>
      </c>
      <c r="B29" s="140"/>
      <c r="C29" s="47" t="s">
        <v>0</v>
      </c>
      <c r="D29" s="47">
        <v>6.1</v>
      </c>
      <c r="E29" s="47">
        <f>'Dataset - USA Export(seasonal)'!$H$62+'Dataset - USA Export(seasonal)'!$H$61*A29</f>
        <v>7.5794146825396824</v>
      </c>
      <c r="F29" s="47">
        <f>'Dataset - USA Export(seasonal)'!$K$107+'Dataset - USA Export(seasonal)'!$K$108*A29+'Dataset - USA Export(seasonal)'!$K$109*(POWER(A29,2))</f>
        <v>7.3313858920304096</v>
      </c>
      <c r="G29" s="45"/>
      <c r="H29" s="46">
        <f t="shared" si="4"/>
        <v>0.80481148683581916</v>
      </c>
      <c r="I29" s="47"/>
      <c r="J29" s="54">
        <f>$D29/'Dataset - USA Export(seasonal)'!B259</f>
        <v>6.617865693012151E-2</v>
      </c>
      <c r="K29" s="53">
        <f>$D29/'Dataset - USA Export(seasonal)'!C259</f>
        <v>6.6243439988672187E-2</v>
      </c>
      <c r="L29" s="53">
        <f>$D29/'Dataset - USA Export(seasonal)'!D259</f>
        <v>6.904505524309637E-2</v>
      </c>
      <c r="M29" s="53">
        <f>$D29/'Dataset - USA Export(seasonal)'!E259</f>
        <v>6.9971767825198872E-2</v>
      </c>
      <c r="N29" s="53">
        <f>$D29/'Dataset - USA Export(seasonal)'!F259</f>
        <v>6.888392238216387E-2</v>
      </c>
      <c r="O29" s="53">
        <f>$D29/'Dataset - USA Export(seasonal)'!G259</f>
        <v>6.9863667537486643E-2</v>
      </c>
      <c r="P29" s="52">
        <f>$D29/'Dataset - USA Export(seasonal)'!H259</f>
        <v>6.8497713161057794E-2</v>
      </c>
      <c r="Q29" s="47"/>
      <c r="R29" s="46">
        <f t="shared" si="0"/>
        <v>9.1095497653865022E-3</v>
      </c>
      <c r="S29" s="45">
        <f t="shared" si="1"/>
        <v>9.2318168032670556E-3</v>
      </c>
      <c r="T29" s="46">
        <f t="shared" si="2"/>
        <v>9.3957572819955096E-3</v>
      </c>
      <c r="U29" s="45">
        <f t="shared" si="3"/>
        <v>9.5293943827772058E-3</v>
      </c>
    </row>
    <row r="30" spans="1:21" ht="15" thickTop="1" x14ac:dyDescent="0.3">
      <c r="A30" s="18">
        <v>25</v>
      </c>
      <c r="B30" s="141">
        <v>1992</v>
      </c>
      <c r="C30" s="57" t="s">
        <v>11</v>
      </c>
      <c r="D30" s="57">
        <v>6.9</v>
      </c>
      <c r="E30" s="57">
        <f>'Dataset - USA Export(seasonal)'!$H$62+'Dataset - USA Export(seasonal)'!$H$61*A30</f>
        <v>7.6416170634920633</v>
      </c>
      <c r="F30" s="57">
        <f>'Dataset - USA Export(seasonal)'!$K$107+'Dataset - USA Export(seasonal)'!$K$108*A30+'Dataset - USA Export(seasonal)'!$K$109*(POWER(A30,2))</f>
        <v>7.3710188285383458</v>
      </c>
      <c r="G30" s="6"/>
      <c r="H30" s="56">
        <f t="shared" si="4"/>
        <v>0.9029502450423551</v>
      </c>
      <c r="I30" s="57"/>
      <c r="J30" s="54">
        <f>$D30/'Dataset - USA Export(seasonal)'!B248</f>
        <v>7.7420951442738958E-2</v>
      </c>
      <c r="K30" s="53">
        <f>$D30/'Dataset - USA Export(seasonal)'!C248</f>
        <v>7.7344223416505986E-2</v>
      </c>
      <c r="L30" s="53">
        <f>$D30/'Dataset - USA Export(seasonal)'!D248</f>
        <v>7.4153649395056143E-2</v>
      </c>
      <c r="M30" s="53">
        <f>$D30/'Dataset - USA Export(seasonal)'!E248</f>
        <v>7.2658577872538183E-2</v>
      </c>
      <c r="N30" s="53">
        <f>$D30/'Dataset - USA Export(seasonal)'!F248</f>
        <v>7.4695776699397268E-2</v>
      </c>
      <c r="O30" s="53">
        <f>$D30/'Dataset - USA Export(seasonal)'!G248</f>
        <v>7.4972664410634202E-2</v>
      </c>
      <c r="P30" s="52">
        <f>$D30/'Dataset - USA Export(seasonal)'!H248</f>
        <v>7.4495521997584108E-2</v>
      </c>
      <c r="Q30" s="57"/>
      <c r="R30" s="56">
        <f t="shared" si="0"/>
        <v>9.7039211437754819E-3</v>
      </c>
      <c r="S30" s="55">
        <f t="shared" si="1"/>
        <v>9.5082725644112156E-3</v>
      </c>
      <c r="T30" s="56">
        <f t="shared" si="2"/>
        <v>1.0133711286993042E-2</v>
      </c>
      <c r="U30" s="55">
        <f t="shared" si="3"/>
        <v>1.0171275661427268E-2</v>
      </c>
    </row>
    <row r="31" spans="1:21" x14ac:dyDescent="0.3">
      <c r="A31" s="18">
        <v>26</v>
      </c>
      <c r="B31" s="139"/>
      <c r="C31" s="6" t="s">
        <v>10</v>
      </c>
      <c r="D31" s="6">
        <v>7</v>
      </c>
      <c r="E31" s="6">
        <f>'Dataset - USA Export(seasonal)'!$H$62+'Dataset - USA Export(seasonal)'!$H$61*A31</f>
        <v>7.7038194444444441</v>
      </c>
      <c r="F31" s="6">
        <f>'Dataset - USA Export(seasonal)'!$K$107+'Dataset - USA Export(seasonal)'!$K$108*A31+'Dataset - USA Export(seasonal)'!$K$109*(POWER(A31,2))</f>
        <v>7.4125325520833192</v>
      </c>
      <c r="G31" s="6"/>
      <c r="H31" s="7">
        <f t="shared" si="4"/>
        <v>0.90864019470861324</v>
      </c>
      <c r="I31" s="6"/>
      <c r="J31" s="54">
        <f>$D31/'Dataset - USA Export(seasonal)'!B249</f>
        <v>7.5957491271774841E-2</v>
      </c>
      <c r="K31" s="53">
        <f>$D31/'Dataset - USA Export(seasonal)'!C249</f>
        <v>7.5939302761885943E-2</v>
      </c>
      <c r="L31" s="53">
        <f>$D31/'Dataset - USA Export(seasonal)'!D249</f>
        <v>7.3321199093576414E-2</v>
      </c>
      <c r="M31" s="53">
        <f>$D31/'Dataset - USA Export(seasonal)'!E249</f>
        <v>7.6048192284784155E-2</v>
      </c>
      <c r="N31" s="53">
        <f>$D31/'Dataset - USA Export(seasonal)'!F249</f>
        <v>7.3688191641602424E-2</v>
      </c>
      <c r="O31" s="53">
        <f>$D31/'Dataset - USA Export(seasonal)'!G249</f>
        <v>7.3818670426803734E-2</v>
      </c>
      <c r="P31" s="52">
        <f>$D31/'Dataset - USA Export(seasonal)'!H249</f>
        <v>7.3759338651591233E-2</v>
      </c>
      <c r="Q31" s="6"/>
      <c r="R31" s="7">
        <f t="shared" si="0"/>
        <v>9.5175126600937528E-3</v>
      </c>
      <c r="S31" s="5">
        <f t="shared" si="1"/>
        <v>9.8714920349834753E-3</v>
      </c>
      <c r="T31" s="7">
        <f t="shared" si="2"/>
        <v>9.9410277288957179E-3</v>
      </c>
      <c r="U31" s="5">
        <f t="shared" si="3"/>
        <v>9.9586301858541892E-3</v>
      </c>
    </row>
    <row r="32" spans="1:21" x14ac:dyDescent="0.3">
      <c r="A32" s="18">
        <v>27</v>
      </c>
      <c r="B32" s="139"/>
      <c r="C32" s="6" t="s">
        <v>9</v>
      </c>
      <c r="D32" s="6">
        <v>8.1999999999999993</v>
      </c>
      <c r="E32" s="6">
        <f>'Dataset - USA Export(seasonal)'!$H$62+'Dataset - USA Export(seasonal)'!$H$61*A32</f>
        <v>7.766021825396825</v>
      </c>
      <c r="F32" s="6">
        <f>'Dataset - USA Export(seasonal)'!$K$107+'Dataset - USA Export(seasonal)'!$K$108*A32+'Dataset - USA Export(seasonal)'!$K$109*(POWER(A32,2))</f>
        <v>7.4559270626653289</v>
      </c>
      <c r="G32" s="6"/>
      <c r="H32" s="7">
        <f t="shared" si="4"/>
        <v>1.0558816578629688</v>
      </c>
      <c r="I32" s="6"/>
      <c r="J32" s="54">
        <f>$D32/'Dataset - USA Export(seasonal)'!B250</f>
        <v>7.4997810804610821E-2</v>
      </c>
      <c r="K32" s="53">
        <f>$D32/'Dataset - USA Export(seasonal)'!C250</f>
        <v>7.5027987999959522E-2</v>
      </c>
      <c r="L32" s="53">
        <f>$D32/'Dataset - USA Export(seasonal)'!D250</f>
        <v>7.2973652123655142E-2</v>
      </c>
      <c r="M32" s="53">
        <f>$D32/'Dataset - USA Export(seasonal)'!E250</f>
        <v>7.2847182149291284E-2</v>
      </c>
      <c r="N32" s="53">
        <f>$D32/'Dataset - USA Export(seasonal)'!F250</f>
        <v>7.3177362641799706E-2</v>
      </c>
      <c r="O32" s="53">
        <f>$D32/'Dataset - USA Export(seasonal)'!G250</f>
        <v>7.1844687689952752E-2</v>
      </c>
      <c r="P32" s="52">
        <f>$D32/'Dataset - USA Export(seasonal)'!H250</f>
        <v>7.3445799288676131E-2</v>
      </c>
      <c r="Q32" s="6"/>
      <c r="R32" s="7">
        <f t="shared" si="0"/>
        <v>9.3965293639805565E-3</v>
      </c>
      <c r="S32" s="5">
        <f t="shared" si="1"/>
        <v>9.3802443241999215E-3</v>
      </c>
      <c r="T32" s="7">
        <f t="shared" si="2"/>
        <v>9.8146564507352388E-3</v>
      </c>
      <c r="U32" s="5">
        <f t="shared" si="3"/>
        <v>9.6359161089043521E-3</v>
      </c>
    </row>
    <row r="33" spans="1:21" x14ac:dyDescent="0.3">
      <c r="A33" s="18">
        <v>28</v>
      </c>
      <c r="B33" s="139"/>
      <c r="C33" s="6" t="s">
        <v>8</v>
      </c>
      <c r="D33" s="6">
        <v>7.8</v>
      </c>
      <c r="E33" s="6">
        <f>'Dataset - USA Export(seasonal)'!$H$62+'Dataset - USA Export(seasonal)'!$H$61*A33</f>
        <v>7.8282242063492067</v>
      </c>
      <c r="F33" s="6">
        <f>'Dataset - USA Export(seasonal)'!$K$107+'Dataset - USA Export(seasonal)'!$K$108*A33+'Dataset - USA Export(seasonal)'!$K$109*(POWER(A33,2))</f>
        <v>7.5012023602843767</v>
      </c>
      <c r="G33" s="6"/>
      <c r="H33" s="7">
        <f t="shared" si="4"/>
        <v>0.99639455825418044</v>
      </c>
      <c r="I33" s="6"/>
      <c r="J33" s="54">
        <f>$D33/'Dataset - USA Export(seasonal)'!B251</f>
        <v>7.5490141333842062E-2</v>
      </c>
      <c r="K33" s="53">
        <f>$D33/'Dataset - USA Export(seasonal)'!C251</f>
        <v>7.5465195802115109E-2</v>
      </c>
      <c r="L33" s="53">
        <f>$D33/'Dataset - USA Export(seasonal)'!D251</f>
        <v>7.4088857631663452E-2</v>
      </c>
      <c r="M33" s="53">
        <f>$D33/'Dataset - USA Export(seasonal)'!E251</f>
        <v>7.462892851907954E-2</v>
      </c>
      <c r="N33" s="53">
        <f>$D33/'Dataset - USA Export(seasonal)'!F251</f>
        <v>7.4171553430469148E-2</v>
      </c>
      <c r="O33" s="53">
        <f>$D33/'Dataset - USA Export(seasonal)'!G251</f>
        <v>7.4170618715370368E-2</v>
      </c>
      <c r="P33" s="52">
        <f>$D33/'Dataset - USA Export(seasonal)'!H251</f>
        <v>7.428911664813044E-2</v>
      </c>
      <c r="Q33" s="6"/>
      <c r="R33" s="7">
        <f t="shared" si="0"/>
        <v>9.4643249450587393E-3</v>
      </c>
      <c r="S33" s="5">
        <f t="shared" si="1"/>
        <v>9.533315162147572E-3</v>
      </c>
      <c r="T33" s="7">
        <f t="shared" si="2"/>
        <v>9.8879552727673976E-3</v>
      </c>
      <c r="U33" s="5">
        <f t="shared" si="3"/>
        <v>9.8878306640641667E-3</v>
      </c>
    </row>
    <row r="34" spans="1:21" x14ac:dyDescent="0.3">
      <c r="A34" s="18">
        <v>29</v>
      </c>
      <c r="B34" s="139"/>
      <c r="C34" s="6" t="s">
        <v>7</v>
      </c>
      <c r="D34" s="6">
        <v>7.7</v>
      </c>
      <c r="E34" s="6">
        <f>'Dataset - USA Export(seasonal)'!$H$62+'Dataset - USA Export(seasonal)'!$H$61*A34</f>
        <v>7.8904265873015866</v>
      </c>
      <c r="F34" s="6">
        <f>'Dataset - USA Export(seasonal)'!$K$107+'Dataset - USA Export(seasonal)'!$K$108*A34+'Dataset - USA Export(seasonal)'!$K$109*(POWER(A34,2))</f>
        <v>7.5483584449404599</v>
      </c>
      <c r="G34" s="6"/>
      <c r="H34" s="7">
        <f t="shared" si="4"/>
        <v>0.97586612267478057</v>
      </c>
      <c r="I34" s="6"/>
      <c r="J34" s="54">
        <f>$D34/'Dataset - USA Export(seasonal)'!B252</f>
        <v>7.2071438668378021E-2</v>
      </c>
      <c r="K34" s="53">
        <f>$D34/'Dataset - USA Export(seasonal)'!C252</f>
        <v>7.2049994481880403E-2</v>
      </c>
      <c r="L34" s="53">
        <f>$D34/'Dataset - USA Export(seasonal)'!D252</f>
        <v>7.1188562467983232E-2</v>
      </c>
      <c r="M34" s="53">
        <f>$D34/'Dataset - USA Export(seasonal)'!E252</f>
        <v>7.1459450039956116E-2</v>
      </c>
      <c r="N34" s="53">
        <f>$D34/'Dataset - USA Export(seasonal)'!F252</f>
        <v>7.1264355024216033E-2</v>
      </c>
      <c r="O34" s="53">
        <f>$D34/'Dataset - USA Export(seasonal)'!G252</f>
        <v>7.1253165264462959E-2</v>
      </c>
      <c r="P34" s="52">
        <f>$D34/'Dataset - USA Export(seasonal)'!H252</f>
        <v>7.1929669536685184E-2</v>
      </c>
      <c r="Q34" s="6"/>
      <c r="R34" s="7">
        <f t="shared" si="0"/>
        <v>9.0221436927821041E-3</v>
      </c>
      <c r="S34" s="5">
        <f t="shared" si="1"/>
        <v>9.0564748622031389E-3</v>
      </c>
      <c r="T34" s="7">
        <f t="shared" si="2"/>
        <v>9.4410401339622869E-3</v>
      </c>
      <c r="U34" s="5">
        <f t="shared" si="3"/>
        <v>9.4395577242655689E-3</v>
      </c>
    </row>
    <row r="35" spans="1:21" x14ac:dyDescent="0.3">
      <c r="A35" s="18">
        <v>30</v>
      </c>
      <c r="B35" s="139"/>
      <c r="C35" s="6" t="s">
        <v>6</v>
      </c>
      <c r="D35" s="6">
        <v>8.4</v>
      </c>
      <c r="E35" s="6">
        <f>'Dataset - USA Export(seasonal)'!$H$62+'Dataset - USA Export(seasonal)'!$H$61*A35</f>
        <v>7.9526289682539684</v>
      </c>
      <c r="F35" s="6">
        <f>'Dataset - USA Export(seasonal)'!$K$107+'Dataset - USA Export(seasonal)'!$K$108*A35+'Dataset - USA Export(seasonal)'!$K$109*(POWER(A35,2))</f>
        <v>7.5973953166335813</v>
      </c>
      <c r="G35" s="6"/>
      <c r="H35" s="7">
        <f t="shared" si="4"/>
        <v>1.0562544830812413</v>
      </c>
      <c r="I35" s="6"/>
      <c r="J35" s="54">
        <f>$D35/'Dataset - USA Export(seasonal)'!B253</f>
        <v>7.8416306978794467E-2</v>
      </c>
      <c r="K35" s="53">
        <f>$D35/'Dataset - USA Export(seasonal)'!C253</f>
        <v>7.842417870756184E-2</v>
      </c>
      <c r="L35" s="53">
        <f>$D35/'Dataset - USA Export(seasonal)'!D253</f>
        <v>7.8202390483993564E-2</v>
      </c>
      <c r="M35" s="53">
        <f>$D35/'Dataset - USA Export(seasonal)'!E253</f>
        <v>7.8609382937256944E-2</v>
      </c>
      <c r="N35" s="53">
        <f>$D35/'Dataset - USA Export(seasonal)'!F253</f>
        <v>7.8062064610475435E-2</v>
      </c>
      <c r="O35" s="53">
        <f>$D35/'Dataset - USA Export(seasonal)'!G253</f>
        <v>7.7458249374066299E-2</v>
      </c>
      <c r="P35" s="52">
        <f>$D35/'Dataset - USA Export(seasonal)'!H253</f>
        <v>7.7897975228852556E-2</v>
      </c>
      <c r="Q35" s="6"/>
      <c r="R35" s="7">
        <f t="shared" si="0"/>
        <v>9.8335268495699998E-3</v>
      </c>
      <c r="S35" s="5">
        <f t="shared" si="1"/>
        <v>9.8847039452056758E-3</v>
      </c>
      <c r="T35" s="7">
        <f t="shared" si="2"/>
        <v>1.0274845701337661E-2</v>
      </c>
      <c r="U35" s="5">
        <f t="shared" si="3"/>
        <v>1.0195369089782757E-2</v>
      </c>
    </row>
    <row r="36" spans="1:21" x14ac:dyDescent="0.3">
      <c r="A36" s="18">
        <v>31</v>
      </c>
      <c r="B36" s="139"/>
      <c r="C36" s="6" t="s">
        <v>5</v>
      </c>
      <c r="D36" s="6">
        <v>6.9</v>
      </c>
      <c r="E36" s="6">
        <f>'Dataset - USA Export(seasonal)'!$H$62+'Dataset - USA Export(seasonal)'!$H$61*A36</f>
        <v>8.0148313492063501</v>
      </c>
      <c r="F36" s="6">
        <f>'Dataset - USA Export(seasonal)'!$K$107+'Dataset - USA Export(seasonal)'!$K$108*A36+'Dataset - USA Export(seasonal)'!$K$109*(POWER(A36,2))</f>
        <v>7.6483129753637398</v>
      </c>
      <c r="G36" s="6"/>
      <c r="H36" s="7">
        <f t="shared" si="4"/>
        <v>0.86090395410294651</v>
      </c>
      <c r="I36" s="6"/>
      <c r="J36" s="54">
        <f>$D36/'Dataset - USA Export(seasonal)'!B254</f>
        <v>8.0322679628014884E-2</v>
      </c>
      <c r="K36" s="53">
        <f>$D36/'Dataset - USA Export(seasonal)'!C254</f>
        <v>8.026889853239251E-2</v>
      </c>
      <c r="L36" s="53">
        <f>$D36/'Dataset - USA Export(seasonal)'!D254</f>
        <v>8.0735936574577019E-2</v>
      </c>
      <c r="M36" s="53">
        <f>$D36/'Dataset - USA Export(seasonal)'!E254</f>
        <v>8.1699693740227439E-2</v>
      </c>
      <c r="N36" s="53">
        <f>$D36/'Dataset - USA Export(seasonal)'!F254</f>
        <v>8.0527341496324872E-2</v>
      </c>
      <c r="O36" s="53">
        <f>$D36/'Dataset - USA Export(seasonal)'!G254</f>
        <v>7.9577631238012689E-2</v>
      </c>
      <c r="P36" s="52">
        <f>$D36/'Dataset - USA Export(seasonal)'!H254</f>
        <v>8.0378449147418485E-2</v>
      </c>
      <c r="Q36" s="6"/>
      <c r="R36" s="7">
        <f t="shared" si="0"/>
        <v>1.0073316961631601E-2</v>
      </c>
      <c r="S36" s="5">
        <f t="shared" si="1"/>
        <v>1.0193563679704571E-2</v>
      </c>
      <c r="T36" s="7">
        <f t="shared" si="2"/>
        <v>1.0528771737730194E-2</v>
      </c>
      <c r="U36" s="5">
        <f t="shared" si="3"/>
        <v>1.0404599222644667E-2</v>
      </c>
    </row>
    <row r="37" spans="1:21" x14ac:dyDescent="0.3">
      <c r="A37" s="18">
        <v>32</v>
      </c>
      <c r="B37" s="139"/>
      <c r="C37" s="6" t="s">
        <v>4</v>
      </c>
      <c r="D37" s="6">
        <v>7</v>
      </c>
      <c r="E37" s="6">
        <f>'Dataset - USA Export(seasonal)'!$H$62+'Dataset - USA Export(seasonal)'!$H$61*A37</f>
        <v>8.0770337301587301</v>
      </c>
      <c r="F37" s="6">
        <f>'Dataset - USA Export(seasonal)'!$K$107+'Dataset - USA Export(seasonal)'!$K$108*A37+'Dataset - USA Export(seasonal)'!$K$109*(POWER(A37,2))</f>
        <v>7.7011114211309355</v>
      </c>
      <c r="G37" s="6"/>
      <c r="H37" s="7">
        <f t="shared" si="4"/>
        <v>0.86665479356150166</v>
      </c>
      <c r="I37" s="6"/>
      <c r="J37" s="54">
        <f>$D37/'Dataset - USA Export(seasonal)'!B255</f>
        <v>7.1278760760901408E-2</v>
      </c>
      <c r="K37" s="53">
        <f>$D37/'Dataset - USA Export(seasonal)'!C255</f>
        <v>7.1307518216389559E-2</v>
      </c>
      <c r="L37" s="53">
        <f>$D37/'Dataset - USA Export(seasonal)'!D255</f>
        <v>7.2089836821673275E-2</v>
      </c>
      <c r="M37" s="53">
        <f>$D37/'Dataset - USA Export(seasonal)'!E255</f>
        <v>7.1109842520627173E-2</v>
      </c>
      <c r="N37" s="53">
        <f>$D37/'Dataset - USA Export(seasonal)'!F255</f>
        <v>7.1955528727724483E-2</v>
      </c>
      <c r="O37" s="53">
        <f>$D37/'Dataset - USA Export(seasonal)'!G255</f>
        <v>7.2213651929122297E-2</v>
      </c>
      <c r="P37" s="52">
        <f>$D37/'Dataset - USA Export(seasonal)'!H255</f>
        <v>7.2411751620077833E-2</v>
      </c>
      <c r="Q37" s="6"/>
      <c r="R37" s="7">
        <f t="shared" si="0"/>
        <v>8.9252860926527997E-3</v>
      </c>
      <c r="S37" s="5">
        <f t="shared" si="1"/>
        <v>8.8039551271292902E-3</v>
      </c>
      <c r="T37" s="7">
        <f t="shared" si="2"/>
        <v>9.3435252125150473E-3</v>
      </c>
      <c r="U37" s="5">
        <f t="shared" si="3"/>
        <v>9.3770428682510183E-3</v>
      </c>
    </row>
    <row r="38" spans="1:21" x14ac:dyDescent="0.3">
      <c r="A38" s="18">
        <v>33</v>
      </c>
      <c r="B38" s="139"/>
      <c r="C38" s="6" t="s">
        <v>3</v>
      </c>
      <c r="D38" s="6">
        <v>7.9</v>
      </c>
      <c r="E38" s="6">
        <f>'Dataset - USA Export(seasonal)'!$H$62+'Dataset - USA Export(seasonal)'!$H$61*A38</f>
        <v>8.13923611111111</v>
      </c>
      <c r="F38" s="6">
        <f>'Dataset - USA Export(seasonal)'!$K$107+'Dataset - USA Export(seasonal)'!$K$108*A38+'Dataset - USA Export(seasonal)'!$K$109*(POWER(A38,2))</f>
        <v>7.7557906539351684</v>
      </c>
      <c r="G38" s="6"/>
      <c r="H38" s="7">
        <f t="shared" ref="H38:H69" si="5">D38/E38</f>
        <v>0.97060705601296893</v>
      </c>
      <c r="I38" s="6"/>
      <c r="J38" s="54">
        <f>$D38/'Dataset - USA Export(seasonal)'!B256</f>
        <v>7.7445262134068965E-2</v>
      </c>
      <c r="K38" s="53">
        <f>$D38/'Dataset - USA Export(seasonal)'!C256</f>
        <v>7.7468790534682169E-2</v>
      </c>
      <c r="L38" s="53">
        <f>$D38/'Dataset - USA Export(seasonal)'!D256</f>
        <v>7.9081025702957539E-2</v>
      </c>
      <c r="M38" s="53">
        <f>$D38/'Dataset - USA Export(seasonal)'!E256</f>
        <v>7.9710555421231163E-2</v>
      </c>
      <c r="N38" s="53">
        <f>$D38/'Dataset - USA Export(seasonal)'!F256</f>
        <v>7.8780261159524176E-2</v>
      </c>
      <c r="O38" s="53">
        <f>$D38/'Dataset - USA Export(seasonal)'!G256</f>
        <v>7.8227467758920893E-2</v>
      </c>
      <c r="P38" s="52">
        <f>$D38/'Dataset - USA Export(seasonal)'!H256</f>
        <v>7.8591480786129445E-2</v>
      </c>
      <c r="Q38" s="6"/>
      <c r="R38" s="7">
        <f t="shared" ref="R38:R69" si="6">L38/E38</f>
        <v>9.7160255119029797E-3</v>
      </c>
      <c r="S38" s="5">
        <f t="shared" ref="S38:S69" si="7">M38/E38</f>
        <v>9.7933705734885787E-3</v>
      </c>
      <c r="T38" s="7">
        <f t="shared" ref="T38:T69" si="8">N38/F38</f>
        <v>1.015760541699927E-2</v>
      </c>
      <c r="U38" s="5">
        <f t="shared" ref="U38:U69" si="9">O38/F38</f>
        <v>1.0086330491557232E-2</v>
      </c>
    </row>
    <row r="39" spans="1:21" x14ac:dyDescent="0.3">
      <c r="A39" s="18">
        <v>34</v>
      </c>
      <c r="B39" s="139"/>
      <c r="C39" s="6" t="s">
        <v>2</v>
      </c>
      <c r="D39" s="6">
        <v>8</v>
      </c>
      <c r="E39" s="6">
        <f>'Dataset - USA Export(seasonal)'!$H$62+'Dataset - USA Export(seasonal)'!$H$61*A39</f>
        <v>8.2014384920634917</v>
      </c>
      <c r="F39" s="6">
        <f>'Dataset - USA Export(seasonal)'!$K$107+'Dataset - USA Export(seasonal)'!$K$108*A39+'Dataset - USA Export(seasonal)'!$K$109*(POWER(A39,2))</f>
        <v>7.8123506737764377</v>
      </c>
      <c r="G39" s="6"/>
      <c r="H39" s="7">
        <f t="shared" si="5"/>
        <v>0.97543863893408167</v>
      </c>
      <c r="I39" s="6"/>
      <c r="J39" s="54">
        <f>$D39/'Dataset - USA Export(seasonal)'!B257</f>
        <v>7.3375137795631276E-2</v>
      </c>
      <c r="K39" s="53">
        <f>$D39/'Dataset - USA Export(seasonal)'!C257</f>
        <v>7.3350692347376609E-2</v>
      </c>
      <c r="L39" s="53">
        <f>$D39/'Dataset - USA Export(seasonal)'!D257</f>
        <v>7.5379116233452836E-2</v>
      </c>
      <c r="M39" s="53">
        <f>$D39/'Dataset - USA Export(seasonal)'!E257</f>
        <v>7.3170490770612814E-2</v>
      </c>
      <c r="N39" s="53">
        <f>$D39/'Dataset - USA Export(seasonal)'!F257</f>
        <v>7.5160508336293452E-2</v>
      </c>
      <c r="O39" s="53">
        <f>$D39/'Dataset - USA Export(seasonal)'!G257</f>
        <v>7.6119595061299242E-2</v>
      </c>
      <c r="P39" s="52">
        <f>$D39/'Dataset - USA Export(seasonal)'!H257</f>
        <v>7.4783824273335159E-2</v>
      </c>
      <c r="Q39" s="6"/>
      <c r="R39" s="7">
        <f t="shared" si="6"/>
        <v>9.190962817851648E-3</v>
      </c>
      <c r="S39" s="5">
        <f t="shared" si="7"/>
        <v>8.9216654909281684E-3</v>
      </c>
      <c r="T39" s="7">
        <f t="shared" si="8"/>
        <v>9.6207289553172821E-3</v>
      </c>
      <c r="U39" s="5">
        <f t="shared" si="9"/>
        <v>9.7434944026269042E-3</v>
      </c>
    </row>
    <row r="40" spans="1:21" x14ac:dyDescent="0.3">
      <c r="A40" s="18">
        <v>35</v>
      </c>
      <c r="B40" s="139"/>
      <c r="C40" s="6" t="s">
        <v>1</v>
      </c>
      <c r="D40" s="6">
        <v>7.7</v>
      </c>
      <c r="E40" s="6">
        <f>'Dataset - USA Export(seasonal)'!$H$62+'Dataset - USA Export(seasonal)'!$H$61*A40</f>
        <v>8.2636408730158735</v>
      </c>
      <c r="F40" s="6">
        <f>'Dataset - USA Export(seasonal)'!$K$107+'Dataset - USA Export(seasonal)'!$K$108*A40+'Dataset - USA Export(seasonal)'!$K$109*(POWER(A40,2))</f>
        <v>7.8707914806547441</v>
      </c>
      <c r="G40" s="6"/>
      <c r="H40" s="7">
        <f t="shared" si="5"/>
        <v>0.93179267084846484</v>
      </c>
      <c r="I40" s="6"/>
      <c r="J40" s="54">
        <f>$D40/'Dataset - USA Export(seasonal)'!B258</f>
        <v>7.3487841076278079E-2</v>
      </c>
      <c r="K40" s="53">
        <f>$D40/'Dataset - USA Export(seasonal)'!C258</f>
        <v>7.3526347122123456E-2</v>
      </c>
      <c r="L40" s="53">
        <f>$D40/'Dataset - USA Export(seasonal)'!D258</f>
        <v>7.6001673123158725E-2</v>
      </c>
      <c r="M40" s="53">
        <f>$D40/'Dataset - USA Export(seasonal)'!E258</f>
        <v>7.4916711527930696E-2</v>
      </c>
      <c r="N40" s="53">
        <f>$D40/'Dataset - USA Export(seasonal)'!F258</f>
        <v>7.5849251048211622E-2</v>
      </c>
      <c r="O40" s="53">
        <f>$D40/'Dataset - USA Export(seasonal)'!G258</f>
        <v>7.677735624530542E-2</v>
      </c>
      <c r="P40" s="52">
        <f>$D40/'Dataset - USA Export(seasonal)'!H258</f>
        <v>7.557387553694872E-2</v>
      </c>
      <c r="Q40" s="6"/>
      <c r="R40" s="7">
        <f t="shared" si="6"/>
        <v>9.1971171413480577E-3</v>
      </c>
      <c r="S40" s="5">
        <f t="shared" si="7"/>
        <v>9.0658237306226637E-3</v>
      </c>
      <c r="T40" s="7">
        <f t="shared" si="8"/>
        <v>9.6368009792456074E-3</v>
      </c>
      <c r="U40" s="5">
        <f t="shared" si="9"/>
        <v>9.7547186244246152E-3</v>
      </c>
    </row>
    <row r="41" spans="1:21" ht="15" thickBot="1" x14ac:dyDescent="0.35">
      <c r="A41" s="51">
        <v>36</v>
      </c>
      <c r="B41" s="140"/>
      <c r="C41" s="47" t="s">
        <v>0</v>
      </c>
      <c r="D41" s="47">
        <v>7.1</v>
      </c>
      <c r="E41" s="47">
        <f>'Dataset - USA Export(seasonal)'!$H$62+'Dataset - USA Export(seasonal)'!$H$61*A41</f>
        <v>8.3258432539682534</v>
      </c>
      <c r="F41" s="47">
        <f>'Dataset - USA Export(seasonal)'!$K$107+'Dataset - USA Export(seasonal)'!$K$108*A41+'Dataset - USA Export(seasonal)'!$K$109*(POWER(A41,2))</f>
        <v>7.9311130745700869</v>
      </c>
      <c r="G41" s="47"/>
      <c r="H41" s="46">
        <f t="shared" si="5"/>
        <v>0.85276647462898203</v>
      </c>
      <c r="I41" s="47"/>
      <c r="J41" s="54">
        <f>$D41/'Dataset - USA Export(seasonal)'!B259</f>
        <v>7.7027617082600447E-2</v>
      </c>
      <c r="K41" s="53">
        <f>$D41/'Dataset - USA Export(seasonal)'!C259</f>
        <v>7.7103020314684023E-2</v>
      </c>
      <c r="L41" s="53">
        <f>$D41/'Dataset - USA Export(seasonal)'!D259</f>
        <v>8.0363916758358078E-2</v>
      </c>
      <c r="M41" s="53">
        <f>$D41/'Dataset - USA Export(seasonal)'!E259</f>
        <v>8.1442549435887204E-2</v>
      </c>
      <c r="N41" s="53">
        <f>$D41/'Dataset - USA Export(seasonal)'!F259</f>
        <v>8.0176368674321874E-2</v>
      </c>
      <c r="O41" s="53">
        <f>$D41/'Dataset - USA Export(seasonal)'!G259</f>
        <v>8.1316727789533624E-2</v>
      </c>
      <c r="P41" s="52">
        <f>$D41/'Dataset - USA Export(seasonal)'!H259</f>
        <v>7.9726846466149234E-2</v>
      </c>
      <c r="Q41" s="47"/>
      <c r="R41" s="46">
        <f t="shared" si="6"/>
        <v>9.6523456311833795E-3</v>
      </c>
      <c r="S41" s="45">
        <f t="shared" si="7"/>
        <v>9.7818979953856518E-3</v>
      </c>
      <c r="T41" s="46">
        <f t="shared" si="8"/>
        <v>1.0109094136029312E-2</v>
      </c>
      <c r="U41" s="45">
        <f t="shared" si="9"/>
        <v>1.0252877121404737E-2</v>
      </c>
    </row>
    <row r="42" spans="1:21" ht="15" thickTop="1" x14ac:dyDescent="0.3">
      <c r="A42" s="58">
        <v>37</v>
      </c>
      <c r="B42" s="141">
        <v>1993</v>
      </c>
      <c r="C42" s="57" t="s">
        <v>11</v>
      </c>
      <c r="D42" s="57">
        <v>6.9</v>
      </c>
      <c r="E42" s="57">
        <f>'Dataset - USA Export(seasonal)'!$H$62+'Dataset - USA Export(seasonal)'!$H$61*A42</f>
        <v>8.3880456349206352</v>
      </c>
      <c r="F42" s="57">
        <f>'Dataset - USA Export(seasonal)'!$K$107+'Dataset - USA Export(seasonal)'!$K$108*A42+'Dataset - USA Export(seasonal)'!$K$109*(POWER(A42,2))</f>
        <v>7.9933154555224677</v>
      </c>
      <c r="G42" s="57"/>
      <c r="H42" s="56">
        <f t="shared" si="5"/>
        <v>0.82259924424758879</v>
      </c>
      <c r="I42" s="57"/>
      <c r="J42" s="54">
        <f>$D42/'Dataset - USA Export(seasonal)'!B248</f>
        <v>7.7420951442738958E-2</v>
      </c>
      <c r="K42" s="53">
        <f>$D42/'Dataset - USA Export(seasonal)'!C248</f>
        <v>7.7344223416505986E-2</v>
      </c>
      <c r="L42" s="53">
        <f>$D42/'Dataset - USA Export(seasonal)'!D248</f>
        <v>7.4153649395056143E-2</v>
      </c>
      <c r="M42" s="53">
        <f>$D42/'Dataset - USA Export(seasonal)'!E248</f>
        <v>7.2658577872538183E-2</v>
      </c>
      <c r="N42" s="53">
        <f>$D42/'Dataset - USA Export(seasonal)'!F248</f>
        <v>7.4695776699397268E-2</v>
      </c>
      <c r="O42" s="53">
        <f>$D42/'Dataset - USA Export(seasonal)'!G248</f>
        <v>7.4972664410634202E-2</v>
      </c>
      <c r="P42" s="52">
        <f>$D42/'Dataset - USA Export(seasonal)'!H248</f>
        <v>7.4495521997584108E-2</v>
      </c>
      <c r="Q42" s="57"/>
      <c r="R42" s="56">
        <f t="shared" si="6"/>
        <v>8.8403965145759204E-3</v>
      </c>
      <c r="S42" s="55">
        <f t="shared" si="7"/>
        <v>8.6621581516020986E-3</v>
      </c>
      <c r="T42" s="56">
        <f t="shared" si="8"/>
        <v>9.3447802873576104E-3</v>
      </c>
      <c r="U42" s="55">
        <f t="shared" si="9"/>
        <v>9.3794201952628626E-3</v>
      </c>
    </row>
    <row r="43" spans="1:21" x14ac:dyDescent="0.3">
      <c r="A43" s="18">
        <v>38</v>
      </c>
      <c r="B43" s="139"/>
      <c r="C43" s="6" t="s">
        <v>10</v>
      </c>
      <c r="D43" s="6">
        <v>7.7</v>
      </c>
      <c r="E43" s="6">
        <f>'Dataset - USA Export(seasonal)'!$H$62+'Dataset - USA Export(seasonal)'!$H$61*A43</f>
        <v>8.4502480158730151</v>
      </c>
      <c r="F43" s="6">
        <f>'Dataset - USA Export(seasonal)'!$K$107+'Dataset - USA Export(seasonal)'!$K$108*A43+'Dataset - USA Export(seasonal)'!$K$109*(POWER(A43,2))</f>
        <v>8.0573986235118848</v>
      </c>
      <c r="G43" s="6"/>
      <c r="H43" s="7">
        <f t="shared" si="5"/>
        <v>0.91121585846193587</v>
      </c>
      <c r="I43" s="6"/>
      <c r="J43" s="54">
        <f>$D43/'Dataset - USA Export(seasonal)'!B249</f>
        <v>8.355324039895233E-2</v>
      </c>
      <c r="K43" s="53">
        <f>$D43/'Dataset - USA Export(seasonal)'!C249</f>
        <v>8.3533233038074528E-2</v>
      </c>
      <c r="L43" s="53">
        <f>$D43/'Dataset - USA Export(seasonal)'!D249</f>
        <v>8.0653319002934057E-2</v>
      </c>
      <c r="M43" s="53">
        <f>$D43/'Dataset - USA Export(seasonal)'!E249</f>
        <v>8.3653011513262585E-2</v>
      </c>
      <c r="N43" s="53">
        <f>$D43/'Dataset - USA Export(seasonal)'!F249</f>
        <v>8.1057010805762678E-2</v>
      </c>
      <c r="O43" s="53">
        <f>$D43/'Dataset - USA Export(seasonal)'!G249</f>
        <v>8.1200537469484108E-2</v>
      </c>
      <c r="P43" s="52">
        <f>$D43/'Dataset - USA Export(seasonal)'!H249</f>
        <v>8.1135272516750359E-2</v>
      </c>
      <c r="Q43" s="6"/>
      <c r="R43" s="7">
        <f t="shared" si="6"/>
        <v>9.544491339358821E-3</v>
      </c>
      <c r="S43" s="5">
        <f t="shared" si="7"/>
        <v>9.8994741167511401E-3</v>
      </c>
      <c r="T43" s="7">
        <f t="shared" si="8"/>
        <v>1.0059947955067575E-2</v>
      </c>
      <c r="U43" s="5">
        <f t="shared" si="9"/>
        <v>1.0077760982624957E-2</v>
      </c>
    </row>
    <row r="44" spans="1:21" x14ac:dyDescent="0.3">
      <c r="A44" s="18">
        <v>39</v>
      </c>
      <c r="B44" s="139"/>
      <c r="C44" s="6" t="s">
        <v>9</v>
      </c>
      <c r="D44" s="6">
        <v>9.5</v>
      </c>
      <c r="E44" s="6">
        <f>'Dataset - USA Export(seasonal)'!$H$62+'Dataset - USA Export(seasonal)'!$H$61*A44</f>
        <v>8.5124503968253968</v>
      </c>
      <c r="F44" s="6">
        <f>'Dataset - USA Export(seasonal)'!$K$107+'Dataset - USA Export(seasonal)'!$K$108*A44+'Dataset - USA Export(seasonal)'!$K$109*(POWER(A44,2))</f>
        <v>8.123362578538341</v>
      </c>
      <c r="G44" s="6"/>
      <c r="H44" s="7">
        <f t="shared" si="5"/>
        <v>1.1160123768289911</v>
      </c>
      <c r="I44" s="6"/>
      <c r="J44" s="54">
        <f>$D44/'Dataset - USA Export(seasonal)'!B250</f>
        <v>8.6887707639488151E-2</v>
      </c>
      <c r="K44" s="53">
        <f>$D44/'Dataset - USA Export(seasonal)'!C250</f>
        <v>8.6922669024343355E-2</v>
      </c>
      <c r="L44" s="53">
        <f>$D44/'Dataset - USA Export(seasonal)'!D250</f>
        <v>8.4542645753015108E-2</v>
      </c>
      <c r="M44" s="53">
        <f>$D44/'Dataset - USA Export(seasonal)'!E250</f>
        <v>8.4396125660764307E-2</v>
      </c>
      <c r="N44" s="53">
        <f>$D44/'Dataset - USA Export(seasonal)'!F250</f>
        <v>8.4778651841109429E-2</v>
      </c>
      <c r="O44" s="53">
        <f>$D44/'Dataset - USA Export(seasonal)'!G250</f>
        <v>8.3234699152994043E-2</v>
      </c>
      <c r="P44" s="52">
        <f>$D44/'Dataset - USA Export(seasonal)'!H250</f>
        <v>8.5089645517368695E-2</v>
      </c>
      <c r="Q44" s="6"/>
      <c r="R44" s="7">
        <f t="shared" si="6"/>
        <v>9.931646213708822E-3</v>
      </c>
      <c r="S44" s="5">
        <f t="shared" si="7"/>
        <v>9.914433767771345E-3</v>
      </c>
      <c r="T44" s="7">
        <f t="shared" si="8"/>
        <v>1.0436398846099995E-2</v>
      </c>
      <c r="U44" s="5">
        <f t="shared" si="9"/>
        <v>1.0246335596652721E-2</v>
      </c>
    </row>
    <row r="45" spans="1:21" x14ac:dyDescent="0.3">
      <c r="A45" s="18">
        <v>40</v>
      </c>
      <c r="B45" s="139"/>
      <c r="C45" s="6" t="s">
        <v>8</v>
      </c>
      <c r="D45" s="6">
        <v>8.8000000000000007</v>
      </c>
      <c r="E45" s="6">
        <f>'Dataset - USA Export(seasonal)'!$H$62+'Dataset - USA Export(seasonal)'!$H$61*A45</f>
        <v>8.5746527777777786</v>
      </c>
      <c r="F45" s="6">
        <f>'Dataset - USA Export(seasonal)'!$K$107+'Dataset - USA Export(seasonal)'!$K$108*A45+'Dataset - USA Export(seasonal)'!$K$109*(POWER(A45,2))</f>
        <v>8.1912073206018317</v>
      </c>
      <c r="G45" s="6"/>
      <c r="H45" s="7">
        <f t="shared" si="5"/>
        <v>1.0262806236080178</v>
      </c>
      <c r="I45" s="6"/>
      <c r="J45" s="54">
        <f>$D45/'Dataset - USA Export(seasonal)'!B251</f>
        <v>8.5168364581770545E-2</v>
      </c>
      <c r="K45" s="53">
        <f>$D45/'Dataset - USA Export(seasonal)'!C251</f>
        <v>8.5140220904950381E-2</v>
      </c>
      <c r="L45" s="53">
        <f>$D45/'Dataset - USA Export(seasonal)'!D251</f>
        <v>8.358742912290236E-2</v>
      </c>
      <c r="M45" s="53">
        <f>$D45/'Dataset - USA Export(seasonal)'!E251</f>
        <v>8.419673986767949E-2</v>
      </c>
      <c r="N45" s="53">
        <f>$D45/'Dataset - USA Export(seasonal)'!F251</f>
        <v>8.3680726947195971E-2</v>
      </c>
      <c r="O45" s="53">
        <f>$D45/'Dataset - USA Export(seasonal)'!G251</f>
        <v>8.3679672396828123E-2</v>
      </c>
      <c r="P45" s="52">
        <f>$D45/'Dataset - USA Export(seasonal)'!H251</f>
        <v>8.3813362372249733E-2</v>
      </c>
      <c r="Q45" s="6"/>
      <c r="R45" s="7">
        <f t="shared" si="6"/>
        <v>9.7481998734140016E-3</v>
      </c>
      <c r="S45" s="5">
        <f t="shared" si="7"/>
        <v>9.8192593974050172E-3</v>
      </c>
      <c r="T45" s="7">
        <f t="shared" si="8"/>
        <v>1.0215921007972693E-2</v>
      </c>
      <c r="U45" s="5">
        <f t="shared" si="9"/>
        <v>1.0215792266222355E-2</v>
      </c>
    </row>
    <row r="46" spans="1:21" x14ac:dyDescent="0.3">
      <c r="A46" s="18">
        <v>41</v>
      </c>
      <c r="B46" s="139"/>
      <c r="C46" s="6" t="s">
        <v>7</v>
      </c>
      <c r="D46" s="6">
        <v>8.8000000000000007</v>
      </c>
      <c r="E46" s="6">
        <f>'Dataset - USA Export(seasonal)'!$H$62+'Dataset - USA Export(seasonal)'!$H$61*A46</f>
        <v>8.6368551587301585</v>
      </c>
      <c r="F46" s="6">
        <f>'Dataset - USA Export(seasonal)'!$K$107+'Dataset - USA Export(seasonal)'!$K$108*A46+'Dataset - USA Export(seasonal)'!$K$109*(POWER(A46,2))</f>
        <v>8.2609328497023604</v>
      </c>
      <c r="G46" s="6"/>
      <c r="H46" s="7">
        <f t="shared" si="5"/>
        <v>1.0188893802514374</v>
      </c>
      <c r="I46" s="6"/>
      <c r="J46" s="54">
        <f>$D46/'Dataset - USA Export(seasonal)'!B252</f>
        <v>8.2367358478146316E-2</v>
      </c>
      <c r="K46" s="53">
        <f>$D46/'Dataset - USA Export(seasonal)'!C252</f>
        <v>8.234285083643475E-2</v>
      </c>
      <c r="L46" s="53">
        <f>$D46/'Dataset - USA Export(seasonal)'!D252</f>
        <v>8.1358357106266557E-2</v>
      </c>
      <c r="M46" s="53">
        <f>$D46/'Dataset - USA Export(seasonal)'!E252</f>
        <v>8.1667942902807003E-2</v>
      </c>
      <c r="N46" s="53">
        <f>$D46/'Dataset - USA Export(seasonal)'!F252</f>
        <v>8.1444977170532618E-2</v>
      </c>
      <c r="O46" s="53">
        <f>$D46/'Dataset - USA Export(seasonal)'!G252</f>
        <v>8.1432188873671971E-2</v>
      </c>
      <c r="P46" s="52">
        <f>$D46/'Dataset - USA Export(seasonal)'!H252</f>
        <v>8.2205336613354496E-2</v>
      </c>
      <c r="Q46" s="6"/>
      <c r="R46" s="7">
        <f t="shared" si="6"/>
        <v>9.4199052329862563E-3</v>
      </c>
      <c r="S46" s="5">
        <f t="shared" si="7"/>
        <v>9.4557499693921354E-3</v>
      </c>
      <c r="T46" s="7">
        <f t="shared" si="8"/>
        <v>9.8590532876038396E-3</v>
      </c>
      <c r="U46" s="5">
        <f t="shared" si="9"/>
        <v>9.8575052424746384E-3</v>
      </c>
    </row>
    <row r="47" spans="1:21" x14ac:dyDescent="0.3">
      <c r="A47" s="18">
        <v>42</v>
      </c>
      <c r="B47" s="139"/>
      <c r="C47" s="6" t="s">
        <v>6</v>
      </c>
      <c r="D47" s="6">
        <v>9.1</v>
      </c>
      <c r="E47" s="6">
        <f>'Dataset - USA Export(seasonal)'!$H$62+'Dataset - USA Export(seasonal)'!$H$61*A47</f>
        <v>8.6990575396825385</v>
      </c>
      <c r="F47" s="6">
        <f>'Dataset - USA Export(seasonal)'!$K$107+'Dataset - USA Export(seasonal)'!$K$108*A47+'Dataset - USA Export(seasonal)'!$K$109*(POWER(A47,2))</f>
        <v>8.3325391658399273</v>
      </c>
      <c r="G47" s="6"/>
      <c r="H47" s="7">
        <f t="shared" si="5"/>
        <v>1.0460903331755744</v>
      </c>
      <c r="I47" s="6"/>
      <c r="J47" s="54">
        <f>$D47/'Dataset - USA Export(seasonal)'!B253</f>
        <v>8.4950999227027341E-2</v>
      </c>
      <c r="K47" s="53">
        <f>$D47/'Dataset - USA Export(seasonal)'!C253</f>
        <v>8.4959526933191989E-2</v>
      </c>
      <c r="L47" s="53">
        <f>$D47/'Dataset - USA Export(seasonal)'!D253</f>
        <v>8.4719256357659686E-2</v>
      </c>
      <c r="M47" s="53">
        <f>$D47/'Dataset - USA Export(seasonal)'!E253</f>
        <v>8.5160164848695027E-2</v>
      </c>
      <c r="N47" s="53">
        <f>$D47/'Dataset - USA Export(seasonal)'!F253</f>
        <v>8.4567236661348369E-2</v>
      </c>
      <c r="O47" s="53">
        <f>$D47/'Dataset - USA Export(seasonal)'!G253</f>
        <v>8.3913103488571825E-2</v>
      </c>
      <c r="P47" s="52">
        <f>$D47/'Dataset - USA Export(seasonal)'!H253</f>
        <v>8.4389473164590265E-2</v>
      </c>
      <c r="Q47" s="6"/>
      <c r="R47" s="7">
        <f t="shared" si="6"/>
        <v>9.7389005614913326E-3</v>
      </c>
      <c r="S47" s="5">
        <f t="shared" si="7"/>
        <v>9.7895851889954096E-3</v>
      </c>
      <c r="T47" s="7">
        <f t="shared" si="8"/>
        <v>1.0149035603461688E-2</v>
      </c>
      <c r="U47" s="5">
        <f t="shared" si="9"/>
        <v>1.0070532141340774E-2</v>
      </c>
    </row>
    <row r="48" spans="1:21" x14ac:dyDescent="0.3">
      <c r="A48" s="18">
        <v>43</v>
      </c>
      <c r="B48" s="139"/>
      <c r="C48" s="6" t="s">
        <v>5</v>
      </c>
      <c r="D48" s="6">
        <v>7.1</v>
      </c>
      <c r="E48" s="6">
        <f>'Dataset - USA Export(seasonal)'!$H$62+'Dataset - USA Export(seasonal)'!$H$61*A48</f>
        <v>8.7612599206349202</v>
      </c>
      <c r="F48" s="6">
        <f>'Dataset - USA Export(seasonal)'!$K$107+'Dataset - USA Export(seasonal)'!$K$108*A48+'Dataset - USA Export(seasonal)'!$K$109*(POWER(A48,2))</f>
        <v>8.4060262690145304</v>
      </c>
      <c r="G48" s="6"/>
      <c r="H48" s="7">
        <f t="shared" si="5"/>
        <v>0.81038572811631293</v>
      </c>
      <c r="I48" s="6"/>
      <c r="J48" s="54">
        <f>$D48/'Dataset - USA Export(seasonal)'!B254</f>
        <v>8.2650873240421099E-2</v>
      </c>
      <c r="K48" s="53">
        <f>$D48/'Dataset - USA Export(seasonal)'!C254</f>
        <v>8.2595533272461844E-2</v>
      </c>
      <c r="L48" s="53">
        <f>$D48/'Dataset - USA Export(seasonal)'!D254</f>
        <v>8.3076108649202424E-2</v>
      </c>
      <c r="M48" s="53">
        <f>$D48/'Dataset - USA Export(seasonal)'!E254</f>
        <v>8.4067800805161547E-2</v>
      </c>
      <c r="N48" s="53">
        <f>$D48/'Dataset - USA Export(seasonal)'!F254</f>
        <v>8.2861467336798056E-2</v>
      </c>
      <c r="O48" s="53">
        <f>$D48/'Dataset - USA Export(seasonal)'!G254</f>
        <v>8.1884229244911594E-2</v>
      </c>
      <c r="P48" s="52">
        <f>$D48/'Dataset - USA Export(seasonal)'!H254</f>
        <v>8.2708259267633505E-2</v>
      </c>
      <c r="Q48" s="6"/>
      <c r="R48" s="7">
        <f t="shared" si="6"/>
        <v>9.4822102530639201E-3</v>
      </c>
      <c r="S48" s="5">
        <f t="shared" si="7"/>
        <v>9.5954008403701403E-3</v>
      </c>
      <c r="T48" s="7">
        <f t="shared" si="8"/>
        <v>9.8573885787430707E-3</v>
      </c>
      <c r="U48" s="5">
        <f t="shared" si="9"/>
        <v>9.7411341131237259E-3</v>
      </c>
    </row>
    <row r="49" spans="1:21" x14ac:dyDescent="0.3">
      <c r="A49" s="18">
        <v>44</v>
      </c>
      <c r="B49" s="139"/>
      <c r="C49" s="6" t="s">
        <v>4</v>
      </c>
      <c r="D49" s="6">
        <v>8.3000000000000007</v>
      </c>
      <c r="E49" s="6">
        <f>'Dataset - USA Export(seasonal)'!$H$62+'Dataset - USA Export(seasonal)'!$H$61*A49</f>
        <v>8.8234623015873019</v>
      </c>
      <c r="F49" s="6">
        <f>'Dataset - USA Export(seasonal)'!$K$107+'Dataset - USA Export(seasonal)'!$K$108*A49+'Dataset - USA Export(seasonal)'!$K$109*(POWER(A49,2))</f>
        <v>8.4813941592261699</v>
      </c>
      <c r="G49" s="6"/>
      <c r="H49" s="7">
        <f t="shared" si="5"/>
        <v>0.94067382126252952</v>
      </c>
      <c r="I49" s="6"/>
      <c r="J49" s="54">
        <f>$D49/'Dataset - USA Export(seasonal)'!B255</f>
        <v>8.4516244902211671E-2</v>
      </c>
      <c r="K49" s="53">
        <f>$D49/'Dataset - USA Export(seasonal)'!C255</f>
        <v>8.4550343028004765E-2</v>
      </c>
      <c r="L49" s="53">
        <f>$D49/'Dataset - USA Export(seasonal)'!D255</f>
        <v>8.5477949374269752E-2</v>
      </c>
      <c r="M49" s="53">
        <f>$D49/'Dataset - USA Export(seasonal)'!E255</f>
        <v>8.4315956131600797E-2</v>
      </c>
      <c r="N49" s="53">
        <f>$D49/'Dataset - USA Export(seasonal)'!F255</f>
        <v>8.5318698348587602E-2</v>
      </c>
      <c r="O49" s="53">
        <f>$D49/'Dataset - USA Export(seasonal)'!G255</f>
        <v>8.5624758715959301E-2</v>
      </c>
      <c r="P49" s="52">
        <f>$D49/'Dataset - USA Export(seasonal)'!H255</f>
        <v>8.5859648349520867E-2</v>
      </c>
      <c r="Q49" s="6"/>
      <c r="R49" s="7">
        <f t="shared" si="6"/>
        <v>9.6875746110336586E-3</v>
      </c>
      <c r="S49" s="5">
        <f t="shared" si="7"/>
        <v>9.5558810418935811E-3</v>
      </c>
      <c r="T49" s="7">
        <f t="shared" si="8"/>
        <v>1.0059513418059557E-2</v>
      </c>
      <c r="U49" s="5">
        <f t="shared" si="9"/>
        <v>1.0095599509759322E-2</v>
      </c>
    </row>
    <row r="50" spans="1:21" x14ac:dyDescent="0.3">
      <c r="A50" s="18">
        <v>45</v>
      </c>
      <c r="B50" s="139"/>
      <c r="C50" s="6" t="s">
        <v>3</v>
      </c>
      <c r="D50" s="6">
        <v>8.6</v>
      </c>
      <c r="E50" s="6">
        <f>'Dataset - USA Export(seasonal)'!$H$62+'Dataset - USA Export(seasonal)'!$H$61*A50</f>
        <v>8.8856646825396819</v>
      </c>
      <c r="F50" s="6">
        <f>'Dataset - USA Export(seasonal)'!$K$107+'Dataset - USA Export(seasonal)'!$K$108*A50+'Dataset - USA Export(seasonal)'!$K$109*(POWER(A50,2))</f>
        <v>8.5586428364748457</v>
      </c>
      <c r="G50" s="6"/>
      <c r="H50" s="7">
        <f t="shared" si="5"/>
        <v>0.96785106204817595</v>
      </c>
      <c r="I50" s="6"/>
      <c r="J50" s="54">
        <f>$D50/'Dataset - USA Export(seasonal)'!B256</f>
        <v>8.4307500551011771E-2</v>
      </c>
      <c r="K50" s="53">
        <f>$D50/'Dataset - USA Export(seasonal)'!C256</f>
        <v>8.433311374661602E-2</v>
      </c>
      <c r="L50" s="53">
        <f>$D50/'Dataset - USA Export(seasonal)'!D256</f>
        <v>8.6088205195624656E-2</v>
      </c>
      <c r="M50" s="53">
        <f>$D50/'Dataset - USA Export(seasonal)'!E256</f>
        <v>8.6773516028175693E-2</v>
      </c>
      <c r="N50" s="53">
        <f>$D50/'Dataset - USA Export(seasonal)'!F256</f>
        <v>8.5760790629355432E-2</v>
      </c>
      <c r="O50" s="53">
        <f>$D50/'Dataset - USA Export(seasonal)'!G256</f>
        <v>8.5159015535027804E-2</v>
      </c>
      <c r="P50" s="52">
        <f>$D50/'Dataset - USA Export(seasonal)'!H256</f>
        <v>8.5555282881102923E-2</v>
      </c>
      <c r="Q50" s="6"/>
      <c r="R50" s="7">
        <f t="shared" si="6"/>
        <v>9.688437305628678E-3</v>
      </c>
      <c r="S50" s="5">
        <f t="shared" si="7"/>
        <v>9.7655627494795654E-3</v>
      </c>
      <c r="T50" s="7">
        <f t="shared" si="8"/>
        <v>1.0020372653461351E-2</v>
      </c>
      <c r="U50" s="5">
        <f t="shared" si="9"/>
        <v>9.9500606769219145E-3</v>
      </c>
    </row>
    <row r="51" spans="1:21" x14ac:dyDescent="0.3">
      <c r="A51" s="18">
        <v>46</v>
      </c>
      <c r="B51" s="139"/>
      <c r="C51" s="6" t="s">
        <v>2</v>
      </c>
      <c r="D51" s="6">
        <v>8.9</v>
      </c>
      <c r="E51" s="6">
        <f>'Dataset - USA Export(seasonal)'!$H$62+'Dataset - USA Export(seasonal)'!$H$61*A51</f>
        <v>8.9478670634920636</v>
      </c>
      <c r="F51" s="6">
        <f>'Dataset - USA Export(seasonal)'!$K$107+'Dataset - USA Export(seasonal)'!$K$108*A51+'Dataset - USA Export(seasonal)'!$K$109*(POWER(A51,2))</f>
        <v>8.6377723007605596</v>
      </c>
      <c r="G51" s="6"/>
      <c r="H51" s="7">
        <f t="shared" si="5"/>
        <v>0.99465044986113349</v>
      </c>
      <c r="I51" s="6"/>
      <c r="J51" s="54">
        <f>$D51/'Dataset - USA Export(seasonal)'!B257</f>
        <v>8.1629840797639797E-2</v>
      </c>
      <c r="K51" s="53">
        <f>$D51/'Dataset - USA Export(seasonal)'!C257</f>
        <v>8.1602645236456481E-2</v>
      </c>
      <c r="L51" s="53">
        <f>$D51/'Dataset - USA Export(seasonal)'!D257</f>
        <v>8.3859266809716282E-2</v>
      </c>
      <c r="M51" s="53">
        <f>$D51/'Dataset - USA Export(seasonal)'!E257</f>
        <v>8.140217098230676E-2</v>
      </c>
      <c r="N51" s="53">
        <f>$D51/'Dataset - USA Export(seasonal)'!F257</f>
        <v>8.3616065524126468E-2</v>
      </c>
      <c r="O51" s="53">
        <f>$D51/'Dataset - USA Export(seasonal)'!G257</f>
        <v>8.4683049505695412E-2</v>
      </c>
      <c r="P51" s="52">
        <f>$D51/'Dataset - USA Export(seasonal)'!H257</f>
        <v>8.3197004504085362E-2</v>
      </c>
      <c r="Q51" s="6"/>
      <c r="R51" s="7">
        <f t="shared" si="6"/>
        <v>9.371983983967316E-3</v>
      </c>
      <c r="S51" s="5">
        <f t="shared" si="7"/>
        <v>9.0973826951937439E-3</v>
      </c>
      <c r="T51" s="7">
        <f t="shared" si="8"/>
        <v>9.6802812823352652E-3</v>
      </c>
      <c r="U51" s="5">
        <f t="shared" si="9"/>
        <v>9.8038066479523931E-3</v>
      </c>
    </row>
    <row r="52" spans="1:21" x14ac:dyDescent="0.3">
      <c r="A52" s="18">
        <v>47</v>
      </c>
      <c r="B52" s="139"/>
      <c r="C52" s="6" t="s">
        <v>1</v>
      </c>
      <c r="D52" s="6">
        <v>8.9</v>
      </c>
      <c r="E52" s="6">
        <f>'Dataset - USA Export(seasonal)'!$H$62+'Dataset - USA Export(seasonal)'!$H$61*A52</f>
        <v>9.0100694444444436</v>
      </c>
      <c r="F52" s="6">
        <f>'Dataset - USA Export(seasonal)'!$K$107+'Dataset - USA Export(seasonal)'!$K$108*A52+'Dataset - USA Export(seasonal)'!$K$109*(POWER(A52,2))</f>
        <v>8.7187825520833115</v>
      </c>
      <c r="G52" s="6"/>
      <c r="H52" s="7">
        <f t="shared" si="5"/>
        <v>0.98778372962349237</v>
      </c>
      <c r="I52" s="6"/>
      <c r="J52" s="54">
        <f>$D52/'Dataset - USA Export(seasonal)'!B258</f>
        <v>8.4940491633620122E-2</v>
      </c>
      <c r="K52" s="53">
        <f>$D52/'Dataset - USA Export(seasonal)'!C258</f>
        <v>8.4984998621675162E-2</v>
      </c>
      <c r="L52" s="53">
        <f>$D52/'Dataset - USA Export(seasonal)'!D258</f>
        <v>8.784608971378087E-2</v>
      </c>
      <c r="M52" s="53">
        <f>$D52/'Dataset - USA Export(seasonal)'!E258</f>
        <v>8.6592043194621202E-2</v>
      </c>
      <c r="N52" s="53">
        <f>$D52/'Dataset - USA Export(seasonal)'!F258</f>
        <v>8.7669913549231621E-2</v>
      </c>
      <c r="O52" s="53">
        <f>$D52/'Dataset - USA Export(seasonal)'!G258</f>
        <v>8.8742658517301065E-2</v>
      </c>
      <c r="P52" s="52">
        <f>$D52/'Dataset - USA Export(seasonal)'!H258</f>
        <v>8.7351622373875795E-2</v>
      </c>
      <c r="Q52" s="6"/>
      <c r="R52" s="7">
        <f t="shared" si="6"/>
        <v>9.7497683292492553E-3</v>
      </c>
      <c r="S52" s="5">
        <f t="shared" si="7"/>
        <v>9.610585548595672E-3</v>
      </c>
      <c r="T52" s="7">
        <f t="shared" si="8"/>
        <v>1.0055293044128428E-2</v>
      </c>
      <c r="U52" s="5">
        <f t="shared" si="9"/>
        <v>1.0178331434140014E-2</v>
      </c>
    </row>
    <row r="53" spans="1:21" ht="15" thickBot="1" x14ac:dyDescent="0.35">
      <c r="A53" s="51">
        <v>48</v>
      </c>
      <c r="B53" s="140"/>
      <c r="C53" s="47" t="s">
        <v>0</v>
      </c>
      <c r="D53" s="47">
        <v>7.9</v>
      </c>
      <c r="E53" s="47">
        <f>'Dataset - USA Export(seasonal)'!$H$62+'Dataset - USA Export(seasonal)'!$H$61*A53</f>
        <v>9.0722718253968253</v>
      </c>
      <c r="F53" s="47">
        <f>'Dataset - USA Export(seasonal)'!$K$107+'Dataset - USA Export(seasonal)'!$K$108*A53+'Dataset - USA Export(seasonal)'!$K$109*(POWER(A53,2))</f>
        <v>8.8016735904430998</v>
      </c>
      <c r="G53" s="47"/>
      <c r="H53" s="46">
        <f t="shared" si="5"/>
        <v>0.87078519603930082</v>
      </c>
      <c r="I53" s="47"/>
      <c r="J53" s="54">
        <f>$D53/'Dataset - USA Export(seasonal)'!B259</f>
        <v>8.5706785204583608E-2</v>
      </c>
      <c r="K53" s="53">
        <f>$D53/'Dataset - USA Export(seasonal)'!C259</f>
        <v>8.5790684575493492E-2</v>
      </c>
      <c r="L53" s="53">
        <f>$D53/'Dataset - USA Export(seasonal)'!D259</f>
        <v>8.9419005970567442E-2</v>
      </c>
      <c r="M53" s="53">
        <f>$D53/'Dataset - USA Export(seasonal)'!E259</f>
        <v>9.0619174724437881E-2</v>
      </c>
      <c r="N53" s="53">
        <f>$D53/'Dataset - USA Export(seasonal)'!F259</f>
        <v>8.9210325708048294E-2</v>
      </c>
      <c r="O53" s="53">
        <f>$D53/'Dataset - USA Export(seasonal)'!G259</f>
        <v>9.0479175991171223E-2</v>
      </c>
      <c r="P53" s="52">
        <f>$D53/'Dataset - USA Export(seasonal)'!H259</f>
        <v>8.8710153110222401E-2</v>
      </c>
      <c r="Q53" s="47"/>
      <c r="R53" s="46">
        <f t="shared" si="6"/>
        <v>9.8562970435088579E-3</v>
      </c>
      <c r="S53" s="45">
        <f t="shared" si="7"/>
        <v>9.9885868135872521E-3</v>
      </c>
      <c r="T53" s="46">
        <f t="shared" si="8"/>
        <v>1.0135609414658742E-2</v>
      </c>
      <c r="U53" s="45">
        <f t="shared" si="9"/>
        <v>1.027976953035545E-2</v>
      </c>
    </row>
    <row r="54" spans="1:21" ht="15" thickTop="1" x14ac:dyDescent="0.3">
      <c r="A54" s="58">
        <v>49</v>
      </c>
      <c r="B54" s="141">
        <v>1994</v>
      </c>
      <c r="C54" s="57" t="s">
        <v>11</v>
      </c>
      <c r="D54" s="57">
        <v>7.6</v>
      </c>
      <c r="E54" s="57">
        <f>'Dataset - USA Export(seasonal)'!$H$62+'Dataset - USA Export(seasonal)'!$H$61*A54</f>
        <v>9.134474206349207</v>
      </c>
      <c r="F54" s="57">
        <f>'Dataset - USA Export(seasonal)'!$K$107+'Dataset - USA Export(seasonal)'!$K$108*A54+'Dataset - USA Export(seasonal)'!$K$109*(POWER(A54,2))</f>
        <v>8.8864454158399244</v>
      </c>
      <c r="G54" s="57"/>
      <c r="H54" s="56">
        <f t="shared" si="5"/>
        <v>0.83201285901244082</v>
      </c>
      <c r="I54" s="57"/>
      <c r="J54" s="54">
        <f>$D54/'Dataset - USA Export(seasonal)'!B248</f>
        <v>8.5275250864466093E-2</v>
      </c>
      <c r="K54" s="53">
        <f>$D54/'Dataset - USA Export(seasonal)'!C248</f>
        <v>8.5190738835571808E-2</v>
      </c>
      <c r="L54" s="53">
        <f>$D54/'Dataset - USA Export(seasonal)'!D248</f>
        <v>8.1676483391656035E-2</v>
      </c>
      <c r="M54" s="53">
        <f>$D54/'Dataset - USA Export(seasonal)'!E248</f>
        <v>8.0029737946563789E-2</v>
      </c>
      <c r="N54" s="53">
        <f>$D54/'Dataset - USA Export(seasonal)'!F248</f>
        <v>8.2273609118176688E-2</v>
      </c>
      <c r="O54" s="53">
        <f>$D54/'Dataset - USA Export(seasonal)'!G248</f>
        <v>8.2578586887075353E-2</v>
      </c>
      <c r="P54" s="52">
        <f>$D54/'Dataset - USA Export(seasonal)'!H248</f>
        <v>8.2053038721976695E-2</v>
      </c>
      <c r="Q54" s="57"/>
      <c r="R54" s="56">
        <f t="shared" si="6"/>
        <v>8.9415637448386678E-3</v>
      </c>
      <c r="S54" s="55">
        <f t="shared" si="7"/>
        <v>8.7612856677548642E-3</v>
      </c>
      <c r="T54" s="56">
        <f t="shared" si="8"/>
        <v>9.2583260536913334E-3</v>
      </c>
      <c r="U54" s="55">
        <f t="shared" si="9"/>
        <v>9.292645486786039E-3</v>
      </c>
    </row>
    <row r="55" spans="1:21" x14ac:dyDescent="0.3">
      <c r="A55" s="18">
        <v>50</v>
      </c>
      <c r="B55" s="139"/>
      <c r="C55" s="6" t="s">
        <v>10</v>
      </c>
      <c r="D55" s="6">
        <v>8.1999999999999993</v>
      </c>
      <c r="E55" s="6">
        <f>'Dataset - USA Export(seasonal)'!$H$62+'Dataset - USA Export(seasonal)'!$H$61*A55</f>
        <v>9.196676587301587</v>
      </c>
      <c r="F55" s="6">
        <f>'Dataset - USA Export(seasonal)'!$K$107+'Dataset - USA Export(seasonal)'!$K$108*A55+'Dataset - USA Export(seasonal)'!$K$109*(POWER(A55,2))</f>
        <v>8.9730980282737871</v>
      </c>
      <c r="G55" s="6"/>
      <c r="H55" s="7">
        <f t="shared" si="5"/>
        <v>0.89162643941641262</v>
      </c>
      <c r="I55" s="6"/>
      <c r="J55" s="54">
        <f>$D55/'Dataset - USA Export(seasonal)'!B249</f>
        <v>8.8978775489793382E-2</v>
      </c>
      <c r="K55" s="53">
        <f>$D55/'Dataset - USA Export(seasonal)'!C249</f>
        <v>8.8957468949637797E-2</v>
      </c>
      <c r="L55" s="53">
        <f>$D55/'Dataset - USA Export(seasonal)'!D249</f>
        <v>8.5890547509618081E-2</v>
      </c>
      <c r="M55" s="53">
        <f>$D55/'Dataset - USA Export(seasonal)'!E249</f>
        <v>8.9085025247890012E-2</v>
      </c>
      <c r="N55" s="53">
        <f>$D55/'Dataset - USA Export(seasonal)'!F249</f>
        <v>8.6320453065877129E-2</v>
      </c>
      <c r="O55" s="53">
        <f>$D55/'Dataset - USA Export(seasonal)'!G249</f>
        <v>8.6473299642827225E-2</v>
      </c>
      <c r="P55" s="52">
        <f>$D55/'Dataset - USA Export(seasonal)'!H249</f>
        <v>8.6403796706149727E-2</v>
      </c>
      <c r="Q55" s="6"/>
      <c r="R55" s="7">
        <f t="shared" si="6"/>
        <v>9.3393028116496354E-3</v>
      </c>
      <c r="S55" s="5">
        <f t="shared" si="7"/>
        <v>9.6866541301338302E-3</v>
      </c>
      <c r="T55" s="7">
        <f t="shared" si="8"/>
        <v>9.6199164206036379E-3</v>
      </c>
      <c r="U55" s="5">
        <f t="shared" si="9"/>
        <v>9.6369502896718768E-3</v>
      </c>
    </row>
    <row r="56" spans="1:21" x14ac:dyDescent="0.3">
      <c r="A56" s="18">
        <v>51</v>
      </c>
      <c r="B56" s="139"/>
      <c r="C56" s="6" t="s">
        <v>9</v>
      </c>
      <c r="D56" s="6">
        <v>10.4</v>
      </c>
      <c r="E56" s="6">
        <f>'Dataset - USA Export(seasonal)'!$H$62+'Dataset - USA Export(seasonal)'!$H$61*A56</f>
        <v>9.2588789682539687</v>
      </c>
      <c r="F56" s="6">
        <f>'Dataset - USA Export(seasonal)'!$K$107+'Dataset - USA Export(seasonal)'!$K$108*A56+'Dataset - USA Export(seasonal)'!$K$109*(POWER(A56,2))</f>
        <v>9.0616314277446861</v>
      </c>
      <c r="G56" s="6"/>
      <c r="H56" s="7">
        <f t="shared" si="5"/>
        <v>1.123246133323333</v>
      </c>
      <c r="I56" s="6"/>
      <c r="J56" s="54">
        <f>$D56/'Dataset - USA Export(seasonal)'!B250</f>
        <v>9.5119174679018606E-2</v>
      </c>
      <c r="K56" s="53">
        <f>$D56/'Dataset - USA Export(seasonal)'!C250</f>
        <v>9.5157448195070618E-2</v>
      </c>
      <c r="L56" s="53">
        <f>$D56/'Dataset - USA Export(seasonal)'!D250</f>
        <v>9.2551949034879705E-2</v>
      </c>
      <c r="M56" s="53">
        <f>$D56/'Dataset - USA Export(seasonal)'!E250</f>
        <v>9.2391548091784084E-2</v>
      </c>
      <c r="N56" s="53">
        <f>$D56/'Dataset - USA Export(seasonal)'!F250</f>
        <v>9.2810313594477695E-2</v>
      </c>
      <c r="O56" s="53">
        <f>$D56/'Dataset - USA Export(seasonal)'!G250</f>
        <v>9.112009170433033E-2</v>
      </c>
      <c r="P56" s="52">
        <f>$D56/'Dataset - USA Export(seasonal)'!H250</f>
        <v>9.3150769829540472E-2</v>
      </c>
      <c r="Q56" s="6"/>
      <c r="R56" s="7">
        <f t="shared" si="6"/>
        <v>9.9960210466314234E-3</v>
      </c>
      <c r="S56" s="5">
        <f t="shared" si="7"/>
        <v>9.9786970332551173E-3</v>
      </c>
      <c r="T56" s="7">
        <f t="shared" si="8"/>
        <v>1.0242119681706905E-2</v>
      </c>
      <c r="U56" s="5">
        <f t="shared" si="9"/>
        <v>1.0055594561630592E-2</v>
      </c>
    </row>
    <row r="57" spans="1:21" x14ac:dyDescent="0.3">
      <c r="A57" s="18">
        <v>52</v>
      </c>
      <c r="B57" s="139"/>
      <c r="C57" s="6" t="s">
        <v>8</v>
      </c>
      <c r="D57" s="6">
        <v>9.4</v>
      </c>
      <c r="E57" s="6">
        <f>'Dataset - USA Export(seasonal)'!$H$62+'Dataset - USA Export(seasonal)'!$H$61*A57</f>
        <v>9.3210813492063487</v>
      </c>
      <c r="F57" s="6">
        <f>'Dataset - USA Export(seasonal)'!$K$107+'Dataset - USA Export(seasonal)'!$K$108*A57+'Dataset - USA Export(seasonal)'!$K$109*(POWER(A57,2))</f>
        <v>9.1520456142526214</v>
      </c>
      <c r="G57" s="6"/>
      <c r="H57" s="7">
        <f t="shared" si="5"/>
        <v>1.008466684050598</v>
      </c>
      <c r="I57" s="6"/>
      <c r="J57" s="54">
        <f>$D57/'Dataset - USA Export(seasonal)'!B251</f>
        <v>9.0975298530527618E-2</v>
      </c>
      <c r="K57" s="53">
        <f>$D57/'Dataset - USA Export(seasonal)'!C251</f>
        <v>9.0945235966651536E-2</v>
      </c>
      <c r="L57" s="53">
        <f>$D57/'Dataset - USA Export(seasonal)'!D251</f>
        <v>8.9286572017645699E-2</v>
      </c>
      <c r="M57" s="53">
        <f>$D57/'Dataset - USA Export(seasonal)'!E251</f>
        <v>8.9937426676839446E-2</v>
      </c>
      <c r="N57" s="53">
        <f>$D57/'Dataset - USA Export(seasonal)'!F251</f>
        <v>8.9386231057232063E-2</v>
      </c>
      <c r="O57" s="53">
        <f>$D57/'Dataset - USA Export(seasonal)'!G251</f>
        <v>8.9385104605702759E-2</v>
      </c>
      <c r="P57" s="52">
        <f>$D57/'Dataset - USA Export(seasonal)'!H251</f>
        <v>8.9527909806721304E-2</v>
      </c>
      <c r="Q57" s="6"/>
      <c r="R57" s="7">
        <f t="shared" si="6"/>
        <v>9.5789928949872403E-3</v>
      </c>
      <c r="S57" s="5">
        <f t="shared" si="7"/>
        <v>9.6488189843442623E-3</v>
      </c>
      <c r="T57" s="7">
        <f t="shared" si="8"/>
        <v>9.766803491235829E-3</v>
      </c>
      <c r="U57" s="5">
        <f t="shared" si="9"/>
        <v>9.7666804092958141E-3</v>
      </c>
    </row>
    <row r="58" spans="1:21" x14ac:dyDescent="0.3">
      <c r="A58" s="18">
        <v>53</v>
      </c>
      <c r="B58" s="139"/>
      <c r="C58" s="6" t="s">
        <v>7</v>
      </c>
      <c r="D58" s="6">
        <v>10</v>
      </c>
      <c r="E58" s="6">
        <f>'Dataset - USA Export(seasonal)'!$H$62+'Dataset - USA Export(seasonal)'!$H$61*A58</f>
        <v>9.3832837301587304</v>
      </c>
      <c r="F58" s="6">
        <f>'Dataset - USA Export(seasonal)'!$K$107+'Dataset - USA Export(seasonal)'!$K$108*A58+'Dataset - USA Export(seasonal)'!$K$109*(POWER(A58,2))</f>
        <v>9.2443405877975948</v>
      </c>
      <c r="G58" s="6"/>
      <c r="H58" s="7">
        <f t="shared" si="5"/>
        <v>1.0657249943171907</v>
      </c>
      <c r="I58" s="6"/>
      <c r="J58" s="54">
        <f>$D58/'Dataset - USA Export(seasonal)'!B252</f>
        <v>9.359927099789353E-2</v>
      </c>
      <c r="K58" s="53">
        <f>$D58/'Dataset - USA Export(seasonal)'!C252</f>
        <v>9.3571421405039476E-2</v>
      </c>
      <c r="L58" s="53">
        <f>$D58/'Dataset - USA Export(seasonal)'!D252</f>
        <v>9.2452678529848356E-2</v>
      </c>
      <c r="M58" s="53">
        <f>$D58/'Dataset - USA Export(seasonal)'!E252</f>
        <v>9.2804480571371584E-2</v>
      </c>
      <c r="N58" s="53">
        <f>$D58/'Dataset - USA Export(seasonal)'!F252</f>
        <v>9.255111042105979E-2</v>
      </c>
      <c r="O58" s="53">
        <f>$D58/'Dataset - USA Export(seasonal)'!G252</f>
        <v>9.2536578265536309E-2</v>
      </c>
      <c r="P58" s="52">
        <f>$D58/'Dataset - USA Export(seasonal)'!H252</f>
        <v>9.3415155242448283E-2</v>
      </c>
      <c r="Q58" s="6"/>
      <c r="R58" s="7">
        <f t="shared" si="6"/>
        <v>9.8529130300831682E-3</v>
      </c>
      <c r="S58" s="5">
        <f t="shared" si="7"/>
        <v>9.89040545295348E-3</v>
      </c>
      <c r="T58" s="7">
        <f t="shared" si="8"/>
        <v>1.0011650862715509E-2</v>
      </c>
      <c r="U58" s="5">
        <f t="shared" si="9"/>
        <v>1.0010078857077524E-2</v>
      </c>
    </row>
    <row r="59" spans="1:21" x14ac:dyDescent="0.3">
      <c r="A59" s="18">
        <v>54</v>
      </c>
      <c r="B59" s="139"/>
      <c r="C59" s="6" t="s">
        <v>6</v>
      </c>
      <c r="D59" s="6">
        <v>10.199999999999999</v>
      </c>
      <c r="E59" s="6">
        <f>'Dataset - USA Export(seasonal)'!$H$62+'Dataset - USA Export(seasonal)'!$H$61*A59</f>
        <v>9.4454861111111121</v>
      </c>
      <c r="F59" s="6">
        <f>'Dataset - USA Export(seasonal)'!$K$107+'Dataset - USA Export(seasonal)'!$K$108*A59+'Dataset - USA Export(seasonal)'!$K$109*(POWER(A59,2))</f>
        <v>9.3385163483796063</v>
      </c>
      <c r="G59" s="6"/>
      <c r="H59" s="7">
        <f t="shared" si="5"/>
        <v>1.0798808954894679</v>
      </c>
      <c r="I59" s="6"/>
      <c r="J59" s="54">
        <f>$D59/'Dataset - USA Export(seasonal)'!B253</f>
        <v>9.5219801331393281E-2</v>
      </c>
      <c r="K59" s="53">
        <f>$D59/'Dataset - USA Export(seasonal)'!C253</f>
        <v>9.5229359859182225E-2</v>
      </c>
      <c r="L59" s="53">
        <f>$D59/'Dataset - USA Export(seasonal)'!D253</f>
        <v>9.496004558770646E-2</v>
      </c>
      <c r="M59" s="53">
        <f>$D59/'Dataset - USA Export(seasonal)'!E253</f>
        <v>9.5454250709526289E-2</v>
      </c>
      <c r="N59" s="53">
        <f>$D59/'Dataset - USA Export(seasonal)'!F253</f>
        <v>9.478964988414873E-2</v>
      </c>
      <c r="O59" s="53">
        <f>$D59/'Dataset - USA Export(seasonal)'!G253</f>
        <v>9.405644566850907E-2</v>
      </c>
      <c r="P59" s="52">
        <f>$D59/'Dataset - USA Export(seasonal)'!H253</f>
        <v>9.4590398492178096E-2</v>
      </c>
      <c r="Q59" s="6"/>
      <c r="R59" s="7">
        <f t="shared" si="6"/>
        <v>1.0053484222056191E-2</v>
      </c>
      <c r="S59" s="5">
        <f t="shared" si="7"/>
        <v>1.0105806052399944E-2</v>
      </c>
      <c r="T59" s="7">
        <f t="shared" si="8"/>
        <v>1.0150397166740129E-2</v>
      </c>
      <c r="U59" s="5">
        <f t="shared" si="9"/>
        <v>1.0071883172837137E-2</v>
      </c>
    </row>
    <row r="60" spans="1:21" x14ac:dyDescent="0.3">
      <c r="A60" s="18">
        <v>55</v>
      </c>
      <c r="B60" s="139"/>
      <c r="C60" s="6" t="s">
        <v>5</v>
      </c>
      <c r="D60" s="6">
        <v>7.6</v>
      </c>
      <c r="E60" s="6">
        <f>'Dataset - USA Export(seasonal)'!$H$62+'Dataset - USA Export(seasonal)'!$H$61*A60</f>
        <v>9.5076884920634921</v>
      </c>
      <c r="F60" s="6">
        <f>'Dataset - USA Export(seasonal)'!$K$107+'Dataset - USA Export(seasonal)'!$K$108*A60+'Dataset - USA Export(seasonal)'!$K$109*(POWER(A60,2))</f>
        <v>9.4345728959986523</v>
      </c>
      <c r="G60" s="6"/>
      <c r="H60" s="7">
        <f t="shared" si="5"/>
        <v>0.79935307160558233</v>
      </c>
      <c r="I60" s="6"/>
      <c r="J60" s="54">
        <f>$D60/'Dataset - USA Export(seasonal)'!B254</f>
        <v>8.8471357271436665E-2</v>
      </c>
      <c r="K60" s="53">
        <f>$D60/'Dataset - USA Export(seasonal)'!C254</f>
        <v>8.8412120122635218E-2</v>
      </c>
      <c r="L60" s="53">
        <f>$D60/'Dataset - USA Export(seasonal)'!D254</f>
        <v>8.8926538835765984E-2</v>
      </c>
      <c r="M60" s="53">
        <f>$D60/'Dataset - USA Export(seasonal)'!E254</f>
        <v>8.9988068467496879E-2</v>
      </c>
      <c r="N60" s="53">
        <f>$D60/'Dataset - USA Export(seasonal)'!F254</f>
        <v>8.8696781937981015E-2</v>
      </c>
      <c r="O60" s="53">
        <f>$D60/'Dataset - USA Export(seasonal)'!G254</f>
        <v>8.7650724262158891E-2</v>
      </c>
      <c r="P60" s="52">
        <f>$D60/'Dataset - USA Export(seasonal)'!H254</f>
        <v>8.8532784568171083E-2</v>
      </c>
      <c r="Q60" s="6"/>
      <c r="R60" s="7">
        <f t="shared" si="6"/>
        <v>9.3531186796871908E-3</v>
      </c>
      <c r="S60" s="5">
        <f t="shared" si="7"/>
        <v>9.4647682812298798E-3</v>
      </c>
      <c r="T60" s="7">
        <f t="shared" si="8"/>
        <v>9.4012503709202024E-3</v>
      </c>
      <c r="U60" s="5">
        <f t="shared" si="9"/>
        <v>9.29037543388243E-3</v>
      </c>
    </row>
    <row r="61" spans="1:21" x14ac:dyDescent="0.3">
      <c r="A61" s="18">
        <v>56</v>
      </c>
      <c r="B61" s="139"/>
      <c r="C61" s="6" t="s">
        <v>4</v>
      </c>
      <c r="D61" s="6">
        <v>9.9</v>
      </c>
      <c r="E61" s="6">
        <f>'Dataset - USA Export(seasonal)'!$H$62+'Dataset - USA Export(seasonal)'!$H$61*A61</f>
        <v>9.569890873015872</v>
      </c>
      <c r="F61" s="6">
        <f>'Dataset - USA Export(seasonal)'!$K$107+'Dataset - USA Export(seasonal)'!$K$108*A61+'Dataset - USA Export(seasonal)'!$K$109*(POWER(A61,2))</f>
        <v>9.5325102306547365</v>
      </c>
      <c r="G61" s="6"/>
      <c r="H61" s="7">
        <f t="shared" si="5"/>
        <v>1.0344945549917328</v>
      </c>
      <c r="I61" s="6"/>
      <c r="J61" s="54">
        <f>$D61/'Dataset - USA Export(seasonal)'!B255</f>
        <v>0.100808533076132</v>
      </c>
      <c r="K61" s="53">
        <f>$D61/'Dataset - USA Export(seasonal)'!C255</f>
        <v>0.10084920433460809</v>
      </c>
      <c r="L61" s="53">
        <f>$D61/'Dataset - USA Export(seasonal)'!D255</f>
        <v>0.10195562636208079</v>
      </c>
      <c r="M61" s="53">
        <f>$D61/'Dataset - USA Export(seasonal)'!E255</f>
        <v>0.10056963442202986</v>
      </c>
      <c r="N61" s="53">
        <f>$D61/'Dataset - USA Export(seasonal)'!F255</f>
        <v>0.10176567634349605</v>
      </c>
      <c r="O61" s="53">
        <f>$D61/'Dataset - USA Export(seasonal)'!G255</f>
        <v>0.10213073629975868</v>
      </c>
      <c r="P61" s="52">
        <f>$D61/'Dataset - USA Export(seasonal)'!H255</f>
        <v>0.10241090586268151</v>
      </c>
      <c r="Q61" s="6"/>
      <c r="R61" s="7">
        <f t="shared" si="6"/>
        <v>1.0653791951751933E-2</v>
      </c>
      <c r="S61" s="5">
        <f t="shared" si="7"/>
        <v>1.050896355627263E-2</v>
      </c>
      <c r="T61" s="7">
        <f t="shared" si="8"/>
        <v>1.0675643023831963E-2</v>
      </c>
      <c r="U61" s="5">
        <f t="shared" si="9"/>
        <v>1.0713939332719066E-2</v>
      </c>
    </row>
    <row r="62" spans="1:21" x14ac:dyDescent="0.3">
      <c r="A62" s="18">
        <v>57</v>
      </c>
      <c r="B62" s="139"/>
      <c r="C62" s="6" t="s">
        <v>3</v>
      </c>
      <c r="D62" s="6">
        <v>10.199999999999999</v>
      </c>
      <c r="E62" s="6">
        <f>'Dataset - USA Export(seasonal)'!$H$62+'Dataset - USA Export(seasonal)'!$H$61*A62</f>
        <v>9.6320932539682538</v>
      </c>
      <c r="F62" s="6">
        <f>'Dataset - USA Export(seasonal)'!$K$107+'Dataset - USA Export(seasonal)'!$K$108*A62+'Dataset - USA Export(seasonal)'!$K$109*(POWER(A62,2))</f>
        <v>9.6323283523478587</v>
      </c>
      <c r="G62" s="6"/>
      <c r="H62" s="7">
        <f t="shared" si="5"/>
        <v>1.0589598471544883</v>
      </c>
      <c r="I62" s="6"/>
      <c r="J62" s="54">
        <f>$D62/'Dataset - USA Export(seasonal)'!B256</f>
        <v>9.9992616932595355E-2</v>
      </c>
      <c r="K62" s="53">
        <f>$D62/'Dataset - USA Export(seasonal)'!C256</f>
        <v>0.10002299537389342</v>
      </c>
      <c r="L62" s="53">
        <f>$D62/'Dataset - USA Export(seasonal)'!D256</f>
        <v>0.10210461546457808</v>
      </c>
      <c r="M62" s="53">
        <f>$D62/'Dataset - USA Export(seasonal)'!E256</f>
        <v>0.10291742598690605</v>
      </c>
      <c r="N62" s="53">
        <f>$D62/'Dataset - USA Export(seasonal)'!F256</f>
        <v>0.1017162865603983</v>
      </c>
      <c r="O62" s="53">
        <f>$D62/'Dataset - USA Export(seasonal)'!G256</f>
        <v>0.10100255330898646</v>
      </c>
      <c r="P62" s="52">
        <f>$D62/'Dataset - USA Export(seasonal)'!H256</f>
        <v>0.10147254481247091</v>
      </c>
      <c r="Q62" s="6"/>
      <c r="R62" s="7">
        <f t="shared" si="6"/>
        <v>1.0600459606484059E-2</v>
      </c>
      <c r="S62" s="5">
        <f t="shared" si="7"/>
        <v>1.0684845263983079E-2</v>
      </c>
      <c r="T62" s="7">
        <f t="shared" si="8"/>
        <v>1.0559885713987853E-2</v>
      </c>
      <c r="U62" s="5">
        <f t="shared" si="9"/>
        <v>1.0485788026979718E-2</v>
      </c>
    </row>
    <row r="63" spans="1:21" x14ac:dyDescent="0.3">
      <c r="A63" s="18">
        <v>58</v>
      </c>
      <c r="B63" s="139"/>
      <c r="C63" s="6" t="s">
        <v>2</v>
      </c>
      <c r="D63" s="6">
        <v>10.5</v>
      </c>
      <c r="E63" s="6">
        <f>'Dataset - USA Export(seasonal)'!$H$62+'Dataset - USA Export(seasonal)'!$H$61*A63</f>
        <v>9.6942956349206355</v>
      </c>
      <c r="F63" s="6">
        <f>'Dataset - USA Export(seasonal)'!$K$107+'Dataset - USA Export(seasonal)'!$K$108*A63+'Dataset - USA Export(seasonal)'!$K$109*(POWER(A63,2))</f>
        <v>9.7340272610780172</v>
      </c>
      <c r="G63" s="6"/>
      <c r="H63" s="7">
        <f t="shared" si="5"/>
        <v>1.0831111816083954</v>
      </c>
      <c r="I63" s="6"/>
      <c r="J63" s="54">
        <f>$D63/'Dataset - USA Export(seasonal)'!B257</f>
        <v>9.6304868356766049E-2</v>
      </c>
      <c r="K63" s="53">
        <f>$D63/'Dataset - USA Export(seasonal)'!C257</f>
        <v>9.62727837059318E-2</v>
      </c>
      <c r="L63" s="53">
        <f>$D63/'Dataset - USA Export(seasonal)'!D257</f>
        <v>9.8935090056406841E-2</v>
      </c>
      <c r="M63" s="53">
        <f>$D63/'Dataset - USA Export(seasonal)'!E257</f>
        <v>9.603626913642932E-2</v>
      </c>
      <c r="N63" s="53">
        <f>$D63/'Dataset - USA Export(seasonal)'!F257</f>
        <v>9.8648167191385153E-2</v>
      </c>
      <c r="O63" s="53">
        <f>$D63/'Dataset - USA Export(seasonal)'!G257</f>
        <v>9.9906968517955247E-2</v>
      </c>
      <c r="P63" s="52">
        <f>$D63/'Dataset - USA Export(seasonal)'!H257</f>
        <v>9.8153769358752391E-2</v>
      </c>
      <c r="Q63" s="6"/>
      <c r="R63" s="7">
        <f t="shared" si="6"/>
        <v>1.0205495456526461E-2</v>
      </c>
      <c r="S63" s="5">
        <f t="shared" si="7"/>
        <v>9.9064720896780804E-3</v>
      </c>
      <c r="T63" s="7">
        <f t="shared" si="8"/>
        <v>1.0134363151604748E-2</v>
      </c>
      <c r="U63" s="5">
        <f t="shared" si="9"/>
        <v>1.0263682835308889E-2</v>
      </c>
    </row>
    <row r="64" spans="1:21" x14ac:dyDescent="0.3">
      <c r="A64" s="18">
        <v>59</v>
      </c>
      <c r="B64" s="139"/>
      <c r="C64" s="6" t="s">
        <v>1</v>
      </c>
      <c r="D64" s="6">
        <v>10.6</v>
      </c>
      <c r="E64" s="6">
        <f>'Dataset - USA Export(seasonal)'!$H$62+'Dataset - USA Export(seasonal)'!$H$61*A64</f>
        <v>9.7564980158730155</v>
      </c>
      <c r="F64" s="6">
        <f>'Dataset - USA Export(seasonal)'!$K$107+'Dataset - USA Export(seasonal)'!$K$108*A64+'Dataset - USA Export(seasonal)'!$K$109*(POWER(A64,2))</f>
        <v>9.8376069568452138</v>
      </c>
      <c r="G64" s="6"/>
      <c r="H64" s="7">
        <f t="shared" si="5"/>
        <v>1.0864554046702697</v>
      </c>
      <c r="I64" s="6"/>
      <c r="J64" s="54">
        <f>$D64/'Dataset - USA Export(seasonal)'!B258</f>
        <v>0.101165079923188</v>
      </c>
      <c r="K64" s="53">
        <f>$D64/'Dataset - USA Export(seasonal)'!C258</f>
        <v>0.10121808824604007</v>
      </c>
      <c r="L64" s="53">
        <f>$D64/'Dataset - USA Export(seasonal)'!D258</f>
        <v>0.10462567988382888</v>
      </c>
      <c r="M64" s="53">
        <f>$D64/'Dataset - USA Export(seasonal)'!E258</f>
        <v>0.1031320963890994</v>
      </c>
      <c r="N64" s="53">
        <f>$D64/'Dataset - USA Export(seasonal)'!F258</f>
        <v>0.10441585209234328</v>
      </c>
      <c r="O64" s="53">
        <f>$D64/'Dataset - USA Export(seasonal)'!G258</f>
        <v>0.10569350340262823</v>
      </c>
      <c r="P64" s="52">
        <f>$D64/'Dataset - USA Export(seasonal)'!H258</f>
        <v>0.10403676372618915</v>
      </c>
      <c r="Q64" s="6"/>
      <c r="R64" s="7">
        <f t="shared" si="6"/>
        <v>1.0723692016706358E-2</v>
      </c>
      <c r="S64" s="5">
        <f t="shared" si="7"/>
        <v>1.0570605992161532E-2</v>
      </c>
      <c r="T64" s="7">
        <f t="shared" si="8"/>
        <v>1.0613948346420623E-2</v>
      </c>
      <c r="U64" s="5">
        <f t="shared" si="9"/>
        <v>1.0743822544067434E-2</v>
      </c>
    </row>
    <row r="65" spans="1:21" ht="15" thickBot="1" x14ac:dyDescent="0.35">
      <c r="A65" s="51">
        <v>60</v>
      </c>
      <c r="B65" s="140"/>
      <c r="C65" s="47" t="s">
        <v>0</v>
      </c>
      <c r="D65" s="47">
        <v>9.8000000000000007</v>
      </c>
      <c r="E65" s="47">
        <f>'Dataset - USA Export(seasonal)'!$H$62+'Dataset - USA Export(seasonal)'!$H$61*A65</f>
        <v>9.8187003968253972</v>
      </c>
      <c r="F65" s="47">
        <f>'Dataset - USA Export(seasonal)'!$K$107+'Dataset - USA Export(seasonal)'!$K$108*A65+'Dataset - USA Export(seasonal)'!$K$109*(POWER(A65,2))</f>
        <v>9.9430674396494467</v>
      </c>
      <c r="G65" s="47"/>
      <c r="H65" s="46">
        <f t="shared" si="5"/>
        <v>0.99809543054888983</v>
      </c>
      <c r="I65" s="47"/>
      <c r="J65" s="54">
        <f>$D65/'Dataset - USA Export(seasonal)'!B259</f>
        <v>0.10631980949429358</v>
      </c>
      <c r="K65" s="53">
        <f>$D65/'Dataset - USA Export(seasonal)'!C259</f>
        <v>0.10642388719491598</v>
      </c>
      <c r="L65" s="53">
        <f>$D65/'Dataset - USA Export(seasonal)'!D259</f>
        <v>0.11092484284956468</v>
      </c>
      <c r="M65" s="53">
        <f>$D65/'Dataset - USA Export(seasonal)'!E259</f>
        <v>0.11241365978474574</v>
      </c>
      <c r="N65" s="53">
        <f>$D65/'Dataset - USA Export(seasonal)'!F259</f>
        <v>0.11066597366314852</v>
      </c>
      <c r="O65" s="53">
        <f>$D65/'Dataset - USA Export(seasonal)'!G259</f>
        <v>0.11223999047006052</v>
      </c>
      <c r="P65" s="52">
        <f>$D65/'Dataset - USA Export(seasonal)'!H259</f>
        <v>0.11004550638989614</v>
      </c>
      <c r="Q65" s="47"/>
      <c r="R65" s="46">
        <f t="shared" si="6"/>
        <v>1.1297303957398388E-2</v>
      </c>
      <c r="S65" s="45">
        <f t="shared" si="7"/>
        <v>1.1448934710452267E-2</v>
      </c>
      <c r="T65" s="46">
        <f t="shared" si="8"/>
        <v>1.1129963095880416E-2</v>
      </c>
      <c r="U65" s="45">
        <f t="shared" si="9"/>
        <v>1.1288266035739335E-2</v>
      </c>
    </row>
    <row r="66" spans="1:21" ht="15" thickTop="1" x14ac:dyDescent="0.3">
      <c r="A66" s="58">
        <v>61</v>
      </c>
      <c r="B66" s="141">
        <v>1995</v>
      </c>
      <c r="C66" s="57" t="s">
        <v>11</v>
      </c>
      <c r="D66" s="57">
        <v>10.1</v>
      </c>
      <c r="E66" s="57">
        <f>'Dataset - USA Export(seasonal)'!$H$62+'Dataset - USA Export(seasonal)'!$H$61*A66</f>
        <v>9.8809027777777771</v>
      </c>
      <c r="F66" s="57">
        <f>'Dataset - USA Export(seasonal)'!$K$107+'Dataset - USA Export(seasonal)'!$K$108*A66+'Dataset - USA Export(seasonal)'!$K$109*(POWER(A66,2))</f>
        <v>10.050408709490714</v>
      </c>
      <c r="G66" s="57"/>
      <c r="H66" s="56">
        <f t="shared" si="5"/>
        <v>1.022173806093404</v>
      </c>
      <c r="I66" s="57"/>
      <c r="J66" s="54">
        <f>$D66/'Dataset - USA Export(seasonal)'!B248</f>
        <v>0.11332632022777731</v>
      </c>
      <c r="K66" s="53">
        <f>$D66/'Dataset - USA Export(seasonal)'!C248</f>
        <v>0.11321400818937832</v>
      </c>
      <c r="L66" s="53">
        <f>$D66/'Dataset - USA Export(seasonal)'!D248</f>
        <v>0.10854374766522711</v>
      </c>
      <c r="M66" s="53">
        <f>$D66/'Dataset - USA Export(seasonal)'!E248</f>
        <v>0.10635530963951241</v>
      </c>
      <c r="N66" s="53">
        <f>$D66/'Dataset - USA Export(seasonal)'!F248</f>
        <v>0.10933729632810323</v>
      </c>
      <c r="O66" s="53">
        <f>$D66/'Dataset - USA Export(seasonal)'!G248</f>
        <v>0.10974259573150803</v>
      </c>
      <c r="P66" s="52">
        <f>$D66/'Dataset - USA Export(seasonal)'!H248</f>
        <v>0.10904416988052165</v>
      </c>
      <c r="Q66" s="57"/>
      <c r="R66" s="56">
        <f t="shared" si="6"/>
        <v>1.098520551273339E-2</v>
      </c>
      <c r="S66" s="55">
        <f t="shared" si="7"/>
        <v>1.0763723925986428E-2</v>
      </c>
      <c r="T66" s="56">
        <f t="shared" si="8"/>
        <v>1.0878890549481315E-2</v>
      </c>
      <c r="U66" s="55">
        <f t="shared" si="9"/>
        <v>1.0919217208338688E-2</v>
      </c>
    </row>
    <row r="67" spans="1:21" x14ac:dyDescent="0.3">
      <c r="A67" s="18">
        <v>62</v>
      </c>
      <c r="B67" s="139"/>
      <c r="C67" s="6" t="s">
        <v>10</v>
      </c>
      <c r="D67" s="6">
        <v>10.199999999999999</v>
      </c>
      <c r="E67" s="6">
        <f>'Dataset - USA Export(seasonal)'!$H$62+'Dataset - USA Export(seasonal)'!$H$61*A67</f>
        <v>9.9431051587301589</v>
      </c>
      <c r="F67" s="6">
        <f>'Dataset - USA Export(seasonal)'!$K$107+'Dataset - USA Export(seasonal)'!$K$108*A67+'Dataset - USA Export(seasonal)'!$K$109*(POWER(A67,2))</f>
        <v>10.159630766369022</v>
      </c>
      <c r="G67" s="6"/>
      <c r="H67" s="7">
        <f t="shared" si="5"/>
        <v>1.0258364803719575</v>
      </c>
      <c r="I67" s="6"/>
      <c r="J67" s="54">
        <f>$D67/'Dataset - USA Export(seasonal)'!B249</f>
        <v>0.11068091585315762</v>
      </c>
      <c r="K67" s="53">
        <f>$D67/'Dataset - USA Export(seasonal)'!C249</f>
        <v>0.11065441259589093</v>
      </c>
      <c r="L67" s="53">
        <f>$D67/'Dataset - USA Export(seasonal)'!D249</f>
        <v>0.10683946153635421</v>
      </c>
      <c r="M67" s="53">
        <f>$D67/'Dataset - USA Export(seasonal)'!E249</f>
        <v>0.11081308018639976</v>
      </c>
      <c r="N67" s="53">
        <f>$D67/'Dataset - USA Export(seasonal)'!F249</f>
        <v>0.10737422210633496</v>
      </c>
      <c r="O67" s="53">
        <f>$D67/'Dataset - USA Export(seasonal)'!G249</f>
        <v>0.10756434833619971</v>
      </c>
      <c r="P67" s="52">
        <f>$D67/'Dataset - USA Export(seasonal)'!H249</f>
        <v>0.10747789346374723</v>
      </c>
      <c r="Q67" s="6"/>
      <c r="R67" s="7">
        <f t="shared" si="6"/>
        <v>1.0745080116400857E-2</v>
      </c>
      <c r="S67" s="5">
        <f t="shared" si="7"/>
        <v>1.114471570172469E-2</v>
      </c>
      <c r="T67" s="7">
        <f t="shared" si="8"/>
        <v>1.0568713034510183E-2</v>
      </c>
      <c r="U67" s="5">
        <f t="shared" si="9"/>
        <v>1.058742692620929E-2</v>
      </c>
    </row>
    <row r="68" spans="1:21" x14ac:dyDescent="0.3">
      <c r="A68" s="18">
        <v>63</v>
      </c>
      <c r="B68" s="139"/>
      <c r="C68" s="6" t="s">
        <v>9</v>
      </c>
      <c r="D68" s="6">
        <v>11.7</v>
      </c>
      <c r="E68" s="6">
        <f>'Dataset - USA Export(seasonal)'!$H$62+'Dataset - USA Export(seasonal)'!$H$61*A68</f>
        <v>10.005307539682541</v>
      </c>
      <c r="F68" s="6">
        <f>'Dataset - USA Export(seasonal)'!$K$107+'Dataset - USA Export(seasonal)'!$K$108*A68+'Dataset - USA Export(seasonal)'!$K$109*(POWER(A68,2))</f>
        <v>10.270733610284365</v>
      </c>
      <c r="G68" s="6"/>
      <c r="H68" s="7">
        <f t="shared" si="5"/>
        <v>1.1693793472710414</v>
      </c>
      <c r="I68" s="6"/>
      <c r="J68" s="54">
        <f>$D68/'Dataset - USA Export(seasonal)'!B250</f>
        <v>0.10700907151389592</v>
      </c>
      <c r="K68" s="53">
        <f>$D68/'Dataset - USA Export(seasonal)'!C250</f>
        <v>0.10705212921945444</v>
      </c>
      <c r="L68" s="53">
        <f>$D68/'Dataset - USA Export(seasonal)'!D250</f>
        <v>0.10412094266423966</v>
      </c>
      <c r="M68" s="53">
        <f>$D68/'Dataset - USA Export(seasonal)'!E250</f>
        <v>0.10394049160325709</v>
      </c>
      <c r="N68" s="53">
        <f>$D68/'Dataset - USA Export(seasonal)'!F250</f>
        <v>0.10441160279378739</v>
      </c>
      <c r="O68" s="53">
        <f>$D68/'Dataset - USA Export(seasonal)'!G250</f>
        <v>0.10251010316737161</v>
      </c>
      <c r="P68" s="52">
        <f>$D68/'Dataset - USA Export(seasonal)'!H250</f>
        <v>0.10479461605823302</v>
      </c>
      <c r="Q68" s="6"/>
      <c r="R68" s="7">
        <f t="shared" si="6"/>
        <v>1.0406570937602916E-2</v>
      </c>
      <c r="S68" s="5">
        <f t="shared" si="7"/>
        <v>1.0388535403935723E-2</v>
      </c>
      <c r="T68" s="7">
        <f t="shared" si="8"/>
        <v>1.0165934270677336E-2</v>
      </c>
      <c r="U68" s="5">
        <f t="shared" si="9"/>
        <v>9.9807966068485559E-3</v>
      </c>
    </row>
    <row r="69" spans="1:21" x14ac:dyDescent="0.3">
      <c r="A69" s="18">
        <v>64</v>
      </c>
      <c r="B69" s="139"/>
      <c r="C69" s="6" t="s">
        <v>8</v>
      </c>
      <c r="D69" s="6">
        <v>10.6</v>
      </c>
      <c r="E69" s="6">
        <f>'Dataset - USA Export(seasonal)'!$H$62+'Dataset - USA Export(seasonal)'!$H$61*A69</f>
        <v>10.067509920634921</v>
      </c>
      <c r="F69" s="6">
        <f>'Dataset - USA Export(seasonal)'!$K$107+'Dataset - USA Export(seasonal)'!$K$108*A69+'Dataset - USA Export(seasonal)'!$K$109*(POWER(A69,2))</f>
        <v>10.383717241236745</v>
      </c>
      <c r="G69" s="6"/>
      <c r="H69" s="7">
        <f t="shared" si="5"/>
        <v>1.05289193490375</v>
      </c>
      <c r="I69" s="6"/>
      <c r="J69" s="54">
        <f>$D69/'Dataset - USA Export(seasonal)'!B251</f>
        <v>0.10258916642804178</v>
      </c>
      <c r="K69" s="53">
        <f>$D69/'Dataset - USA Export(seasonal)'!C251</f>
        <v>0.10255526609005386</v>
      </c>
      <c r="L69" s="53">
        <f>$D69/'Dataset - USA Export(seasonal)'!D251</f>
        <v>0.10068485780713238</v>
      </c>
      <c r="M69" s="53">
        <f>$D69/'Dataset - USA Export(seasonal)'!E251</f>
        <v>0.10141880029515937</v>
      </c>
      <c r="N69" s="53">
        <f>$D69/'Dataset - USA Export(seasonal)'!F251</f>
        <v>0.10079723927730423</v>
      </c>
      <c r="O69" s="53">
        <f>$D69/'Dataset - USA Export(seasonal)'!G251</f>
        <v>0.10079596902345205</v>
      </c>
      <c r="P69" s="52">
        <f>$D69/'Dataset - USA Export(seasonal)'!H251</f>
        <v>0.10095700467566444</v>
      </c>
      <c r="Q69" s="6"/>
      <c r="R69" s="7">
        <f t="shared" si="6"/>
        <v>1.0000969316232127E-2</v>
      </c>
      <c r="S69" s="5">
        <f t="shared" si="7"/>
        <v>1.0073871403621449E-2</v>
      </c>
      <c r="T69" s="7">
        <f t="shared" si="8"/>
        <v>9.7072403779456962E-3</v>
      </c>
      <c r="U69" s="5">
        <f t="shared" si="9"/>
        <v>9.7071180466241982E-3</v>
      </c>
    </row>
    <row r="70" spans="1:21" x14ac:dyDescent="0.3">
      <c r="A70" s="18">
        <v>65</v>
      </c>
      <c r="B70" s="139"/>
      <c r="C70" s="6" t="s">
        <v>7</v>
      </c>
      <c r="D70" s="6">
        <v>11.4</v>
      </c>
      <c r="E70" s="6">
        <f>'Dataset - USA Export(seasonal)'!$H$62+'Dataset - USA Export(seasonal)'!$H$61*A70</f>
        <v>10.129712301587301</v>
      </c>
      <c r="F70" s="6">
        <f>'Dataset - USA Export(seasonal)'!$K$107+'Dataset - USA Export(seasonal)'!$K$108*A70+'Dataset - USA Export(seasonal)'!$K$109*(POWER(A70,2))</f>
        <v>10.498581659226165</v>
      </c>
      <c r="G70" s="6"/>
      <c r="H70" s="7">
        <f t="shared" ref="H70:H77" si="10">D70/E70</f>
        <v>1.1254021496951743</v>
      </c>
      <c r="I70" s="6"/>
      <c r="J70" s="54">
        <f>$D70/'Dataset - USA Export(seasonal)'!B252</f>
        <v>0.10670316893759864</v>
      </c>
      <c r="K70" s="53">
        <f>$D70/'Dataset - USA Export(seasonal)'!C252</f>
        <v>0.106671420401745</v>
      </c>
      <c r="L70" s="53">
        <f>$D70/'Dataset - USA Export(seasonal)'!D252</f>
        <v>0.10539605352402713</v>
      </c>
      <c r="M70" s="53">
        <f>$D70/'Dataset - USA Export(seasonal)'!E252</f>
        <v>0.10579710785136361</v>
      </c>
      <c r="N70" s="53">
        <f>$D70/'Dataset - USA Export(seasonal)'!F252</f>
        <v>0.10550826588000817</v>
      </c>
      <c r="O70" s="53">
        <f>$D70/'Dataset - USA Export(seasonal)'!G252</f>
        <v>0.1054916992227114</v>
      </c>
      <c r="P70" s="52">
        <f>$D70/'Dataset - USA Export(seasonal)'!H252</f>
        <v>0.10649327697639105</v>
      </c>
      <c r="Q70" s="6"/>
      <c r="R70" s="7">
        <f t="shared" ref="R70:R77" si="11">L70/E70</f>
        <v>1.0404644316256824E-2</v>
      </c>
      <c r="S70" s="5">
        <f t="shared" ref="S70:S77" si="12">M70/E70</f>
        <v>1.0444236193636562E-2</v>
      </c>
      <c r="T70" s="7">
        <f t="shared" ref="T70:T77" si="13">N70/F70</f>
        <v>1.004976379712086E-2</v>
      </c>
      <c r="U70" s="5">
        <f t="shared" ref="U70:U77" si="14">O70/F70</f>
        <v>1.0048185807080444E-2</v>
      </c>
    </row>
    <row r="71" spans="1:21" x14ac:dyDescent="0.3">
      <c r="A71" s="18">
        <v>66</v>
      </c>
      <c r="B71" s="139"/>
      <c r="C71" s="6" t="s">
        <v>6</v>
      </c>
      <c r="D71" s="6">
        <v>10.9</v>
      </c>
      <c r="E71" s="6">
        <f>'Dataset - USA Export(seasonal)'!$H$62+'Dataset - USA Export(seasonal)'!$H$61*A71</f>
        <v>10.191914682539682</v>
      </c>
      <c r="F71" s="6">
        <f>'Dataset - USA Export(seasonal)'!$K$107+'Dataset - USA Export(seasonal)'!$K$108*A71+'Dataset - USA Export(seasonal)'!$K$109*(POWER(A71,2))</f>
        <v>10.615326864252619</v>
      </c>
      <c r="G71" s="6"/>
      <c r="H71" s="7">
        <f t="shared" si="10"/>
        <v>1.0694752006385393</v>
      </c>
      <c r="I71" s="6"/>
      <c r="J71" s="54">
        <f>$D71/'Dataset - USA Export(seasonal)'!B253</f>
        <v>0.10175449357962615</v>
      </c>
      <c r="K71" s="53">
        <f>$D71/'Dataset - USA Export(seasonal)'!C253</f>
        <v>0.10176470808481239</v>
      </c>
      <c r="L71" s="53">
        <f>$D71/'Dataset - USA Export(seasonal)'!D253</f>
        <v>0.1014769114613726</v>
      </c>
      <c r="M71" s="53">
        <f>$D71/'Dataset - USA Export(seasonal)'!E253</f>
        <v>0.10200503262096437</v>
      </c>
      <c r="N71" s="53">
        <f>$D71/'Dataset - USA Export(seasonal)'!F253</f>
        <v>0.10129482193502169</v>
      </c>
      <c r="O71" s="53">
        <f>$D71/'Dataset - USA Export(seasonal)'!G253</f>
        <v>0.10051129978301461</v>
      </c>
      <c r="P71" s="52">
        <f>$D71/'Dataset - USA Export(seasonal)'!H253</f>
        <v>0.10108189642791582</v>
      </c>
      <c r="Q71" s="6"/>
      <c r="R71" s="7">
        <f t="shared" si="11"/>
        <v>9.9566091968193333E-3</v>
      </c>
      <c r="S71" s="5">
        <f t="shared" si="12"/>
        <v>1.000842685582079E-2</v>
      </c>
      <c r="T71" s="7">
        <f t="shared" si="13"/>
        <v>9.5423177477590975E-3</v>
      </c>
      <c r="U71" s="5">
        <f t="shared" si="14"/>
        <v>9.4685072884085134E-3</v>
      </c>
    </row>
    <row r="72" spans="1:21" x14ac:dyDescent="0.3">
      <c r="A72" s="18">
        <v>67</v>
      </c>
      <c r="B72" s="139"/>
      <c r="C72" s="6" t="s">
        <v>5</v>
      </c>
      <c r="D72" s="6">
        <v>8.4</v>
      </c>
      <c r="E72" s="6">
        <f>'Dataset - USA Export(seasonal)'!$H$62+'Dataset - USA Export(seasonal)'!$H$61*A72</f>
        <v>10.254117063492064</v>
      </c>
      <c r="F72" s="6">
        <f>'Dataset - USA Export(seasonal)'!$K$107+'Dataset - USA Export(seasonal)'!$K$108*A72+'Dataset - USA Export(seasonal)'!$K$109*(POWER(A72,2))</f>
        <v>10.733952856316112</v>
      </c>
      <c r="G72" s="6"/>
      <c r="H72" s="7">
        <f t="shared" si="10"/>
        <v>0.81918315813915243</v>
      </c>
      <c r="I72" s="6"/>
      <c r="J72" s="54">
        <f>$D72/'Dataset - USA Export(seasonal)'!B254</f>
        <v>9.7784131721061596E-2</v>
      </c>
      <c r="K72" s="53">
        <f>$D72/'Dataset - USA Export(seasonal)'!C254</f>
        <v>9.7718659082912621E-2</v>
      </c>
      <c r="L72" s="53">
        <f>$D72/'Dataset - USA Export(seasonal)'!D254</f>
        <v>9.8287227134267671E-2</v>
      </c>
      <c r="M72" s="53">
        <f>$D72/'Dataset - USA Export(seasonal)'!E254</f>
        <v>9.9460496727233394E-2</v>
      </c>
      <c r="N72" s="53">
        <f>$D72/'Dataset - USA Export(seasonal)'!F254</f>
        <v>9.8033285299873762E-2</v>
      </c>
      <c r="O72" s="53">
        <f>$D72/'Dataset - USA Export(seasonal)'!G254</f>
        <v>9.6877116289754567E-2</v>
      </c>
      <c r="P72" s="52">
        <f>$D72/'Dataset - USA Export(seasonal)'!H254</f>
        <v>9.7852025049031205E-2</v>
      </c>
      <c r="Q72" s="6"/>
      <c r="R72" s="7">
        <f t="shared" si="11"/>
        <v>9.5851477534035206E-3</v>
      </c>
      <c r="S72" s="5">
        <f t="shared" si="12"/>
        <v>9.699567121321891E-3</v>
      </c>
      <c r="T72" s="7">
        <f t="shared" si="13"/>
        <v>9.1330087445081944E-3</v>
      </c>
      <c r="U72" s="5">
        <f t="shared" si="14"/>
        <v>9.0252973519209922E-3</v>
      </c>
    </row>
    <row r="73" spans="1:21" x14ac:dyDescent="0.3">
      <c r="A73" s="18">
        <v>68</v>
      </c>
      <c r="B73" s="139"/>
      <c r="C73" s="6" t="s">
        <v>4</v>
      </c>
      <c r="D73" s="6">
        <v>10.8</v>
      </c>
      <c r="E73" s="6">
        <f>'Dataset - USA Export(seasonal)'!$H$62+'Dataset - USA Export(seasonal)'!$H$61*A73</f>
        <v>10.316319444444444</v>
      </c>
      <c r="F73" s="6">
        <f>'Dataset - USA Export(seasonal)'!$K$107+'Dataset - USA Export(seasonal)'!$K$108*A73+'Dataset - USA Export(seasonal)'!$K$109*(POWER(A73,2))</f>
        <v>10.854459635416639</v>
      </c>
      <c r="G73" s="6"/>
      <c r="H73" s="7">
        <f t="shared" si="10"/>
        <v>1.0468849920904717</v>
      </c>
      <c r="I73" s="6"/>
      <c r="J73" s="54">
        <f>$D73/'Dataset - USA Export(seasonal)'!B255</f>
        <v>0.10997294517396218</v>
      </c>
      <c r="K73" s="53">
        <f>$D73/'Dataset - USA Export(seasonal)'!C255</f>
        <v>0.11001731381957246</v>
      </c>
      <c r="L73" s="53">
        <f>$D73/'Dataset - USA Export(seasonal)'!D255</f>
        <v>0.11122431966772449</v>
      </c>
      <c r="M73" s="53">
        <f>$D73/'Dataset - USA Export(seasonal)'!E255</f>
        <v>0.10971232846039621</v>
      </c>
      <c r="N73" s="53">
        <f>$D73/'Dataset - USA Export(seasonal)'!F255</f>
        <v>0.11101710146563207</v>
      </c>
      <c r="O73" s="53">
        <f>$D73/'Dataset - USA Export(seasonal)'!G255</f>
        <v>0.11141534869064583</v>
      </c>
      <c r="P73" s="52">
        <f>$D73/'Dataset - USA Export(seasonal)'!H255</f>
        <v>0.11172098821383437</v>
      </c>
      <c r="Q73" s="6"/>
      <c r="R73" s="7">
        <f t="shared" si="11"/>
        <v>1.0781395464408688E-2</v>
      </c>
      <c r="S73" s="5">
        <f t="shared" si="12"/>
        <v>1.0634832417823065E-2</v>
      </c>
      <c r="T73" s="7">
        <f t="shared" si="13"/>
        <v>1.0227787028973624E-2</v>
      </c>
      <c r="U73" s="5">
        <f t="shared" si="14"/>
        <v>1.0264476761893569E-2</v>
      </c>
    </row>
    <row r="74" spans="1:21" x14ac:dyDescent="0.3">
      <c r="A74" s="18">
        <v>69</v>
      </c>
      <c r="B74" s="139"/>
      <c r="C74" s="6" t="s">
        <v>3</v>
      </c>
      <c r="D74" s="6">
        <v>10.8</v>
      </c>
      <c r="E74" s="6">
        <f>'Dataset - USA Export(seasonal)'!$H$62+'Dataset - USA Export(seasonal)'!$H$61*A74</f>
        <v>10.378521825396826</v>
      </c>
      <c r="F74" s="6">
        <f>'Dataset - USA Export(seasonal)'!$K$107+'Dataset - USA Export(seasonal)'!$K$108*A74+'Dataset - USA Export(seasonal)'!$K$109*(POWER(A74,2))</f>
        <v>10.976847201554204</v>
      </c>
      <c r="G74" s="6"/>
      <c r="H74" s="7">
        <f t="shared" si="10"/>
        <v>1.0406106169735843</v>
      </c>
      <c r="I74" s="6"/>
      <c r="J74" s="54">
        <f>$D74/'Dataset - USA Export(seasonal)'!B256</f>
        <v>0.10587453557568921</v>
      </c>
      <c r="K74" s="53">
        <f>$D74/'Dataset - USA Export(seasonal)'!C256</f>
        <v>0.10590670098412246</v>
      </c>
      <c r="L74" s="53">
        <f>$D74/'Dataset - USA Export(seasonal)'!D256</f>
        <v>0.10811076931543563</v>
      </c>
      <c r="M74" s="53">
        <f>$D74/'Dataset - USA Export(seasonal)'!E256</f>
        <v>0.10897139222142994</v>
      </c>
      <c r="N74" s="53">
        <f>$D74/'Dataset - USA Export(seasonal)'!F256</f>
        <v>0.10769959753453939</v>
      </c>
      <c r="O74" s="53">
        <f>$D74/'Dataset - USA Export(seasonal)'!G256</f>
        <v>0.10694387997422097</v>
      </c>
      <c r="P74" s="52">
        <f>$D74/'Dataset - USA Export(seasonal)'!H256</f>
        <v>0.10744151803673392</v>
      </c>
      <c r="Q74" s="6"/>
      <c r="R74" s="7">
        <f t="shared" si="11"/>
        <v>1.0416779107298548E-2</v>
      </c>
      <c r="S74" s="5">
        <f t="shared" si="12"/>
        <v>1.0499702564075244E-2</v>
      </c>
      <c r="T74" s="7">
        <f t="shared" si="13"/>
        <v>9.8115237970416748E-3</v>
      </c>
      <c r="U74" s="5">
        <f t="shared" si="14"/>
        <v>9.7426772925361359E-3</v>
      </c>
    </row>
    <row r="75" spans="1:21" x14ac:dyDescent="0.3">
      <c r="A75" s="18">
        <v>70</v>
      </c>
      <c r="B75" s="139"/>
      <c r="C75" s="6" t="s">
        <v>2</v>
      </c>
      <c r="D75" s="6">
        <v>11.4</v>
      </c>
      <c r="E75" s="6">
        <f>'Dataset - USA Export(seasonal)'!$H$62+'Dataset - USA Export(seasonal)'!$H$61*A75</f>
        <v>10.440724206349206</v>
      </c>
      <c r="F75" s="6">
        <f>'Dataset - USA Export(seasonal)'!$K$107+'Dataset - USA Export(seasonal)'!$K$108*A75+'Dataset - USA Export(seasonal)'!$K$109*(POWER(A75,2))</f>
        <v>11.101115554728807</v>
      </c>
      <c r="G75" s="6"/>
      <c r="H75" s="7">
        <f t="shared" si="10"/>
        <v>1.0918782811126684</v>
      </c>
      <c r="I75" s="6"/>
      <c r="J75" s="54">
        <f>$D75/'Dataset - USA Export(seasonal)'!B257</f>
        <v>0.10455957135877457</v>
      </c>
      <c r="K75" s="53">
        <f>$D75/'Dataset - USA Export(seasonal)'!C257</f>
        <v>0.10452473659501167</v>
      </c>
      <c r="L75" s="53">
        <f>$D75/'Dataset - USA Export(seasonal)'!D257</f>
        <v>0.10741524063267029</v>
      </c>
      <c r="M75" s="53">
        <f>$D75/'Dataset - USA Export(seasonal)'!E257</f>
        <v>0.10426794934812326</v>
      </c>
      <c r="N75" s="53">
        <f>$D75/'Dataset - USA Export(seasonal)'!F257</f>
        <v>0.10710372437921817</v>
      </c>
      <c r="O75" s="53">
        <f>$D75/'Dataset - USA Export(seasonal)'!G257</f>
        <v>0.10847042296235142</v>
      </c>
      <c r="P75" s="52">
        <f>$D75/'Dataset - USA Export(seasonal)'!H257</f>
        <v>0.10656694958950261</v>
      </c>
      <c r="Q75" s="6"/>
      <c r="R75" s="7">
        <f t="shared" si="11"/>
        <v>1.0288102483096815E-2</v>
      </c>
      <c r="S75" s="5">
        <f t="shared" si="12"/>
        <v>9.9866587113483871E-3</v>
      </c>
      <c r="T75" s="7">
        <f t="shared" si="13"/>
        <v>9.6480145487355604E-3</v>
      </c>
      <c r="U75" s="5">
        <f t="shared" si="14"/>
        <v>9.7711281742442219E-3</v>
      </c>
    </row>
    <row r="76" spans="1:21" x14ac:dyDescent="0.3">
      <c r="A76" s="18">
        <v>71</v>
      </c>
      <c r="B76" s="139"/>
      <c r="C76" s="6" t="s">
        <v>1</v>
      </c>
      <c r="D76" s="6">
        <v>11.1</v>
      </c>
      <c r="E76" s="6">
        <f>'Dataset - USA Export(seasonal)'!$H$62+'Dataset - USA Export(seasonal)'!$H$61*A76</f>
        <v>10.502926587301587</v>
      </c>
      <c r="F76" s="6">
        <f>'Dataset - USA Export(seasonal)'!$K$107+'Dataset - USA Export(seasonal)'!$K$108*A76+'Dataset - USA Export(seasonal)'!$K$109*(POWER(A76,2))</f>
        <v>11.227264694940448</v>
      </c>
      <c r="G76" s="6"/>
      <c r="H76" s="7">
        <f t="shared" si="10"/>
        <v>1.0568482896396034</v>
      </c>
      <c r="I76" s="6"/>
      <c r="J76" s="54">
        <f>$D76/'Dataset - USA Export(seasonal)'!B258</f>
        <v>0.10593701765541386</v>
      </c>
      <c r="K76" s="53">
        <f>$D76/'Dataset - USA Export(seasonal)'!C258</f>
        <v>0.10599252637085328</v>
      </c>
      <c r="L76" s="53">
        <f>$D76/'Dataset - USA Export(seasonal)'!D258</f>
        <v>0.10956085346325478</v>
      </c>
      <c r="M76" s="53">
        <f>$D76/'Dataset - USA Export(seasonal)'!E258</f>
        <v>0.10799681791688712</v>
      </c>
      <c r="N76" s="53">
        <f>$D76/'Dataset - USA Export(seasonal)'!F258</f>
        <v>0.10934112813443493</v>
      </c>
      <c r="O76" s="53">
        <f>$D76/'Dataset - USA Export(seasonal)'!G258</f>
        <v>0.11067904601595975</v>
      </c>
      <c r="P76" s="52">
        <f>$D76/'Dataset - USA Export(seasonal)'!H258</f>
        <v>0.10894415824157543</v>
      </c>
      <c r="Q76" s="6"/>
      <c r="R76" s="7">
        <f t="shared" si="11"/>
        <v>1.0431459512981625E-2</v>
      </c>
      <c r="S76" s="5">
        <f t="shared" si="12"/>
        <v>1.0282545252430796E-2</v>
      </c>
      <c r="T76" s="7">
        <f t="shared" si="13"/>
        <v>9.7388928742108815E-3</v>
      </c>
      <c r="U76" s="5">
        <f t="shared" si="14"/>
        <v>9.8580597343391318E-3</v>
      </c>
    </row>
    <row r="77" spans="1:21" ht="15" thickBot="1" x14ac:dyDescent="0.35">
      <c r="A77" s="51">
        <v>72</v>
      </c>
      <c r="B77" s="140"/>
      <c r="C77" s="47" t="s">
        <v>0</v>
      </c>
      <c r="D77" s="47">
        <v>9.6999999999999993</v>
      </c>
      <c r="E77" s="47">
        <f>'Dataset - USA Export(seasonal)'!$H$62+'Dataset - USA Export(seasonal)'!$H$61*A77</f>
        <v>10.565128968253969</v>
      </c>
      <c r="F77" s="47">
        <f>'Dataset - USA Export(seasonal)'!$K$107+'Dataset - USA Export(seasonal)'!$K$108*A77+'Dataset - USA Export(seasonal)'!$K$109*(POWER(A77,2))</f>
        <v>11.355294622189124</v>
      </c>
      <c r="G77" s="47"/>
      <c r="H77" s="46">
        <f t="shared" si="10"/>
        <v>0.91811467982515849</v>
      </c>
      <c r="I77" s="47"/>
      <c r="J77" s="50">
        <f>$D77/'Dataset - USA Export(seasonal)'!B259</f>
        <v>0.10523491347904568</v>
      </c>
      <c r="K77" s="49">
        <f>$D77/'Dataset - USA Export(seasonal)'!C259</f>
        <v>0.10533792916231478</v>
      </c>
      <c r="L77" s="49">
        <f>$D77/'Dataset - USA Export(seasonal)'!D259</f>
        <v>0.10979295669803849</v>
      </c>
      <c r="M77" s="49">
        <f>$D77/'Dataset - USA Export(seasonal)'!E259</f>
        <v>0.11126658162367689</v>
      </c>
      <c r="N77" s="49">
        <f>$D77/'Dataset - USA Export(seasonal)'!F259</f>
        <v>0.1095367290339327</v>
      </c>
      <c r="O77" s="49">
        <f>$D77/'Dataset - USA Export(seasonal)'!G259</f>
        <v>0.1110946844448558</v>
      </c>
      <c r="P77" s="48">
        <f>$D77/'Dataset - USA Export(seasonal)'!H259</f>
        <v>0.10892259305938699</v>
      </c>
      <c r="Q77" s="47"/>
      <c r="R77" s="46">
        <f t="shared" si="11"/>
        <v>1.0392012916069804E-2</v>
      </c>
      <c r="S77" s="45">
        <f t="shared" si="12"/>
        <v>1.0531492985841441E-2</v>
      </c>
      <c r="T77" s="46">
        <f t="shared" si="13"/>
        <v>9.6463132554825536E-3</v>
      </c>
      <c r="U77" s="45">
        <f t="shared" si="14"/>
        <v>9.7835140470744104E-3</v>
      </c>
    </row>
    <row r="78" spans="1:21" ht="15" thickTop="1" x14ac:dyDescent="0.3"/>
    <row r="108" spans="1:15" ht="42" customHeight="1" x14ac:dyDescent="0.7">
      <c r="A108" s="145" t="s">
        <v>61</v>
      </c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</row>
    <row r="139" spans="1:18" s="44" customFormat="1" ht="14.4" customHeight="1" x14ac:dyDescent="0.3">
      <c r="A139" s="146" t="s">
        <v>60</v>
      </c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</row>
    <row r="140" spans="1:18" s="44" customFormat="1" x14ac:dyDescent="0.3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</row>
    <row r="141" spans="1:18" ht="15" thickBot="1" x14ac:dyDescent="0.3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</row>
    <row r="142" spans="1:18" x14ac:dyDescent="0.3">
      <c r="A142" s="147" t="s">
        <v>59</v>
      </c>
      <c r="B142" s="148"/>
      <c r="C142" s="148"/>
      <c r="D142" s="148" t="s">
        <v>58</v>
      </c>
      <c r="E142" s="148"/>
      <c r="F142" s="148"/>
      <c r="G142" s="148"/>
      <c r="H142" s="148"/>
      <c r="I142" s="148"/>
      <c r="J142" s="148"/>
      <c r="K142" s="149"/>
      <c r="L142" s="43"/>
      <c r="M142" s="43"/>
      <c r="N142" s="43"/>
    </row>
    <row r="143" spans="1:18" x14ac:dyDescent="0.3">
      <c r="A143" s="150" t="s">
        <v>57</v>
      </c>
      <c r="B143" s="151"/>
      <c r="C143" s="151"/>
      <c r="D143" s="151" t="s">
        <v>56</v>
      </c>
      <c r="E143" s="151"/>
      <c r="F143" s="151"/>
      <c r="G143" s="151"/>
      <c r="H143" s="151"/>
      <c r="I143" s="151"/>
      <c r="J143" s="151"/>
      <c r="K143" s="152"/>
      <c r="L143" s="43"/>
      <c r="M143" s="43"/>
      <c r="N143" s="43"/>
    </row>
    <row r="144" spans="1:18" ht="15" thickBot="1" x14ac:dyDescent="0.35">
      <c r="A144" s="142" t="s">
        <v>55</v>
      </c>
      <c r="B144" s="143"/>
      <c r="C144" s="143"/>
      <c r="D144" s="143" t="s">
        <v>54</v>
      </c>
      <c r="E144" s="143"/>
      <c r="F144" s="143"/>
      <c r="G144" s="143"/>
      <c r="H144" s="143"/>
      <c r="I144" s="143"/>
      <c r="J144" s="143"/>
      <c r="K144" s="144"/>
      <c r="L144" s="43"/>
      <c r="M144" s="43"/>
      <c r="N144" s="43"/>
    </row>
  </sheetData>
  <mergeCells count="20">
    <mergeCell ref="B66:B77"/>
    <mergeCell ref="A144:C144"/>
    <mergeCell ref="D144:K144"/>
    <mergeCell ref="A108:O108"/>
    <mergeCell ref="A139:N140"/>
    <mergeCell ref="A142:C142"/>
    <mergeCell ref="D142:K142"/>
    <mergeCell ref="A143:C143"/>
    <mergeCell ref="D143:K143"/>
    <mergeCell ref="B6:B17"/>
    <mergeCell ref="B18:B29"/>
    <mergeCell ref="B30:B41"/>
    <mergeCell ref="B42:B53"/>
    <mergeCell ref="B54:B65"/>
    <mergeCell ref="J3:P3"/>
    <mergeCell ref="R3:U3"/>
    <mergeCell ref="L4:M4"/>
    <mergeCell ref="N4:O4"/>
    <mergeCell ref="R4:S4"/>
    <mergeCell ref="T4:U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7"/>
  <sheetViews>
    <sheetView topLeftCell="K1" workbookViewId="0">
      <selection activeCell="W6" sqref="W6"/>
    </sheetView>
  </sheetViews>
  <sheetFormatPr defaultRowHeight="14.4" x14ac:dyDescent="0.3"/>
  <cols>
    <col min="2" max="2" width="12.33203125" customWidth="1"/>
    <col min="3" max="3" width="12.6640625" customWidth="1"/>
    <col min="4" max="8" width="11.44140625" customWidth="1"/>
    <col min="10" max="10" width="11" style="42" customWidth="1"/>
    <col min="11" max="12" width="12.44140625" customWidth="1"/>
    <col min="13" max="13" width="11.88671875" customWidth="1"/>
    <col min="14" max="14" width="11.33203125" customWidth="1"/>
    <col min="15" max="15" width="10.77734375" customWidth="1"/>
    <col min="16" max="16" width="16.5546875" customWidth="1"/>
    <col min="17" max="17" width="11.44140625" customWidth="1"/>
    <col min="18" max="18" width="16.109375" customWidth="1"/>
    <col min="19" max="19" width="13.5546875" customWidth="1"/>
    <col min="20" max="20" width="15.88671875" customWidth="1"/>
    <col min="21" max="21" width="11.21875" customWidth="1"/>
    <col min="22" max="22" width="16" customWidth="1"/>
    <col min="24" max="24" width="16.21875" customWidth="1"/>
    <col min="25" max="26" width="12.88671875" customWidth="1"/>
    <col min="27" max="28" width="12.5546875" customWidth="1"/>
    <col min="29" max="29" width="15.88671875" customWidth="1"/>
  </cols>
  <sheetData>
    <row r="1" spans="1:26" x14ac:dyDescent="0.3">
      <c r="A1" t="s">
        <v>79</v>
      </c>
    </row>
    <row r="2" spans="1:26" ht="15" thickBot="1" x14ac:dyDescent="0.35">
      <c r="A2" t="s">
        <v>78</v>
      </c>
    </row>
    <row r="3" spans="1:26" ht="31.8" customHeight="1" thickBot="1" x14ac:dyDescent="0.65">
      <c r="J3" s="126" t="s">
        <v>77</v>
      </c>
      <c r="K3" s="127"/>
      <c r="L3" s="127"/>
      <c r="M3" s="127"/>
      <c r="N3" s="127"/>
      <c r="O3" s="127"/>
      <c r="P3" s="128"/>
      <c r="R3" s="153" t="s">
        <v>76</v>
      </c>
      <c r="S3" s="130"/>
      <c r="T3" s="130"/>
      <c r="U3" s="130"/>
      <c r="V3" s="130"/>
      <c r="W3" s="130"/>
      <c r="X3" s="130"/>
      <c r="Y3" s="131"/>
    </row>
    <row r="4" spans="1:26" ht="26.4" customHeight="1" thickBot="1" x14ac:dyDescent="0.45">
      <c r="A4" s="71"/>
      <c r="B4" s="71"/>
      <c r="C4" s="71"/>
      <c r="D4" s="71"/>
      <c r="E4" s="71"/>
      <c r="F4" s="71"/>
      <c r="G4" s="71"/>
      <c r="H4" s="71"/>
      <c r="I4" s="71"/>
      <c r="J4" s="74"/>
      <c r="K4" s="73"/>
      <c r="L4" s="132" t="s">
        <v>75</v>
      </c>
      <c r="M4" s="132"/>
      <c r="N4" s="133" t="s">
        <v>74</v>
      </c>
      <c r="O4" s="134"/>
      <c r="P4" s="72"/>
      <c r="Q4" s="71"/>
      <c r="R4" s="135" t="s">
        <v>75</v>
      </c>
      <c r="S4" s="137"/>
      <c r="T4" s="135" t="s">
        <v>74</v>
      </c>
      <c r="U4" s="136"/>
      <c r="W4" s="116"/>
      <c r="X4" s="116"/>
      <c r="Y4" s="117"/>
      <c r="Z4" s="92"/>
    </row>
    <row r="5" spans="1:26" ht="40.799999999999997" customHeight="1" thickBot="1" x14ac:dyDescent="0.35">
      <c r="A5" s="91"/>
      <c r="B5" s="90" t="s">
        <v>27</v>
      </c>
      <c r="C5" s="90" t="s">
        <v>26</v>
      </c>
      <c r="D5" s="68" t="s">
        <v>25</v>
      </c>
      <c r="E5" s="68" t="s">
        <v>73</v>
      </c>
      <c r="F5" s="68" t="s">
        <v>72</v>
      </c>
      <c r="G5" s="89"/>
      <c r="H5" s="88" t="s">
        <v>71</v>
      </c>
      <c r="I5" s="87"/>
      <c r="J5" s="67" t="s">
        <v>70</v>
      </c>
      <c r="K5" s="66" t="s">
        <v>69</v>
      </c>
      <c r="L5" s="65" t="s">
        <v>68</v>
      </c>
      <c r="M5" s="65" t="s">
        <v>67</v>
      </c>
      <c r="N5" s="64" t="s">
        <v>66</v>
      </c>
      <c r="O5" s="63" t="s">
        <v>65</v>
      </c>
      <c r="P5" s="62" t="s">
        <v>64</v>
      </c>
      <c r="R5" s="86" t="s">
        <v>63</v>
      </c>
      <c r="S5" s="85" t="s">
        <v>62</v>
      </c>
      <c r="T5" s="86" t="s">
        <v>63</v>
      </c>
      <c r="U5" s="85" t="s">
        <v>62</v>
      </c>
      <c r="W5" s="20" t="s">
        <v>21</v>
      </c>
    </row>
    <row r="6" spans="1:26" x14ac:dyDescent="0.3">
      <c r="A6" s="18">
        <v>1</v>
      </c>
      <c r="B6" s="139">
        <v>1990</v>
      </c>
      <c r="C6" s="6" t="s">
        <v>11</v>
      </c>
      <c r="D6" s="10">
        <v>6.3</v>
      </c>
      <c r="E6" s="10">
        <f>'Dataset - USA Export(seasonal)'!$H$62+'Dataset - USA Export(seasonal)'!$H$61*A6</f>
        <v>6.1487599206349204</v>
      </c>
      <c r="F6" s="10">
        <f>'Dataset - USA Export(seasonal)'!$K$107+'Dataset - USA Export(seasonal)'!$K$108*A6+'Dataset - USA Export(seasonal)'!$K$109*(POWER(A6,2))</f>
        <v>6.9389255745701011</v>
      </c>
      <c r="G6" s="6"/>
      <c r="H6" s="83">
        <f t="shared" ref="H6:H37" si="0">D6/E6</f>
        <v>1.0245968425043765</v>
      </c>
      <c r="I6" s="6"/>
      <c r="J6" s="112">
        <f>$D6/'Dataset - USA Export(seasonal)'!B248</f>
        <v>7.0688694795544252E-2</v>
      </c>
      <c r="K6" s="113">
        <f>$D6/'Dataset - USA Export(seasonal)'!C248</f>
        <v>7.0618638771592412E-2</v>
      </c>
      <c r="L6" s="113">
        <f>$D6/'Dataset - USA Export(seasonal)'!D248</f>
        <v>6.7705505969399088E-2</v>
      </c>
      <c r="M6" s="113">
        <f>$D6/'Dataset - USA Export(seasonal)'!E248</f>
        <v>6.6340440666230516E-2</v>
      </c>
      <c r="N6" s="113">
        <f>$D6/'Dataset - USA Export(seasonal)'!F248</f>
        <v>6.8200491769014882E-2</v>
      </c>
      <c r="O6" s="113">
        <f>$D6/'Dataset - USA Export(seasonal)'!G248</f>
        <v>6.8453302287970363E-2</v>
      </c>
      <c r="P6" s="114">
        <f>$D6/'Dataset - USA Export(seasonal)'!H248</f>
        <v>6.8017650519533318E-2</v>
      </c>
      <c r="Q6" s="6"/>
      <c r="R6" s="7">
        <f t="shared" ref="R6:R37" si="1">L6/E6</f>
        <v>1.1011245656572622E-2</v>
      </c>
      <c r="S6" s="6">
        <f t="shared" ref="S6:S37" si="2">M6/E6</f>
        <v>1.0789239053487099E-2</v>
      </c>
      <c r="T6" s="7">
        <f t="shared" ref="T6:T37" si="3">N6/F6</f>
        <v>9.8286818378564636E-3</v>
      </c>
      <c r="U6" s="6">
        <f t="shared" ref="U6:U37" si="4">O6/F6</f>
        <v>9.8651155070518769E-3</v>
      </c>
      <c r="W6">
        <f>P6/E6</f>
        <v>1.1062011104266667E-2</v>
      </c>
    </row>
    <row r="7" spans="1:26" x14ac:dyDescent="0.3">
      <c r="A7" s="18">
        <v>2</v>
      </c>
      <c r="B7" s="139"/>
      <c r="C7" s="6" t="s">
        <v>10</v>
      </c>
      <c r="D7" s="6">
        <v>6.7</v>
      </c>
      <c r="E7" s="6">
        <f>'Dataset - USA Export(seasonal)'!$H$62+'Dataset - USA Export(seasonal)'!$H$61*A7</f>
        <v>6.2109623015873012</v>
      </c>
      <c r="F7" s="6">
        <f>'Dataset - USA Export(seasonal)'!$K$107+'Dataset - USA Export(seasonal)'!$K$108*A7+'Dataset - USA Export(seasonal)'!$K$109*(POWER(A7,2))</f>
        <v>6.9353004092261861</v>
      </c>
      <c r="G7" s="6"/>
      <c r="H7" s="83">
        <f t="shared" si="0"/>
        <v>1.0787378307364253</v>
      </c>
      <c r="I7" s="6"/>
      <c r="J7" s="54">
        <f>$D7/'Dataset - USA Export(seasonal)'!B249</f>
        <v>7.2702170217270212E-2</v>
      </c>
      <c r="K7" s="53">
        <f>$D7/'Dataset - USA Export(seasonal)'!C249</f>
        <v>7.2684761214947977E-2</v>
      </c>
      <c r="L7" s="53">
        <f>$D7/'Dataset - USA Export(seasonal)'!D249</f>
        <v>7.0178861989566008E-2</v>
      </c>
      <c r="M7" s="53">
        <f>$D7/'Dataset - USA Export(seasonal)'!E249</f>
        <v>7.2788984044007701E-2</v>
      </c>
      <c r="N7" s="53">
        <f>$D7/'Dataset - USA Export(seasonal)'!F249</f>
        <v>7.0530126285533762E-2</v>
      </c>
      <c r="O7" s="53">
        <f>$D7/'Dataset - USA Export(seasonal)'!G249</f>
        <v>7.0655013122797858E-2</v>
      </c>
      <c r="P7" s="52">
        <f>$D7/'Dataset - USA Export(seasonal)'!H249</f>
        <v>7.059822413795161E-2</v>
      </c>
      <c r="Q7" s="6"/>
      <c r="R7" s="7">
        <f t="shared" si="1"/>
        <v>1.1299193036742598E-2</v>
      </c>
      <c r="S7" s="6">
        <f t="shared" si="2"/>
        <v>1.1719437425244946E-2</v>
      </c>
      <c r="T7" s="7">
        <f t="shared" si="3"/>
        <v>1.0169729085088506E-2</v>
      </c>
      <c r="U7" s="6">
        <f t="shared" si="4"/>
        <v>1.0187736500758339E-2</v>
      </c>
      <c r="W7">
        <f t="shared" ref="W7:W37" si="5">P7/E7</f>
        <v>1.1366712710510127E-2</v>
      </c>
    </row>
    <row r="8" spans="1:26" x14ac:dyDescent="0.3">
      <c r="A8" s="18">
        <v>3</v>
      </c>
      <c r="B8" s="139"/>
      <c r="C8" s="6" t="s">
        <v>9</v>
      </c>
      <c r="D8" s="6">
        <v>8</v>
      </c>
      <c r="E8" s="6">
        <f>'Dataset - USA Export(seasonal)'!$H$62+'Dataset - USA Export(seasonal)'!$H$61*A8</f>
        <v>6.2731646825396821</v>
      </c>
      <c r="F8" s="6">
        <f>'Dataset - USA Export(seasonal)'!$K$107+'Dataset - USA Export(seasonal)'!$K$108*A8+'Dataset - USA Export(seasonal)'!$K$109*(POWER(A8,2))</f>
        <v>6.9335560309193074</v>
      </c>
      <c r="G8" s="6"/>
      <c r="H8" s="83">
        <f t="shared" si="0"/>
        <v>1.2752733914776189</v>
      </c>
      <c r="I8" s="6"/>
      <c r="J8" s="54">
        <f>$D8/'Dataset - USA Export(seasonal)'!B250</f>
        <v>7.3168595906937389E-2</v>
      </c>
      <c r="K8" s="53">
        <f>$D8/'Dataset - USA Export(seasonal)'!C250</f>
        <v>7.3198037073131245E-2</v>
      </c>
      <c r="L8" s="53">
        <f>$D8/'Dataset - USA Export(seasonal)'!D250</f>
        <v>7.119380694990747E-2</v>
      </c>
      <c r="M8" s="53">
        <f>$D8/'Dataset - USA Export(seasonal)'!E250</f>
        <v>7.1070421609064682E-2</v>
      </c>
      <c r="N8" s="53">
        <f>$D8/'Dataset - USA Export(seasonal)'!F250</f>
        <v>7.1392548918828985E-2</v>
      </c>
      <c r="O8" s="53">
        <f>$D8/'Dataset - USA Export(seasonal)'!G250</f>
        <v>7.009237823410025E-2</v>
      </c>
      <c r="P8" s="52">
        <f>$D8/'Dataset - USA Export(seasonal)'!H250</f>
        <v>7.1654438330415751E-2</v>
      </c>
      <c r="Q8" s="6"/>
      <c r="R8" s="7">
        <f t="shared" si="1"/>
        <v>1.1348945955151421E-2</v>
      </c>
      <c r="S8" s="6">
        <f t="shared" si="2"/>
        <v>1.132927719989202E-2</v>
      </c>
      <c r="T8" s="7">
        <f t="shared" si="3"/>
        <v>1.0296671520423724E-2</v>
      </c>
      <c r="U8" s="6">
        <f t="shared" si="4"/>
        <v>1.0109152925502043E-2</v>
      </c>
      <c r="W8">
        <f t="shared" si="5"/>
        <v>1.1422374823006648E-2</v>
      </c>
    </row>
    <row r="9" spans="1:26" x14ac:dyDescent="0.3">
      <c r="A9" s="18">
        <v>4</v>
      </c>
      <c r="B9" s="139"/>
      <c r="C9" s="6" t="s">
        <v>8</v>
      </c>
      <c r="D9" s="6">
        <v>7.4</v>
      </c>
      <c r="E9" s="6">
        <f>'Dataset - USA Export(seasonal)'!$H$62+'Dataset - USA Export(seasonal)'!$H$61*A9</f>
        <v>6.3353670634920629</v>
      </c>
      <c r="F9" s="6">
        <f>'Dataset - USA Export(seasonal)'!$K$107+'Dataset - USA Export(seasonal)'!$K$108*A9+'Dataset - USA Export(seasonal)'!$K$109*(POWER(A9,2))</f>
        <v>6.933692439649465</v>
      </c>
      <c r="G9" s="6"/>
      <c r="H9" s="83">
        <f t="shared" si="0"/>
        <v>1.1680459752115941</v>
      </c>
      <c r="I9" s="6"/>
      <c r="J9" s="54">
        <f>$D9/'Dataset - USA Export(seasonal)'!B251</f>
        <v>7.161885203467068E-2</v>
      </c>
      <c r="K9" s="53">
        <f>$D9/'Dataset - USA Export(seasonal)'!C251</f>
        <v>7.1595185760981006E-2</v>
      </c>
      <c r="L9" s="53">
        <f>$D9/'Dataset - USA Export(seasonal)'!D251</f>
        <v>7.0289429035167897E-2</v>
      </c>
      <c r="M9" s="53">
        <f>$D9/'Dataset - USA Export(seasonal)'!E251</f>
        <v>7.080180397963956E-2</v>
      </c>
      <c r="N9" s="53">
        <f>$D9/'Dataset - USA Export(seasonal)'!F251</f>
        <v>7.0367884023778429E-2</v>
      </c>
      <c r="O9" s="53">
        <f>$D9/'Dataset - USA Export(seasonal)'!G251</f>
        <v>7.0366997242787277E-2</v>
      </c>
      <c r="P9" s="52">
        <f>$D9/'Dataset - USA Export(seasonal)'!H251</f>
        <v>7.0479418358482732E-2</v>
      </c>
      <c r="Q9" s="6"/>
      <c r="R9" s="7">
        <f t="shared" si="1"/>
        <v>1.1094768200601193E-2</v>
      </c>
      <c r="S9" s="6">
        <f t="shared" si="2"/>
        <v>1.1175643537315975E-2</v>
      </c>
      <c r="T9" s="7">
        <f t="shared" si="3"/>
        <v>1.0148688398895279E-2</v>
      </c>
      <c r="U9" s="6">
        <f t="shared" si="4"/>
        <v>1.0148560504414976E-2</v>
      </c>
      <c r="W9">
        <f t="shared" si="5"/>
        <v>1.112475688498377E-2</v>
      </c>
    </row>
    <row r="10" spans="1:26" x14ac:dyDescent="0.3">
      <c r="A10" s="18">
        <v>5</v>
      </c>
      <c r="B10" s="139"/>
      <c r="C10" s="6" t="s">
        <v>7</v>
      </c>
      <c r="D10" s="6">
        <v>7.9</v>
      </c>
      <c r="E10" s="6">
        <f>'Dataset - USA Export(seasonal)'!$H$62+'Dataset - USA Export(seasonal)'!$H$61*A10</f>
        <v>6.3975694444444446</v>
      </c>
      <c r="F10" s="6">
        <f>'Dataset - USA Export(seasonal)'!$K$107+'Dataset - USA Export(seasonal)'!$K$108*A10+'Dataset - USA Export(seasonal)'!$K$109*(POWER(A10,2))</f>
        <v>6.9357096354166599</v>
      </c>
      <c r="G10" s="6"/>
      <c r="H10" s="83">
        <f t="shared" si="0"/>
        <v>1.2348439620081411</v>
      </c>
      <c r="I10" s="6"/>
      <c r="J10" s="54">
        <f>$D10/'Dataset - USA Export(seasonal)'!B252</f>
        <v>7.3943424088335902E-2</v>
      </c>
      <c r="K10" s="53">
        <f>$D10/'Dataset - USA Export(seasonal)'!C252</f>
        <v>7.3921422909981188E-2</v>
      </c>
      <c r="L10" s="53">
        <f>$D10/'Dataset - USA Export(seasonal)'!D252</f>
        <v>7.3037616038580208E-2</v>
      </c>
      <c r="M10" s="53">
        <f>$D10/'Dataset - USA Export(seasonal)'!E252</f>
        <v>7.3315539651383557E-2</v>
      </c>
      <c r="N10" s="53">
        <f>$D10/'Dataset - USA Export(seasonal)'!F252</f>
        <v>7.3115377232637238E-2</v>
      </c>
      <c r="O10" s="53">
        <f>$D10/'Dataset - USA Export(seasonal)'!G252</f>
        <v>7.3103896829773696E-2</v>
      </c>
      <c r="P10" s="52">
        <f>$D10/'Dataset - USA Export(seasonal)'!H252</f>
        <v>7.3797972641534149E-2</v>
      </c>
      <c r="Q10" s="6"/>
      <c r="R10" s="7">
        <f t="shared" si="1"/>
        <v>1.1416463185406296E-2</v>
      </c>
      <c r="S10" s="6">
        <f t="shared" si="2"/>
        <v>1.1459905248086004E-2</v>
      </c>
      <c r="T10" s="7">
        <f t="shared" si="3"/>
        <v>1.0541874022418596E-2</v>
      </c>
      <c r="U10" s="6">
        <f t="shared" si="4"/>
        <v>1.0540218762399503E-2</v>
      </c>
      <c r="W10">
        <f t="shared" si="5"/>
        <v>1.1535314041119042E-2</v>
      </c>
    </row>
    <row r="11" spans="1:26" x14ac:dyDescent="0.3">
      <c r="A11" s="18">
        <v>6</v>
      </c>
      <c r="B11" s="139"/>
      <c r="C11" s="6" t="s">
        <v>6</v>
      </c>
      <c r="D11" s="6">
        <v>7.5</v>
      </c>
      <c r="E11" s="6">
        <f>'Dataset - USA Export(seasonal)'!$H$62+'Dataset - USA Export(seasonal)'!$H$61*A11</f>
        <v>6.4597718253968255</v>
      </c>
      <c r="F11" s="6">
        <f>'Dataset - USA Export(seasonal)'!$K$107+'Dataset - USA Export(seasonal)'!$K$108*A11+'Dataset - USA Export(seasonal)'!$K$109*(POWER(A11,2))</f>
        <v>6.9396076182208928</v>
      </c>
      <c r="G11" s="6"/>
      <c r="H11" s="83">
        <f t="shared" si="0"/>
        <v>1.1610317210452357</v>
      </c>
      <c r="I11" s="6"/>
      <c r="J11" s="54">
        <f>$D11/'Dataset - USA Export(seasonal)'!B253</f>
        <v>7.0014559802495061E-2</v>
      </c>
      <c r="K11" s="53">
        <f>$D11/'Dataset - USA Export(seasonal)'!C253</f>
        <v>7.0021588131751647E-2</v>
      </c>
      <c r="L11" s="53">
        <f>$D11/'Dataset - USA Export(seasonal)'!D253</f>
        <v>6.9823562932137109E-2</v>
      </c>
      <c r="M11" s="53">
        <f>$D11/'Dataset - USA Export(seasonal)'!E253</f>
        <v>7.0186949051122272E-2</v>
      </c>
      <c r="N11" s="53">
        <f>$D11/'Dataset - USA Export(seasonal)'!F253</f>
        <v>6.9698271973638773E-2</v>
      </c>
      <c r="O11" s="53">
        <f>$D11/'Dataset - USA Export(seasonal)'!G253</f>
        <v>6.9159151226844906E-2</v>
      </c>
      <c r="P11" s="52">
        <f>$D11/'Dataset - USA Export(seasonal)'!H253</f>
        <v>6.9551763597189786E-2</v>
      </c>
      <c r="Q11" s="6"/>
      <c r="R11" s="7">
        <f t="shared" si="1"/>
        <v>1.0808982858747929E-2</v>
      </c>
      <c r="S11" s="6">
        <f t="shared" si="2"/>
        <v>1.0865236566898502E-2</v>
      </c>
      <c r="T11" s="7">
        <f t="shared" si="3"/>
        <v>1.0043546524249641E-2</v>
      </c>
      <c r="U11" s="6">
        <f t="shared" si="4"/>
        <v>9.9658590271383719E-3</v>
      </c>
      <c r="W11">
        <f t="shared" si="5"/>
        <v>1.0766907172130217E-2</v>
      </c>
    </row>
    <row r="12" spans="1:26" x14ac:dyDescent="0.3">
      <c r="A12" s="18">
        <v>7</v>
      </c>
      <c r="B12" s="139"/>
      <c r="C12" s="6" t="s">
        <v>5</v>
      </c>
      <c r="D12" s="6">
        <v>6.2</v>
      </c>
      <c r="E12" s="6">
        <f>'Dataset - USA Export(seasonal)'!$H$62+'Dataset - USA Export(seasonal)'!$H$61*A12</f>
        <v>6.5219742063492063</v>
      </c>
      <c r="F12" s="6">
        <f>'Dataset - USA Export(seasonal)'!$K$107+'Dataset - USA Export(seasonal)'!$K$108*A12+'Dataset - USA Export(seasonal)'!$K$109*(POWER(A12,2))</f>
        <v>6.945386388062162</v>
      </c>
      <c r="G12" s="6"/>
      <c r="H12" s="83">
        <f t="shared" si="0"/>
        <v>0.95063240114691638</v>
      </c>
      <c r="I12" s="6"/>
      <c r="J12" s="54">
        <f>$D12/'Dataset - USA Export(seasonal)'!B254</f>
        <v>7.2174001984593075E-2</v>
      </c>
      <c r="K12" s="53">
        <f>$D12/'Dataset - USA Export(seasonal)'!C254</f>
        <v>7.2125676942149788E-2</v>
      </c>
      <c r="L12" s="53">
        <f>$D12/'Dataset - USA Export(seasonal)'!D254</f>
        <v>7.2545334313388041E-2</v>
      </c>
      <c r="M12" s="53">
        <f>$D12/'Dataset - USA Export(seasonal)'!E254</f>
        <v>7.3411319012957985E-2</v>
      </c>
      <c r="N12" s="53">
        <f>$D12/'Dataset - USA Export(seasonal)'!F254</f>
        <v>7.235790105466873E-2</v>
      </c>
      <c r="O12" s="53">
        <f>$D12/'Dataset - USA Export(seasonal)'!G254</f>
        <v>7.1504538213866473E-2</v>
      </c>
      <c r="P12" s="52">
        <f>$D12/'Dataset - USA Export(seasonal)'!H254</f>
        <v>7.2224113726665887E-2</v>
      </c>
      <c r="Q12" s="6"/>
      <c r="R12" s="7">
        <f t="shared" si="1"/>
        <v>1.1123216991990622E-2</v>
      </c>
      <c r="S12" s="6">
        <f t="shared" si="2"/>
        <v>1.1255996526556535E-2</v>
      </c>
      <c r="T12" s="7">
        <f t="shared" si="3"/>
        <v>1.041812463868657E-2</v>
      </c>
      <c r="U12" s="6">
        <f t="shared" si="4"/>
        <v>1.029525705535542E-2</v>
      </c>
      <c r="W12">
        <f t="shared" si="5"/>
        <v>1.1073964943981992E-2</v>
      </c>
    </row>
    <row r="13" spans="1:26" x14ac:dyDescent="0.3">
      <c r="A13" s="18">
        <v>8</v>
      </c>
      <c r="B13" s="139"/>
      <c r="C13" s="6" t="s">
        <v>4</v>
      </c>
      <c r="D13" s="6">
        <v>6.7</v>
      </c>
      <c r="E13" s="6">
        <f>'Dataset - USA Export(seasonal)'!$H$62+'Dataset - USA Export(seasonal)'!$H$61*A13</f>
        <v>6.5841765873015872</v>
      </c>
      <c r="F13" s="6">
        <f>'Dataset - USA Export(seasonal)'!$K$107+'Dataset - USA Export(seasonal)'!$K$108*A13+'Dataset - USA Export(seasonal)'!$K$109*(POWER(A13,2))</f>
        <v>6.9530459449404685</v>
      </c>
      <c r="G13" s="6"/>
      <c r="H13" s="83">
        <f t="shared" si="0"/>
        <v>1.017591176537062</v>
      </c>
      <c r="I13" s="6"/>
      <c r="J13" s="54">
        <f>$D13/'Dataset - USA Export(seasonal)'!B255</f>
        <v>6.8223956728291346E-2</v>
      </c>
      <c r="K13" s="53">
        <f>$D13/'Dataset - USA Export(seasonal)'!C255</f>
        <v>6.8251481721401427E-2</v>
      </c>
      <c r="L13" s="53">
        <f>$D13/'Dataset - USA Export(seasonal)'!D255</f>
        <v>6.9000272386458714E-2</v>
      </c>
      <c r="M13" s="53">
        <f>$D13/'Dataset - USA Export(seasonal)'!E255</f>
        <v>6.806227784117172E-2</v>
      </c>
      <c r="N13" s="53">
        <f>$D13/'Dataset - USA Export(seasonal)'!F255</f>
        <v>6.8871720353679153E-2</v>
      </c>
      <c r="O13" s="53">
        <f>$D13/'Dataset - USA Export(seasonal)'!G255</f>
        <v>6.9118781132159912E-2</v>
      </c>
      <c r="P13" s="52">
        <f>$D13/'Dataset - USA Export(seasonal)'!H255</f>
        <v>6.9308390836360215E-2</v>
      </c>
      <c r="Q13" s="6"/>
      <c r="R13" s="7">
        <f t="shared" si="1"/>
        <v>1.0479711695390191E-2</v>
      </c>
      <c r="S13" s="6">
        <f t="shared" si="2"/>
        <v>1.0337249759132887E-2</v>
      </c>
      <c r="T13" s="7">
        <f t="shared" si="3"/>
        <v>9.9052589180422604E-3</v>
      </c>
      <c r="U13" s="6">
        <f t="shared" si="4"/>
        <v>9.9407916587198244E-3</v>
      </c>
      <c r="W13">
        <f t="shared" si="5"/>
        <v>1.0526508503740645E-2</v>
      </c>
    </row>
    <row r="14" spans="1:26" x14ac:dyDescent="0.3">
      <c r="A14" s="18">
        <v>9</v>
      </c>
      <c r="B14" s="139"/>
      <c r="C14" s="6" t="s">
        <v>3</v>
      </c>
      <c r="D14" s="6">
        <v>6.4</v>
      </c>
      <c r="E14" s="6">
        <f>'Dataset - USA Export(seasonal)'!$H$62+'Dataset - USA Export(seasonal)'!$H$61*A14</f>
        <v>6.646378968253968</v>
      </c>
      <c r="F14" s="6">
        <f>'Dataset - USA Export(seasonal)'!$K$107+'Dataset - USA Export(seasonal)'!$K$108*A14+'Dataset - USA Export(seasonal)'!$K$109*(POWER(A14,2))</f>
        <v>6.9625862888558121</v>
      </c>
      <c r="G14" s="6"/>
      <c r="H14" s="83">
        <f t="shared" si="0"/>
        <v>0.96293034606801953</v>
      </c>
      <c r="I14" s="6"/>
      <c r="J14" s="54">
        <f>$D14/'Dataset - USA Export(seasonal)'!B256</f>
        <v>6.2740465526334346E-2</v>
      </c>
      <c r="K14" s="53">
        <f>$D14/'Dataset - USA Export(seasonal)'!C256</f>
        <v>6.2759526509109598E-2</v>
      </c>
      <c r="L14" s="53">
        <f>$D14/'Dataset - USA Export(seasonal)'!D256</f>
        <v>6.4065641075813709E-2</v>
      </c>
      <c r="M14" s="53">
        <f>$D14/'Dataset - USA Export(seasonal)'!E256</f>
        <v>6.4575639834921456E-2</v>
      </c>
      <c r="N14" s="53">
        <f>$D14/'Dataset - USA Export(seasonal)'!F256</f>
        <v>6.3821983724171485E-2</v>
      </c>
      <c r="O14" s="53">
        <f>$D14/'Dataset - USA Export(seasonal)'!G256</f>
        <v>6.3374151095834649E-2</v>
      </c>
      <c r="P14" s="52">
        <f>$D14/'Dataset - USA Export(seasonal)'!H256</f>
        <v>6.3669047725471953E-2</v>
      </c>
      <c r="Q14" s="6"/>
      <c r="R14" s="7">
        <f t="shared" si="1"/>
        <v>9.6391796769066916E-3</v>
      </c>
      <c r="S14" s="6">
        <f t="shared" si="2"/>
        <v>9.7159130021569843E-3</v>
      </c>
      <c r="T14" s="7">
        <f t="shared" si="3"/>
        <v>9.1664190684895043E-3</v>
      </c>
      <c r="U14" s="6">
        <f t="shared" si="4"/>
        <v>9.1020992008774317E-3</v>
      </c>
      <c r="W14">
        <f t="shared" si="5"/>
        <v>9.5795090875171809E-3</v>
      </c>
    </row>
    <row r="15" spans="1:26" x14ac:dyDescent="0.3">
      <c r="A15" s="18">
        <v>10</v>
      </c>
      <c r="B15" s="139"/>
      <c r="C15" s="6" t="s">
        <v>2</v>
      </c>
      <c r="D15" s="6">
        <v>7.5</v>
      </c>
      <c r="E15" s="6">
        <f>'Dataset - USA Export(seasonal)'!$H$62+'Dataset - USA Export(seasonal)'!$H$61*A15</f>
        <v>6.7085813492063489</v>
      </c>
      <c r="F15" s="6">
        <f>'Dataset - USA Export(seasonal)'!$K$107+'Dataset - USA Export(seasonal)'!$K$108*A15+'Dataset - USA Export(seasonal)'!$K$109*(POWER(A15,2))</f>
        <v>6.9740074198081929</v>
      </c>
      <c r="G15" s="6"/>
      <c r="H15" s="83">
        <f t="shared" si="0"/>
        <v>1.1179710895042332</v>
      </c>
      <c r="I15" s="6"/>
      <c r="J15" s="54">
        <f>$D15/'Dataset - USA Export(seasonal)'!B257</f>
        <v>6.8789191683404319E-2</v>
      </c>
      <c r="K15" s="53">
        <f>$D15/'Dataset - USA Export(seasonal)'!C257</f>
        <v>6.8766274075665573E-2</v>
      </c>
      <c r="L15" s="53">
        <f>$D15/'Dataset - USA Export(seasonal)'!D257</f>
        <v>7.0667921468862027E-2</v>
      </c>
      <c r="M15" s="53">
        <f>$D15/'Dataset - USA Export(seasonal)'!E257</f>
        <v>6.8597335097449516E-2</v>
      </c>
      <c r="N15" s="53">
        <f>$D15/'Dataset - USA Export(seasonal)'!F257</f>
        <v>7.0462976565275101E-2</v>
      </c>
      <c r="O15" s="53">
        <f>$D15/'Dataset - USA Export(seasonal)'!G257</f>
        <v>7.1362120369968043E-2</v>
      </c>
      <c r="P15" s="52">
        <f>$D15/'Dataset - USA Export(seasonal)'!H257</f>
        <v>7.010983525625171E-2</v>
      </c>
      <c r="Q15" s="6"/>
      <c r="R15" s="7">
        <f t="shared" si="1"/>
        <v>1.0533959087672436E-2</v>
      </c>
      <c r="S15" s="6">
        <f t="shared" si="2"/>
        <v>1.0225311660797681E-2</v>
      </c>
      <c r="T15" s="7">
        <f t="shared" si="3"/>
        <v>1.0103656667347373E-2</v>
      </c>
      <c r="U15" s="6">
        <f t="shared" si="4"/>
        <v>1.0232584520526755E-2</v>
      </c>
      <c r="W15">
        <f t="shared" si="5"/>
        <v>1.0450769187519202E-2</v>
      </c>
    </row>
    <row r="16" spans="1:26" x14ac:dyDescent="0.3">
      <c r="A16" s="18">
        <v>11</v>
      </c>
      <c r="B16" s="139"/>
      <c r="C16" s="6" t="s">
        <v>1</v>
      </c>
      <c r="D16" s="6">
        <v>7.4</v>
      </c>
      <c r="E16" s="6">
        <f>'Dataset - USA Export(seasonal)'!$H$62+'Dataset - USA Export(seasonal)'!$H$61*A16</f>
        <v>6.7707837301587297</v>
      </c>
      <c r="F16" s="6">
        <f>'Dataset - USA Export(seasonal)'!$K$107+'Dataset - USA Export(seasonal)'!$K$108*A16+'Dataset - USA Export(seasonal)'!$K$109*(POWER(A16,2))</f>
        <v>6.987309337797611</v>
      </c>
      <c r="G16" s="6"/>
      <c r="H16" s="83">
        <f t="shared" si="0"/>
        <v>1.0929310837442034</v>
      </c>
      <c r="I16" s="6"/>
      <c r="J16" s="54">
        <f>$D16/'Dataset - USA Export(seasonal)'!B258</f>
        <v>7.0624678436942576E-2</v>
      </c>
      <c r="K16" s="53">
        <f>$D16/'Dataset - USA Export(seasonal)'!C258</f>
        <v>7.0661684247235526E-2</v>
      </c>
      <c r="L16" s="53">
        <f>$D16/'Dataset - USA Export(seasonal)'!D258</f>
        <v>7.3040568975503192E-2</v>
      </c>
      <c r="M16" s="53">
        <f>$D16/'Dataset - USA Export(seasonal)'!E258</f>
        <v>7.1997878611258073E-2</v>
      </c>
      <c r="N16" s="53">
        <f>$D16/'Dataset - USA Export(seasonal)'!F258</f>
        <v>7.2894085422956625E-2</v>
      </c>
      <c r="O16" s="53">
        <f>$D16/'Dataset - USA Export(seasonal)'!G258</f>
        <v>7.3786030677306505E-2</v>
      </c>
      <c r="P16" s="52">
        <f>$D16/'Dataset - USA Export(seasonal)'!H258</f>
        <v>7.2629438827716955E-2</v>
      </c>
      <c r="Q16" s="6"/>
      <c r="R16" s="7">
        <f t="shared" si="1"/>
        <v>1.0787609217255398E-2</v>
      </c>
      <c r="S16" s="6">
        <f t="shared" si="2"/>
        <v>1.0633610742957551E-2</v>
      </c>
      <c r="T16" s="7">
        <f t="shared" si="3"/>
        <v>1.0432354129312489E-2</v>
      </c>
      <c r="U16" s="6">
        <f t="shared" si="4"/>
        <v>1.0560006307172276E-2</v>
      </c>
      <c r="W16">
        <f t="shared" si="5"/>
        <v>1.0726888012122975E-2</v>
      </c>
    </row>
    <row r="17" spans="1:23" ht="15" thickBot="1" x14ac:dyDescent="0.35">
      <c r="A17" s="51">
        <v>12</v>
      </c>
      <c r="B17" s="140"/>
      <c r="C17" s="47" t="s">
        <v>0</v>
      </c>
      <c r="D17" s="47">
        <v>5.9</v>
      </c>
      <c r="E17" s="47">
        <f>'Dataset - USA Export(seasonal)'!$H$62+'Dataset - USA Export(seasonal)'!$H$61*A17</f>
        <v>6.8329861111111114</v>
      </c>
      <c r="F17" s="47">
        <f>'Dataset - USA Export(seasonal)'!$K$107+'Dataset - USA Export(seasonal)'!$K$108*A17+'Dataset - USA Export(seasonal)'!$K$109*(POWER(A17,2))</f>
        <v>7.0024920428240653</v>
      </c>
      <c r="G17" s="47"/>
      <c r="H17" s="82">
        <f t="shared" si="0"/>
        <v>0.86345850907058286</v>
      </c>
      <c r="I17" s="47"/>
      <c r="J17" s="54">
        <f>$D17/'Dataset - USA Export(seasonal)'!B259</f>
        <v>6.4008864899625734E-2</v>
      </c>
      <c r="K17" s="53">
        <f>$D17/'Dataset - USA Export(seasonal)'!C259</f>
        <v>6.4071523923469834E-2</v>
      </c>
      <c r="L17" s="53">
        <f>$D17/'Dataset - USA Export(seasonal)'!D259</f>
        <v>6.678128294004404E-2</v>
      </c>
      <c r="M17" s="53">
        <f>$D17/'Dataset - USA Export(seasonal)'!E259</f>
        <v>6.7677611503061202E-2</v>
      </c>
      <c r="N17" s="53">
        <f>$D17/'Dataset - USA Export(seasonal)'!F259</f>
        <v>6.6625433123732272E-2</v>
      </c>
      <c r="O17" s="53">
        <f>$D17/'Dataset - USA Export(seasonal)'!G259</f>
        <v>6.7573055487077247E-2</v>
      </c>
      <c r="P17" s="52">
        <f>$D17/'Dataset - USA Export(seasonal)'!H259</f>
        <v>6.625188650003952E-2</v>
      </c>
      <c r="Q17" s="47"/>
      <c r="R17" s="46">
        <f t="shared" si="1"/>
        <v>9.7733672883442667E-3</v>
      </c>
      <c r="S17" s="47">
        <f t="shared" si="2"/>
        <v>9.904543987439212E-3</v>
      </c>
      <c r="T17" s="46">
        <f t="shared" si="3"/>
        <v>9.5145317861528925E-3</v>
      </c>
      <c r="U17" s="6">
        <f t="shared" si="4"/>
        <v>9.6498582324451194E-3</v>
      </c>
      <c r="W17">
        <f t="shared" si="5"/>
        <v>9.6958907017690842E-3</v>
      </c>
    </row>
    <row r="18" spans="1:23" ht="15" thickTop="1" x14ac:dyDescent="0.3">
      <c r="A18" s="58">
        <v>13</v>
      </c>
      <c r="B18" s="141">
        <v>1991</v>
      </c>
      <c r="C18" s="57" t="s">
        <v>11</v>
      </c>
      <c r="D18" s="57">
        <v>6.8</v>
      </c>
      <c r="E18" s="57">
        <f>'Dataset - USA Export(seasonal)'!$H$62+'Dataset - USA Export(seasonal)'!$H$61*A18</f>
        <v>6.8951884920634923</v>
      </c>
      <c r="F18" s="57">
        <f>'Dataset - USA Export(seasonal)'!$K$107+'Dataset - USA Export(seasonal)'!$K$108*A18+'Dataset - USA Export(seasonal)'!$K$109*(POWER(A18,2))</f>
        <v>7.019555534887556</v>
      </c>
      <c r="G18" s="57"/>
      <c r="H18" s="84">
        <f t="shared" si="0"/>
        <v>0.9861949398231743</v>
      </c>
      <c r="I18" s="58"/>
      <c r="J18" s="54">
        <f>$D18/'Dataset - USA Export(seasonal)'!B248</f>
        <v>7.6298908668206503E-2</v>
      </c>
      <c r="K18" s="53">
        <f>$D18/'Dataset - USA Export(seasonal)'!C248</f>
        <v>7.6223292642353724E-2</v>
      </c>
      <c r="L18" s="53">
        <f>$D18/'Dataset - USA Export(seasonal)'!D248</f>
        <v>7.3078958824113291E-2</v>
      </c>
      <c r="M18" s="53">
        <f>$D18/'Dataset - USA Export(seasonal)'!E248</f>
        <v>7.1605555004820243E-2</v>
      </c>
      <c r="N18" s="53">
        <f>$D18/'Dataset - USA Export(seasonal)'!F248</f>
        <v>7.3613229211000192E-2</v>
      </c>
      <c r="O18" s="53">
        <f>$D18/'Dataset - USA Export(seasonal)'!G248</f>
        <v>7.3886104056856888E-2</v>
      </c>
      <c r="P18" s="52">
        <f>$D18/'Dataset - USA Export(seasonal)'!H248</f>
        <v>7.3415876751242309E-2</v>
      </c>
      <c r="Q18" s="57"/>
      <c r="R18" s="56">
        <f t="shared" si="1"/>
        <v>1.0598544029395094E-2</v>
      </c>
      <c r="S18" s="57">
        <f t="shared" si="2"/>
        <v>1.038485823661525E-2</v>
      </c>
      <c r="T18" s="56">
        <f t="shared" si="3"/>
        <v>1.0486878954819662E-2</v>
      </c>
      <c r="U18" s="6">
        <f t="shared" si="4"/>
        <v>1.0525752476725785E-2</v>
      </c>
      <c r="W18">
        <f t="shared" si="5"/>
        <v>1.0647406787464264E-2</v>
      </c>
    </row>
    <row r="19" spans="1:23" x14ac:dyDescent="0.3">
      <c r="A19" s="18">
        <v>14</v>
      </c>
      <c r="B19" s="139"/>
      <c r="C19" s="6" t="s">
        <v>10</v>
      </c>
      <c r="D19" s="6">
        <v>6.4</v>
      </c>
      <c r="E19" s="6">
        <f>'Dataset - USA Export(seasonal)'!$H$62+'Dataset - USA Export(seasonal)'!$H$61*A19</f>
        <v>6.9573908730158731</v>
      </c>
      <c r="F19" s="6">
        <f>'Dataset - USA Export(seasonal)'!$K$107+'Dataset - USA Export(seasonal)'!$K$108*A19+'Dataset - USA Export(seasonal)'!$K$109*(POWER(A19,2))</f>
        <v>7.0384998139880848</v>
      </c>
      <c r="G19" s="6"/>
      <c r="H19" s="83">
        <f t="shared" si="0"/>
        <v>0.91988507140259945</v>
      </c>
      <c r="I19" s="6"/>
      <c r="J19" s="54">
        <f>$D19/'Dataset - USA Export(seasonal)'!B249</f>
        <v>6.944684916276557E-2</v>
      </c>
      <c r="K19" s="53">
        <f>$D19/'Dataset - USA Export(seasonal)'!C249</f>
        <v>6.943021966801001E-2</v>
      </c>
      <c r="L19" s="53">
        <f>$D19/'Dataset - USA Export(seasonal)'!D249</f>
        <v>6.7036524885555587E-2</v>
      </c>
      <c r="M19" s="53">
        <f>$D19/'Dataset - USA Export(seasonal)'!E249</f>
        <v>6.9529775803231234E-2</v>
      </c>
      <c r="N19" s="53">
        <f>$D19/'Dataset - USA Export(seasonal)'!F249</f>
        <v>6.7372060929465086E-2</v>
      </c>
      <c r="O19" s="53">
        <f>$D19/'Dataset - USA Export(seasonal)'!G249</f>
        <v>6.7491355818791982E-2</v>
      </c>
      <c r="P19" s="52">
        <f>$D19/'Dataset - USA Export(seasonal)'!H249</f>
        <v>6.7437109624311986E-2</v>
      </c>
      <c r="Q19" s="6"/>
      <c r="R19" s="7">
        <f t="shared" si="1"/>
        <v>9.6352966376455369E-3</v>
      </c>
      <c r="S19" s="6">
        <f t="shared" si="2"/>
        <v>9.9936566842753274E-3</v>
      </c>
      <c r="T19" s="7">
        <f t="shared" si="3"/>
        <v>9.5719347460338135E-3</v>
      </c>
      <c r="U19" s="6">
        <f t="shared" si="4"/>
        <v>9.5888836545341468E-3</v>
      </c>
      <c r="W19">
        <f t="shared" si="5"/>
        <v>9.6928735003039314E-3</v>
      </c>
    </row>
    <row r="20" spans="1:23" x14ac:dyDescent="0.3">
      <c r="A20" s="18">
        <v>15</v>
      </c>
      <c r="B20" s="139"/>
      <c r="C20" s="6" t="s">
        <v>9</v>
      </c>
      <c r="D20" s="6">
        <v>7.1</v>
      </c>
      <c r="E20" s="6">
        <f>'Dataset - USA Export(seasonal)'!$H$62+'Dataset - USA Export(seasonal)'!$H$61*A20</f>
        <v>7.019593253968254</v>
      </c>
      <c r="F20" s="6">
        <f>'Dataset - USA Export(seasonal)'!$K$107+'Dataset - USA Export(seasonal)'!$K$108*A20+'Dataset - USA Export(seasonal)'!$K$109*(POWER(A20,2))</f>
        <v>7.0593248801256507</v>
      </c>
      <c r="G20" s="6"/>
      <c r="H20" s="83">
        <f t="shared" si="0"/>
        <v>1.0114546161184326</v>
      </c>
      <c r="I20" s="6"/>
      <c r="J20" s="54">
        <f>$D20/'Dataset - USA Export(seasonal)'!B250</f>
        <v>6.4937128867406935E-2</v>
      </c>
      <c r="K20" s="53">
        <f>$D20/'Dataset - USA Export(seasonal)'!C250</f>
        <v>6.4963257902403981E-2</v>
      </c>
      <c r="L20" s="53">
        <f>$D20/'Dataset - USA Export(seasonal)'!D250</f>
        <v>6.3184503668042874E-2</v>
      </c>
      <c r="M20" s="53">
        <f>$D20/'Dataset - USA Export(seasonal)'!E250</f>
        <v>6.3074999178044905E-2</v>
      </c>
      <c r="N20" s="53">
        <f>$D20/'Dataset - USA Export(seasonal)'!F250</f>
        <v>6.3360887165460719E-2</v>
      </c>
      <c r="O20" s="53">
        <f>$D20/'Dataset - USA Export(seasonal)'!G250</f>
        <v>6.220698568276397E-2</v>
      </c>
      <c r="P20" s="52">
        <f>$D20/'Dataset - USA Export(seasonal)'!H250</f>
        <v>6.3593314018243974E-2</v>
      </c>
      <c r="Q20" s="6"/>
      <c r="R20" s="7">
        <f t="shared" si="1"/>
        <v>9.0011630848160565E-3</v>
      </c>
      <c r="S20" s="6">
        <f t="shared" si="2"/>
        <v>8.9855632507464603E-3</v>
      </c>
      <c r="T20" s="7">
        <f t="shared" si="3"/>
        <v>8.9754882005562177E-3</v>
      </c>
      <c r="U20" s="6">
        <f t="shared" si="4"/>
        <v>8.8120304333771833E-3</v>
      </c>
      <c r="W20">
        <f t="shared" si="5"/>
        <v>9.0594015518340714E-3</v>
      </c>
    </row>
    <row r="21" spans="1:23" x14ac:dyDescent="0.3">
      <c r="A21" s="18">
        <v>16</v>
      </c>
      <c r="B21" s="139"/>
      <c r="C21" s="6" t="s">
        <v>8</v>
      </c>
      <c r="D21" s="6">
        <v>7.6</v>
      </c>
      <c r="E21" s="6">
        <f>'Dataset - USA Export(seasonal)'!$H$62+'Dataset - USA Export(seasonal)'!$H$61*A21</f>
        <v>7.0817956349206348</v>
      </c>
      <c r="F21" s="6">
        <f>'Dataset - USA Export(seasonal)'!$K$107+'Dataset - USA Export(seasonal)'!$K$108*A21+'Dataset - USA Export(seasonal)'!$K$109*(POWER(A21,2))</f>
        <v>7.0820307333002539</v>
      </c>
      <c r="G21" s="6"/>
      <c r="H21" s="83">
        <f t="shared" si="0"/>
        <v>1.0731741484495934</v>
      </c>
      <c r="I21" s="6"/>
      <c r="J21" s="54">
        <f>$D21/'Dataset - USA Export(seasonal)'!B251</f>
        <v>7.3554496684256371E-2</v>
      </c>
      <c r="K21" s="53">
        <f>$D21/'Dataset - USA Export(seasonal)'!C251</f>
        <v>7.3530190781548044E-2</v>
      </c>
      <c r="L21" s="53">
        <f>$D21/'Dataset - USA Export(seasonal)'!D251</f>
        <v>7.2189143333415667E-2</v>
      </c>
      <c r="M21" s="53">
        <f>$D21/'Dataset - USA Export(seasonal)'!E251</f>
        <v>7.271536624935955E-2</v>
      </c>
      <c r="N21" s="53">
        <f>$D21/'Dataset - USA Export(seasonal)'!F251</f>
        <v>7.2269718727123788E-2</v>
      </c>
      <c r="O21" s="53">
        <f>$D21/'Dataset - USA Export(seasonal)'!G251</f>
        <v>7.2268807979078822E-2</v>
      </c>
      <c r="P21" s="52">
        <f>$D21/'Dataset - USA Export(seasonal)'!H251</f>
        <v>7.2384267503306579E-2</v>
      </c>
      <c r="Q21" s="6"/>
      <c r="R21" s="7">
        <f t="shared" si="1"/>
        <v>1.0193621371597895E-2</v>
      </c>
      <c r="S21" s="6">
        <f t="shared" si="2"/>
        <v>1.0267927796560097E-2</v>
      </c>
      <c r="T21" s="7">
        <f t="shared" si="3"/>
        <v>1.0204660421382529E-2</v>
      </c>
      <c r="U21" s="6">
        <f t="shared" si="4"/>
        <v>1.0204531821538887E-2</v>
      </c>
      <c r="W21">
        <f t="shared" si="5"/>
        <v>1.0221174294606396E-2</v>
      </c>
    </row>
    <row r="22" spans="1:23" x14ac:dyDescent="0.3">
      <c r="A22" s="18">
        <v>17</v>
      </c>
      <c r="B22" s="139"/>
      <c r="C22" s="6" t="s">
        <v>7</v>
      </c>
      <c r="D22" s="6">
        <v>7.7</v>
      </c>
      <c r="E22" s="6">
        <f>'Dataset - USA Export(seasonal)'!$H$62+'Dataset - USA Export(seasonal)'!$H$61*A22</f>
        <v>7.1439980158730156</v>
      </c>
      <c r="F22" s="6">
        <f>'Dataset - USA Export(seasonal)'!$K$107+'Dataset - USA Export(seasonal)'!$K$108*A22+'Dataset - USA Export(seasonal)'!$K$109*(POWER(A22,2))</f>
        <v>7.1066173735118934</v>
      </c>
      <c r="G22" s="6"/>
      <c r="H22" s="83">
        <f t="shared" si="0"/>
        <v>1.0778278469411136</v>
      </c>
      <c r="I22" s="6"/>
      <c r="J22" s="54">
        <f>$D22/'Dataset - USA Export(seasonal)'!B252</f>
        <v>7.2071438668378021E-2</v>
      </c>
      <c r="K22" s="53">
        <f>$D22/'Dataset - USA Export(seasonal)'!C252</f>
        <v>7.2049994481880403E-2</v>
      </c>
      <c r="L22" s="53">
        <f>$D22/'Dataset - USA Export(seasonal)'!D252</f>
        <v>7.1188562467983232E-2</v>
      </c>
      <c r="M22" s="53">
        <f>$D22/'Dataset - USA Export(seasonal)'!E252</f>
        <v>7.1459450039956116E-2</v>
      </c>
      <c r="N22" s="53">
        <f>$D22/'Dataset - USA Export(seasonal)'!F252</f>
        <v>7.1264355024216033E-2</v>
      </c>
      <c r="O22" s="53">
        <f>$D22/'Dataset - USA Export(seasonal)'!G252</f>
        <v>7.1253165264462959E-2</v>
      </c>
      <c r="P22" s="52">
        <f>$D22/'Dataset - USA Export(seasonal)'!H252</f>
        <v>7.1929669536685184E-2</v>
      </c>
      <c r="Q22" s="6"/>
      <c r="R22" s="7">
        <f t="shared" si="1"/>
        <v>9.9648071443765376E-3</v>
      </c>
      <c r="S22" s="6">
        <f t="shared" si="2"/>
        <v>1.0002725348072984E-2</v>
      </c>
      <c r="T22" s="7">
        <f t="shared" si="3"/>
        <v>1.0027886866378337E-2</v>
      </c>
      <c r="U22" s="6">
        <f t="shared" si="4"/>
        <v>1.0026312311401622E-2</v>
      </c>
      <c r="W22">
        <f t="shared" si="5"/>
        <v>1.0068545564663793E-2</v>
      </c>
    </row>
    <row r="23" spans="1:23" x14ac:dyDescent="0.3">
      <c r="A23" s="18">
        <v>18</v>
      </c>
      <c r="B23" s="139"/>
      <c r="C23" s="6" t="s">
        <v>6</v>
      </c>
      <c r="D23" s="6">
        <v>7.5</v>
      </c>
      <c r="E23" s="6">
        <f>'Dataset - USA Export(seasonal)'!$H$62+'Dataset - USA Export(seasonal)'!$H$61*A23</f>
        <v>7.2062003968253965</v>
      </c>
      <c r="F23" s="6">
        <f>'Dataset - USA Export(seasonal)'!$K$107+'Dataset - USA Export(seasonal)'!$K$108*A23+'Dataset - USA Export(seasonal)'!$K$109*(POWER(A23,2))</f>
        <v>7.1330848007605709</v>
      </c>
      <c r="G23" s="6"/>
      <c r="H23" s="83">
        <f t="shared" si="0"/>
        <v>1.0407703903577306</v>
      </c>
      <c r="I23" s="6"/>
      <c r="J23" s="54">
        <f>$D23/'Dataset - USA Export(seasonal)'!B253</f>
        <v>7.0014559802495061E-2</v>
      </c>
      <c r="K23" s="53">
        <f>$D23/'Dataset - USA Export(seasonal)'!C253</f>
        <v>7.0021588131751647E-2</v>
      </c>
      <c r="L23" s="53">
        <f>$D23/'Dataset - USA Export(seasonal)'!D253</f>
        <v>6.9823562932137109E-2</v>
      </c>
      <c r="M23" s="53">
        <f>$D23/'Dataset - USA Export(seasonal)'!E253</f>
        <v>7.0186949051122272E-2</v>
      </c>
      <c r="N23" s="53">
        <f>$D23/'Dataset - USA Export(seasonal)'!F253</f>
        <v>6.9698271973638773E-2</v>
      </c>
      <c r="O23" s="53">
        <f>$D23/'Dataset - USA Export(seasonal)'!G253</f>
        <v>6.9159151226844906E-2</v>
      </c>
      <c r="P23" s="52">
        <f>$D23/'Dataset - USA Export(seasonal)'!H253</f>
        <v>6.9551763597189786E-2</v>
      </c>
      <c r="Q23" s="6"/>
      <c r="R23" s="7">
        <f t="shared" si="1"/>
        <v>9.6893729132063872E-3</v>
      </c>
      <c r="S23" s="6">
        <f t="shared" si="2"/>
        <v>9.7397997815939549E-3</v>
      </c>
      <c r="T23" s="7">
        <f t="shared" si="3"/>
        <v>9.7711262266512149E-3</v>
      </c>
      <c r="U23" s="6">
        <f t="shared" si="4"/>
        <v>9.6955459185723899E-3</v>
      </c>
      <c r="W23">
        <f t="shared" si="5"/>
        <v>9.6516554865487738E-3</v>
      </c>
    </row>
    <row r="24" spans="1:23" x14ac:dyDescent="0.3">
      <c r="A24" s="18">
        <v>19</v>
      </c>
      <c r="B24" s="139"/>
      <c r="C24" s="6" t="s">
        <v>5</v>
      </c>
      <c r="D24" s="6">
        <v>6.5</v>
      </c>
      <c r="E24" s="6">
        <f>'Dataset - USA Export(seasonal)'!$H$62+'Dataset - USA Export(seasonal)'!$H$61*A24</f>
        <v>7.2684027777777782</v>
      </c>
      <c r="F24" s="6">
        <f>'Dataset - USA Export(seasonal)'!$K$107+'Dataset - USA Export(seasonal)'!$K$108*A24+'Dataset - USA Export(seasonal)'!$K$109*(POWER(A24,2))</f>
        <v>7.1614330150462848</v>
      </c>
      <c r="G24" s="6"/>
      <c r="H24" s="83">
        <f t="shared" si="0"/>
        <v>0.89428175607891836</v>
      </c>
      <c r="I24" s="6"/>
      <c r="J24" s="54">
        <f>$D24/'Dataset - USA Export(seasonal)'!B254</f>
        <v>7.5666292403202412E-2</v>
      </c>
      <c r="K24" s="53">
        <f>$D24/'Dataset - USA Export(seasonal)'!C254</f>
        <v>7.5615629052253802E-2</v>
      </c>
      <c r="L24" s="53">
        <f>$D24/'Dataset - USA Export(seasonal)'!D254</f>
        <v>7.6055592425326168E-2</v>
      </c>
      <c r="M24" s="53">
        <f>$D24/'Dataset - USA Export(seasonal)'!E254</f>
        <v>7.6963479610359167E-2</v>
      </c>
      <c r="N24" s="53">
        <f>$D24/'Dataset - USA Export(seasonal)'!F254</f>
        <v>7.5859089815378505E-2</v>
      </c>
      <c r="O24" s="53">
        <f>$D24/'Dataset - USA Export(seasonal)'!G254</f>
        <v>7.4964435224214851E-2</v>
      </c>
      <c r="P24" s="52">
        <f>$D24/'Dataset - USA Export(seasonal)'!H254</f>
        <v>7.5718828906988431E-2</v>
      </c>
      <c r="Q24" s="6"/>
      <c r="R24" s="7">
        <f t="shared" si="1"/>
        <v>1.0463865962114334E-2</v>
      </c>
      <c r="S24" s="6">
        <f t="shared" si="2"/>
        <v>1.0588774723060928E-2</v>
      </c>
      <c r="T24" s="7">
        <f t="shared" si="3"/>
        <v>1.0592724899611203E-2</v>
      </c>
      <c r="U24" s="6">
        <f t="shared" si="4"/>
        <v>1.0467798144130284E-2</v>
      </c>
      <c r="W24">
        <f t="shared" si="5"/>
        <v>1.0417533428181658E-2</v>
      </c>
    </row>
    <row r="25" spans="1:23" x14ac:dyDescent="0.3">
      <c r="A25" s="18">
        <v>20</v>
      </c>
      <c r="B25" s="139"/>
      <c r="C25" s="6" t="s">
        <v>4</v>
      </c>
      <c r="D25" s="6">
        <v>6.8</v>
      </c>
      <c r="E25" s="6">
        <f>'Dataset - USA Export(seasonal)'!$H$62+'Dataset - USA Export(seasonal)'!$H$61*A25</f>
        <v>7.3306051587301582</v>
      </c>
      <c r="F25" s="6">
        <f>'Dataset - USA Export(seasonal)'!$K$107+'Dataset - USA Export(seasonal)'!$K$108*A25+'Dataset - USA Export(seasonal)'!$K$109*(POWER(A25,2))</f>
        <v>7.191662016369035</v>
      </c>
      <c r="G25" s="6"/>
      <c r="H25" s="83">
        <f t="shared" si="0"/>
        <v>0.92761782318909236</v>
      </c>
      <c r="I25" s="6"/>
      <c r="J25" s="54">
        <f>$D25/'Dataset - USA Export(seasonal)'!B255</f>
        <v>6.9242224739161362E-2</v>
      </c>
      <c r="K25" s="53">
        <f>$D25/'Dataset - USA Export(seasonal)'!C255</f>
        <v>6.9270160553064133E-2</v>
      </c>
      <c r="L25" s="53">
        <f>$D25/'Dataset - USA Export(seasonal)'!D255</f>
        <v>7.0030127198196901E-2</v>
      </c>
      <c r="M25" s="53">
        <f>$D25/'Dataset - USA Export(seasonal)'!E255</f>
        <v>6.9078132734323533E-2</v>
      </c>
      <c r="N25" s="53">
        <f>$D25/'Dataset - USA Export(seasonal)'!F255</f>
        <v>6.9899656478360925E-2</v>
      </c>
      <c r="O25" s="53">
        <f>$D25/'Dataset - USA Export(seasonal)'!G255</f>
        <v>7.0150404731147364E-2</v>
      </c>
      <c r="P25" s="52">
        <f>$D25/'Dataset - USA Export(seasonal)'!H255</f>
        <v>7.0342844430932749E-2</v>
      </c>
      <c r="Q25" s="6"/>
      <c r="R25" s="7">
        <f t="shared" si="1"/>
        <v>9.5531167866539212E-3</v>
      </c>
      <c r="S25" s="6">
        <f t="shared" si="2"/>
        <v>9.4232510466147612E-3</v>
      </c>
      <c r="T25" s="7">
        <f t="shared" si="3"/>
        <v>9.7195413687769829E-3</v>
      </c>
      <c r="U25" s="6">
        <f t="shared" si="4"/>
        <v>9.7544078922893098E-3</v>
      </c>
      <c r="W25">
        <f t="shared" si="5"/>
        <v>9.5957759158751179E-3</v>
      </c>
    </row>
    <row r="26" spans="1:23" x14ac:dyDescent="0.3">
      <c r="A26" s="18">
        <v>21</v>
      </c>
      <c r="B26" s="139"/>
      <c r="C26" s="6" t="s">
        <v>3</v>
      </c>
      <c r="D26" s="6">
        <v>7.4</v>
      </c>
      <c r="E26" s="6">
        <f>'Dataset - USA Export(seasonal)'!$H$62+'Dataset - USA Export(seasonal)'!$H$61*A26</f>
        <v>7.3928075396825399</v>
      </c>
      <c r="F26" s="6">
        <f>'Dataset - USA Export(seasonal)'!$K$107+'Dataset - USA Export(seasonal)'!$K$108*A26+'Dataset - USA Export(seasonal)'!$K$109*(POWER(A26,2))</f>
        <v>7.2237718047288224</v>
      </c>
      <c r="G26" s="6"/>
      <c r="H26" s="83">
        <f t="shared" si="0"/>
        <v>1.000972899710814</v>
      </c>
      <c r="I26" s="6"/>
      <c r="J26" s="54">
        <f>$D26/'Dataset - USA Export(seasonal)'!B256</f>
        <v>7.2543663264824088E-2</v>
      </c>
      <c r="K26" s="53">
        <f>$D26/'Dataset - USA Export(seasonal)'!C256</f>
        <v>7.2565702526157974E-2</v>
      </c>
      <c r="L26" s="53">
        <f>$D26/'Dataset - USA Export(seasonal)'!D256</f>
        <v>7.4075897493909595E-2</v>
      </c>
      <c r="M26" s="53">
        <f>$D26/'Dataset - USA Export(seasonal)'!E256</f>
        <v>7.4665583559127932E-2</v>
      </c>
      <c r="N26" s="53">
        <f>$D26/'Dataset - USA Export(seasonal)'!F256</f>
        <v>7.3794168681073288E-2</v>
      </c>
      <c r="O26" s="53">
        <f>$D26/'Dataset - USA Export(seasonal)'!G256</f>
        <v>7.3276362204558812E-2</v>
      </c>
      <c r="P26" s="52">
        <f>$D26/'Dataset - USA Export(seasonal)'!H256</f>
        <v>7.3617336432576938E-2</v>
      </c>
      <c r="Q26" s="6"/>
      <c r="R26" s="7">
        <f t="shared" si="1"/>
        <v>1.001999539367023E-2</v>
      </c>
      <c r="S26" s="6">
        <f t="shared" si="2"/>
        <v>1.0099760227537887E-2</v>
      </c>
      <c r="T26" s="7">
        <f t="shared" si="3"/>
        <v>1.0215462320219776E-2</v>
      </c>
      <c r="U26" s="6">
        <f t="shared" si="4"/>
        <v>1.0143781418536875E-2</v>
      </c>
      <c r="W26">
        <f t="shared" si="5"/>
        <v>9.9579673943112276E-3</v>
      </c>
    </row>
    <row r="27" spans="1:23" x14ac:dyDescent="0.3">
      <c r="A27" s="18">
        <v>22</v>
      </c>
      <c r="B27" s="139"/>
      <c r="C27" s="6" t="s">
        <v>2</v>
      </c>
      <c r="D27" s="6">
        <v>8.3000000000000007</v>
      </c>
      <c r="E27" s="6">
        <f>'Dataset - USA Export(seasonal)'!$H$62+'Dataset - USA Export(seasonal)'!$H$61*A27</f>
        <v>7.4550099206349207</v>
      </c>
      <c r="F27" s="6">
        <f>'Dataset - USA Export(seasonal)'!$K$107+'Dataset - USA Export(seasonal)'!$K$108*A27+'Dataset - USA Export(seasonal)'!$K$109*(POWER(A27,2))</f>
        <v>7.2577623801256479</v>
      </c>
      <c r="G27" s="6"/>
      <c r="H27" s="83">
        <f t="shared" si="0"/>
        <v>1.1133452655812315</v>
      </c>
      <c r="I27" s="6"/>
      <c r="J27" s="54">
        <f>$D27/'Dataset - USA Export(seasonal)'!B257</f>
        <v>7.6126705462967459E-2</v>
      </c>
      <c r="K27" s="53">
        <f>$D27/'Dataset - USA Export(seasonal)'!C257</f>
        <v>7.6101343310403233E-2</v>
      </c>
      <c r="L27" s="53">
        <f>$D27/'Dataset - USA Export(seasonal)'!D257</f>
        <v>7.8205833092207327E-2</v>
      </c>
      <c r="M27" s="53">
        <f>$D27/'Dataset - USA Export(seasonal)'!E257</f>
        <v>7.591438417451081E-2</v>
      </c>
      <c r="N27" s="53">
        <f>$D27/'Dataset - USA Export(seasonal)'!F257</f>
        <v>7.7979027398904457E-2</v>
      </c>
      <c r="O27" s="53">
        <f>$D27/'Dataset - USA Export(seasonal)'!G257</f>
        <v>7.8974079876097961E-2</v>
      </c>
      <c r="P27" s="52">
        <f>$D27/'Dataset - USA Export(seasonal)'!H257</f>
        <v>7.7588217683585231E-2</v>
      </c>
      <c r="Q27" s="6"/>
      <c r="R27" s="7">
        <f t="shared" si="1"/>
        <v>1.0490372772776507E-2</v>
      </c>
      <c r="S27" s="6">
        <f t="shared" si="2"/>
        <v>1.0183002434964622E-2</v>
      </c>
      <c r="T27" s="7">
        <f t="shared" si="3"/>
        <v>1.0744224364859197E-2</v>
      </c>
      <c r="U27" s="6">
        <f t="shared" si="4"/>
        <v>1.0881326191162895E-2</v>
      </c>
      <c r="W27">
        <f t="shared" si="5"/>
        <v>1.0407527087097058E-2</v>
      </c>
    </row>
    <row r="28" spans="1:23" x14ac:dyDescent="0.3">
      <c r="A28" s="18">
        <v>23</v>
      </c>
      <c r="B28" s="139"/>
      <c r="C28" s="6" t="s">
        <v>1</v>
      </c>
      <c r="D28" s="6">
        <v>7</v>
      </c>
      <c r="E28" s="6">
        <f>'Dataset - USA Export(seasonal)'!$H$62+'Dataset - USA Export(seasonal)'!$H$61*A28</f>
        <v>7.5172123015873016</v>
      </c>
      <c r="F28" s="6">
        <f>'Dataset - USA Export(seasonal)'!$K$107+'Dataset - USA Export(seasonal)'!$K$108*A28+'Dataset - USA Export(seasonal)'!$K$109*(POWER(A28,2))</f>
        <v>7.2936337425595097</v>
      </c>
      <c r="G28" s="6"/>
      <c r="H28" s="83">
        <f t="shared" si="0"/>
        <v>0.93119626254561294</v>
      </c>
      <c r="I28" s="6"/>
      <c r="J28" s="54">
        <f>$D28/'Dataset - USA Export(seasonal)'!B258</f>
        <v>6.680712825116189E-2</v>
      </c>
      <c r="K28" s="53">
        <f>$D28/'Dataset - USA Export(seasonal)'!C258</f>
        <v>6.6842133747384957E-2</v>
      </c>
      <c r="L28" s="53">
        <f>$D28/'Dataset - USA Export(seasonal)'!D258</f>
        <v>6.9092430111962477E-2</v>
      </c>
      <c r="M28" s="53">
        <f>$D28/'Dataset - USA Export(seasonal)'!E258</f>
        <v>6.8106101389027909E-2</v>
      </c>
      <c r="N28" s="53">
        <f>$D28/'Dataset - USA Export(seasonal)'!F258</f>
        <v>6.8953864589283292E-2</v>
      </c>
      <c r="O28" s="53">
        <f>$D28/'Dataset - USA Export(seasonal)'!G258</f>
        <v>6.9797596586641295E-2</v>
      </c>
      <c r="P28" s="52">
        <f>$D28/'Dataset - USA Export(seasonal)'!H258</f>
        <v>6.870352321540793E-2</v>
      </c>
      <c r="Q28" s="6"/>
      <c r="R28" s="7">
        <f t="shared" si="1"/>
        <v>9.1912303843504888E-3</v>
      </c>
      <c r="S28" s="6">
        <f t="shared" si="2"/>
        <v>9.060021010002195E-3</v>
      </c>
      <c r="T28" s="7">
        <f t="shared" si="3"/>
        <v>9.4539795968813945E-3</v>
      </c>
      <c r="U28" s="6">
        <f t="shared" si="4"/>
        <v>9.5696602064566597E-3</v>
      </c>
      <c r="W28">
        <f t="shared" si="5"/>
        <v>9.139494863129087E-3</v>
      </c>
    </row>
    <row r="29" spans="1:23" ht="15" thickBot="1" x14ac:dyDescent="0.35">
      <c r="A29" s="51">
        <v>24</v>
      </c>
      <c r="B29" s="140"/>
      <c r="C29" s="47" t="s">
        <v>0</v>
      </c>
      <c r="D29" s="47">
        <v>6.1</v>
      </c>
      <c r="E29" s="47">
        <f>'Dataset - USA Export(seasonal)'!$H$62+'Dataset - USA Export(seasonal)'!$H$61*A29</f>
        <v>7.5794146825396824</v>
      </c>
      <c r="F29" s="47">
        <f>'Dataset - USA Export(seasonal)'!$K$107+'Dataset - USA Export(seasonal)'!$K$108*A29+'Dataset - USA Export(seasonal)'!$K$109*(POWER(A29,2))</f>
        <v>7.3313858920304096</v>
      </c>
      <c r="G29" s="47"/>
      <c r="H29" s="82">
        <f t="shared" si="0"/>
        <v>0.80481148683581916</v>
      </c>
      <c r="I29" s="47"/>
      <c r="J29" s="54">
        <f>$D29/'Dataset - USA Export(seasonal)'!B259</f>
        <v>6.617865693012151E-2</v>
      </c>
      <c r="K29" s="53">
        <f>$D29/'Dataset - USA Export(seasonal)'!C259</f>
        <v>6.6243439988672187E-2</v>
      </c>
      <c r="L29" s="53">
        <f>$D29/'Dataset - USA Export(seasonal)'!D259</f>
        <v>6.904505524309637E-2</v>
      </c>
      <c r="M29" s="53">
        <f>$D29/'Dataset - USA Export(seasonal)'!E259</f>
        <v>6.9971767825198872E-2</v>
      </c>
      <c r="N29" s="53">
        <f>$D29/'Dataset - USA Export(seasonal)'!F259</f>
        <v>6.888392238216387E-2</v>
      </c>
      <c r="O29" s="53">
        <f>$D29/'Dataset - USA Export(seasonal)'!G259</f>
        <v>6.9863667537486643E-2</v>
      </c>
      <c r="P29" s="52">
        <f>$D29/'Dataset - USA Export(seasonal)'!H259</f>
        <v>6.8497713161057794E-2</v>
      </c>
      <c r="Q29" s="47"/>
      <c r="R29" s="46">
        <f t="shared" si="1"/>
        <v>9.1095497653865022E-3</v>
      </c>
      <c r="S29" s="47">
        <f t="shared" si="2"/>
        <v>9.2318168032670556E-3</v>
      </c>
      <c r="T29" s="46">
        <f t="shared" si="3"/>
        <v>9.3957572819955096E-3</v>
      </c>
      <c r="U29" s="6">
        <f t="shared" si="4"/>
        <v>9.5293943827772058E-3</v>
      </c>
      <c r="W29">
        <f t="shared" si="5"/>
        <v>9.0373354711482598E-3</v>
      </c>
    </row>
    <row r="30" spans="1:23" ht="15" thickTop="1" x14ac:dyDescent="0.3">
      <c r="A30" s="58">
        <v>25</v>
      </c>
      <c r="B30" s="141">
        <v>1992</v>
      </c>
      <c r="C30" s="57" t="s">
        <v>11</v>
      </c>
      <c r="D30" s="57">
        <v>6.9</v>
      </c>
      <c r="E30" s="57">
        <f>'Dataset - USA Export(seasonal)'!$H$62+'Dataset - USA Export(seasonal)'!$H$61*A30</f>
        <v>7.6416170634920633</v>
      </c>
      <c r="F30" s="57">
        <f>'Dataset - USA Export(seasonal)'!$K$107+'Dataset - USA Export(seasonal)'!$K$108*A30+'Dataset - USA Export(seasonal)'!$K$109*(POWER(A30,2))</f>
        <v>7.3710188285383458</v>
      </c>
      <c r="G30" s="57"/>
      <c r="H30" s="84">
        <f t="shared" si="0"/>
        <v>0.9029502450423551</v>
      </c>
      <c r="I30" s="57"/>
      <c r="J30" s="54">
        <f>$D30/'Dataset - USA Export(seasonal)'!B248</f>
        <v>7.7420951442738958E-2</v>
      </c>
      <c r="K30" s="53">
        <f>$D30/'Dataset - USA Export(seasonal)'!C248</f>
        <v>7.7344223416505986E-2</v>
      </c>
      <c r="L30" s="53">
        <f>$D30/'Dataset - USA Export(seasonal)'!D248</f>
        <v>7.4153649395056143E-2</v>
      </c>
      <c r="M30" s="53">
        <f>$D30/'Dataset - USA Export(seasonal)'!E248</f>
        <v>7.2658577872538183E-2</v>
      </c>
      <c r="N30" s="53">
        <f>$D30/'Dataset - USA Export(seasonal)'!F248</f>
        <v>7.4695776699397268E-2</v>
      </c>
      <c r="O30" s="53">
        <f>$D30/'Dataset - USA Export(seasonal)'!G248</f>
        <v>7.4972664410634202E-2</v>
      </c>
      <c r="P30" s="52">
        <f>$D30/'Dataset - USA Export(seasonal)'!H248</f>
        <v>7.4495521997584108E-2</v>
      </c>
      <c r="Q30" s="57"/>
      <c r="R30" s="56">
        <f t="shared" si="1"/>
        <v>9.7039211437754819E-3</v>
      </c>
      <c r="S30" s="57">
        <f t="shared" si="2"/>
        <v>9.5082725644112156E-3</v>
      </c>
      <c r="T30" s="56">
        <f t="shared" si="3"/>
        <v>1.0133711286993042E-2</v>
      </c>
      <c r="U30" s="6">
        <f t="shared" si="4"/>
        <v>1.0171275661427268E-2</v>
      </c>
      <c r="W30">
        <f t="shared" si="5"/>
        <v>9.7486593974314088E-3</v>
      </c>
    </row>
    <row r="31" spans="1:23" x14ac:dyDescent="0.3">
      <c r="A31" s="18">
        <v>26</v>
      </c>
      <c r="B31" s="139"/>
      <c r="C31" s="6" t="s">
        <v>10</v>
      </c>
      <c r="D31" s="6">
        <v>7</v>
      </c>
      <c r="E31" s="6">
        <f>'Dataset - USA Export(seasonal)'!$H$62+'Dataset - USA Export(seasonal)'!$H$61*A31</f>
        <v>7.7038194444444441</v>
      </c>
      <c r="F31" s="6">
        <f>'Dataset - USA Export(seasonal)'!$K$107+'Dataset - USA Export(seasonal)'!$K$108*A31+'Dataset - USA Export(seasonal)'!$K$109*(POWER(A31,2))</f>
        <v>7.4125325520833192</v>
      </c>
      <c r="G31" s="6"/>
      <c r="H31" s="83">
        <f t="shared" si="0"/>
        <v>0.90864019470861324</v>
      </c>
      <c r="I31" s="6"/>
      <c r="J31" s="54">
        <f>$D31/'Dataset - USA Export(seasonal)'!B249</f>
        <v>7.5957491271774841E-2</v>
      </c>
      <c r="K31" s="53">
        <f>$D31/'Dataset - USA Export(seasonal)'!C249</f>
        <v>7.5939302761885943E-2</v>
      </c>
      <c r="L31" s="53">
        <f>$D31/'Dataset - USA Export(seasonal)'!D249</f>
        <v>7.3321199093576414E-2</v>
      </c>
      <c r="M31" s="53">
        <f>$D31/'Dataset - USA Export(seasonal)'!E249</f>
        <v>7.6048192284784155E-2</v>
      </c>
      <c r="N31" s="53">
        <f>$D31/'Dataset - USA Export(seasonal)'!F249</f>
        <v>7.3688191641602424E-2</v>
      </c>
      <c r="O31" s="53">
        <f>$D31/'Dataset - USA Export(seasonal)'!G249</f>
        <v>7.3818670426803734E-2</v>
      </c>
      <c r="P31" s="52">
        <f>$D31/'Dataset - USA Export(seasonal)'!H249</f>
        <v>7.3759338651591233E-2</v>
      </c>
      <c r="Q31" s="6"/>
      <c r="R31" s="7">
        <f t="shared" si="1"/>
        <v>9.5175126600937528E-3</v>
      </c>
      <c r="S31" s="6">
        <f t="shared" si="2"/>
        <v>9.8714920349834753E-3</v>
      </c>
      <c r="T31" s="7">
        <f t="shared" si="3"/>
        <v>9.9410277288957179E-3</v>
      </c>
      <c r="U31" s="6">
        <f t="shared" si="4"/>
        <v>9.9586301858541892E-3</v>
      </c>
      <c r="W31">
        <f t="shared" si="5"/>
        <v>9.5743856905657707E-3</v>
      </c>
    </row>
    <row r="32" spans="1:23" x14ac:dyDescent="0.3">
      <c r="A32" s="18">
        <v>27</v>
      </c>
      <c r="B32" s="139"/>
      <c r="C32" s="6" t="s">
        <v>9</v>
      </c>
      <c r="D32" s="6">
        <v>8.1999999999999993</v>
      </c>
      <c r="E32" s="6">
        <f>'Dataset - USA Export(seasonal)'!$H$62+'Dataset - USA Export(seasonal)'!$H$61*A32</f>
        <v>7.766021825396825</v>
      </c>
      <c r="F32" s="6">
        <f>'Dataset - USA Export(seasonal)'!$K$107+'Dataset - USA Export(seasonal)'!$K$108*A32+'Dataset - USA Export(seasonal)'!$K$109*(POWER(A32,2))</f>
        <v>7.4559270626653289</v>
      </c>
      <c r="G32" s="6"/>
      <c r="H32" s="83">
        <f t="shared" si="0"/>
        <v>1.0558816578629688</v>
      </c>
      <c r="I32" s="6"/>
      <c r="J32" s="54">
        <f>$D32/'Dataset - USA Export(seasonal)'!B250</f>
        <v>7.4997810804610821E-2</v>
      </c>
      <c r="K32" s="53">
        <f>$D32/'Dataset - USA Export(seasonal)'!C250</f>
        <v>7.5027987999959522E-2</v>
      </c>
      <c r="L32" s="53">
        <f>$D32/'Dataset - USA Export(seasonal)'!D250</f>
        <v>7.2973652123655142E-2</v>
      </c>
      <c r="M32" s="53">
        <f>$D32/'Dataset - USA Export(seasonal)'!E250</f>
        <v>7.2847182149291284E-2</v>
      </c>
      <c r="N32" s="53">
        <f>$D32/'Dataset - USA Export(seasonal)'!F250</f>
        <v>7.3177362641799706E-2</v>
      </c>
      <c r="O32" s="53">
        <f>$D32/'Dataset - USA Export(seasonal)'!G250</f>
        <v>7.1844687689952752E-2</v>
      </c>
      <c r="P32" s="52">
        <f>$D32/'Dataset - USA Export(seasonal)'!H250</f>
        <v>7.3445799288676131E-2</v>
      </c>
      <c r="Q32" s="6"/>
      <c r="R32" s="7">
        <f t="shared" si="1"/>
        <v>9.3965293639805565E-3</v>
      </c>
      <c r="S32" s="6">
        <f t="shared" si="2"/>
        <v>9.3802443241999215E-3</v>
      </c>
      <c r="T32" s="7">
        <f t="shared" si="3"/>
        <v>9.8146564507352388E-3</v>
      </c>
      <c r="U32" s="6">
        <f t="shared" si="4"/>
        <v>9.6359161089043521E-3</v>
      </c>
      <c r="W32">
        <f t="shared" si="5"/>
        <v>9.4573258921949056E-3</v>
      </c>
    </row>
    <row r="33" spans="1:23" x14ac:dyDescent="0.3">
      <c r="A33" s="18">
        <v>28</v>
      </c>
      <c r="B33" s="139"/>
      <c r="C33" s="6" t="s">
        <v>8</v>
      </c>
      <c r="D33" s="6">
        <v>7.8</v>
      </c>
      <c r="E33" s="6">
        <f>'Dataset - USA Export(seasonal)'!$H$62+'Dataset - USA Export(seasonal)'!$H$61*A33</f>
        <v>7.8282242063492067</v>
      </c>
      <c r="F33" s="6">
        <f>'Dataset - USA Export(seasonal)'!$K$107+'Dataset - USA Export(seasonal)'!$K$108*A33+'Dataset - USA Export(seasonal)'!$K$109*(POWER(A33,2))</f>
        <v>7.5012023602843767</v>
      </c>
      <c r="G33" s="6"/>
      <c r="H33" s="83">
        <f t="shared" si="0"/>
        <v>0.99639455825418044</v>
      </c>
      <c r="I33" s="6"/>
      <c r="J33" s="54">
        <f>$D33/'Dataset - USA Export(seasonal)'!B251</f>
        <v>7.5490141333842062E-2</v>
      </c>
      <c r="K33" s="53">
        <f>$D33/'Dataset - USA Export(seasonal)'!C251</f>
        <v>7.5465195802115109E-2</v>
      </c>
      <c r="L33" s="53">
        <f>$D33/'Dataset - USA Export(seasonal)'!D251</f>
        <v>7.4088857631663452E-2</v>
      </c>
      <c r="M33" s="53">
        <f>$D33/'Dataset - USA Export(seasonal)'!E251</f>
        <v>7.462892851907954E-2</v>
      </c>
      <c r="N33" s="53">
        <f>$D33/'Dataset - USA Export(seasonal)'!F251</f>
        <v>7.4171553430469148E-2</v>
      </c>
      <c r="O33" s="53">
        <f>$D33/'Dataset - USA Export(seasonal)'!G251</f>
        <v>7.4170618715370368E-2</v>
      </c>
      <c r="P33" s="52">
        <f>$D33/'Dataset - USA Export(seasonal)'!H251</f>
        <v>7.428911664813044E-2</v>
      </c>
      <c r="Q33" s="6"/>
      <c r="R33" s="7">
        <f t="shared" si="1"/>
        <v>9.4643249450587393E-3</v>
      </c>
      <c r="S33" s="6">
        <f t="shared" si="2"/>
        <v>9.533315162147572E-3</v>
      </c>
      <c r="T33" s="7">
        <f t="shared" si="3"/>
        <v>9.8879552727673976E-3</v>
      </c>
      <c r="U33" s="6">
        <f t="shared" si="4"/>
        <v>9.8878306640641667E-3</v>
      </c>
      <c r="W33">
        <f t="shared" si="5"/>
        <v>9.4899066109881032E-3</v>
      </c>
    </row>
    <row r="34" spans="1:23" x14ac:dyDescent="0.3">
      <c r="A34" s="18">
        <v>29</v>
      </c>
      <c r="B34" s="139"/>
      <c r="C34" s="6" t="s">
        <v>7</v>
      </c>
      <c r="D34" s="6">
        <v>7.7</v>
      </c>
      <c r="E34" s="6">
        <f>'Dataset - USA Export(seasonal)'!$H$62+'Dataset - USA Export(seasonal)'!$H$61*A34</f>
        <v>7.8904265873015866</v>
      </c>
      <c r="F34" s="6">
        <f>'Dataset - USA Export(seasonal)'!$K$107+'Dataset - USA Export(seasonal)'!$K$108*A34+'Dataset - USA Export(seasonal)'!$K$109*(POWER(A34,2))</f>
        <v>7.5483584449404599</v>
      </c>
      <c r="G34" s="6"/>
      <c r="H34" s="83">
        <f t="shared" si="0"/>
        <v>0.97586612267478057</v>
      </c>
      <c r="I34" s="6"/>
      <c r="J34" s="54">
        <f>$D34/'Dataset - USA Export(seasonal)'!B252</f>
        <v>7.2071438668378021E-2</v>
      </c>
      <c r="K34" s="53">
        <f>$D34/'Dataset - USA Export(seasonal)'!C252</f>
        <v>7.2049994481880403E-2</v>
      </c>
      <c r="L34" s="53">
        <f>$D34/'Dataset - USA Export(seasonal)'!D252</f>
        <v>7.1188562467983232E-2</v>
      </c>
      <c r="M34" s="53">
        <f>$D34/'Dataset - USA Export(seasonal)'!E252</f>
        <v>7.1459450039956116E-2</v>
      </c>
      <c r="N34" s="53">
        <f>$D34/'Dataset - USA Export(seasonal)'!F252</f>
        <v>7.1264355024216033E-2</v>
      </c>
      <c r="O34" s="53">
        <f>$D34/'Dataset - USA Export(seasonal)'!G252</f>
        <v>7.1253165264462959E-2</v>
      </c>
      <c r="P34" s="52">
        <f>$D34/'Dataset - USA Export(seasonal)'!H252</f>
        <v>7.1929669536685184E-2</v>
      </c>
      <c r="Q34" s="6"/>
      <c r="R34" s="7">
        <f t="shared" si="1"/>
        <v>9.0221436927821041E-3</v>
      </c>
      <c r="S34" s="6">
        <f t="shared" si="2"/>
        <v>9.0564748622031389E-3</v>
      </c>
      <c r="T34" s="7">
        <f t="shared" si="3"/>
        <v>9.4410401339622869E-3</v>
      </c>
      <c r="U34" s="6">
        <f t="shared" si="4"/>
        <v>9.4395577242655689E-3</v>
      </c>
      <c r="W34">
        <f t="shared" si="5"/>
        <v>9.1160685345510716E-3</v>
      </c>
    </row>
    <row r="35" spans="1:23" x14ac:dyDescent="0.3">
      <c r="A35" s="18">
        <v>30</v>
      </c>
      <c r="B35" s="139"/>
      <c r="C35" s="6" t="s">
        <v>6</v>
      </c>
      <c r="D35" s="6">
        <v>8.4</v>
      </c>
      <c r="E35" s="6">
        <f>'Dataset - USA Export(seasonal)'!$H$62+'Dataset - USA Export(seasonal)'!$H$61*A35</f>
        <v>7.9526289682539684</v>
      </c>
      <c r="F35" s="6">
        <f>'Dataset - USA Export(seasonal)'!$K$107+'Dataset - USA Export(seasonal)'!$K$108*A35+'Dataset - USA Export(seasonal)'!$K$109*(POWER(A35,2))</f>
        <v>7.5973953166335813</v>
      </c>
      <c r="G35" s="6"/>
      <c r="H35" s="83">
        <f t="shared" si="0"/>
        <v>1.0562544830812413</v>
      </c>
      <c r="I35" s="6"/>
      <c r="J35" s="54">
        <f>$D35/'Dataset - USA Export(seasonal)'!B253</f>
        <v>7.8416306978794467E-2</v>
      </c>
      <c r="K35" s="53">
        <f>$D35/'Dataset - USA Export(seasonal)'!C253</f>
        <v>7.842417870756184E-2</v>
      </c>
      <c r="L35" s="53">
        <f>$D35/'Dataset - USA Export(seasonal)'!D253</f>
        <v>7.8202390483993564E-2</v>
      </c>
      <c r="M35" s="53">
        <f>$D35/'Dataset - USA Export(seasonal)'!E253</f>
        <v>7.8609382937256944E-2</v>
      </c>
      <c r="N35" s="53">
        <f>$D35/'Dataset - USA Export(seasonal)'!F253</f>
        <v>7.8062064610475435E-2</v>
      </c>
      <c r="O35" s="53">
        <f>$D35/'Dataset - USA Export(seasonal)'!G253</f>
        <v>7.7458249374066299E-2</v>
      </c>
      <c r="P35" s="52">
        <f>$D35/'Dataset - USA Export(seasonal)'!H253</f>
        <v>7.7897975228852556E-2</v>
      </c>
      <c r="Q35" s="6"/>
      <c r="R35" s="7">
        <f t="shared" si="1"/>
        <v>9.8335268495699998E-3</v>
      </c>
      <c r="S35" s="6">
        <f t="shared" si="2"/>
        <v>9.8847039452056758E-3</v>
      </c>
      <c r="T35" s="7">
        <f t="shared" si="3"/>
        <v>1.0274845701337661E-2</v>
      </c>
      <c r="U35" s="6">
        <f t="shared" si="4"/>
        <v>1.0195369089782757E-2</v>
      </c>
      <c r="W35">
        <f t="shared" si="5"/>
        <v>9.7952482807651172E-3</v>
      </c>
    </row>
    <row r="36" spans="1:23" x14ac:dyDescent="0.3">
      <c r="A36" s="18">
        <v>31</v>
      </c>
      <c r="B36" s="139"/>
      <c r="C36" s="6" t="s">
        <v>5</v>
      </c>
      <c r="D36" s="6">
        <v>6.9</v>
      </c>
      <c r="E36" s="6">
        <f>'Dataset - USA Export(seasonal)'!$H$62+'Dataset - USA Export(seasonal)'!$H$61*A36</f>
        <v>8.0148313492063501</v>
      </c>
      <c r="F36" s="6">
        <f>'Dataset - USA Export(seasonal)'!$K$107+'Dataset - USA Export(seasonal)'!$K$108*A36+'Dataset - USA Export(seasonal)'!$K$109*(POWER(A36,2))</f>
        <v>7.6483129753637398</v>
      </c>
      <c r="G36" s="6"/>
      <c r="H36" s="83">
        <f t="shared" si="0"/>
        <v>0.86090395410294651</v>
      </c>
      <c r="I36" s="6"/>
      <c r="J36" s="54">
        <f>$D36/'Dataset - USA Export(seasonal)'!B254</f>
        <v>8.0322679628014884E-2</v>
      </c>
      <c r="K36" s="53">
        <f>$D36/'Dataset - USA Export(seasonal)'!C254</f>
        <v>8.026889853239251E-2</v>
      </c>
      <c r="L36" s="53">
        <f>$D36/'Dataset - USA Export(seasonal)'!D254</f>
        <v>8.0735936574577019E-2</v>
      </c>
      <c r="M36" s="53">
        <f>$D36/'Dataset - USA Export(seasonal)'!E254</f>
        <v>8.1699693740227439E-2</v>
      </c>
      <c r="N36" s="53">
        <f>$D36/'Dataset - USA Export(seasonal)'!F254</f>
        <v>8.0527341496324872E-2</v>
      </c>
      <c r="O36" s="53">
        <f>$D36/'Dataset - USA Export(seasonal)'!G254</f>
        <v>7.9577631238012689E-2</v>
      </c>
      <c r="P36" s="52">
        <f>$D36/'Dataset - USA Export(seasonal)'!H254</f>
        <v>8.0378449147418485E-2</v>
      </c>
      <c r="Q36" s="6"/>
      <c r="R36" s="7">
        <f t="shared" si="1"/>
        <v>1.0073316961631601E-2</v>
      </c>
      <c r="S36" s="6">
        <f t="shared" si="2"/>
        <v>1.0193563679704571E-2</v>
      </c>
      <c r="T36" s="7">
        <f t="shared" si="3"/>
        <v>1.0528771737730194E-2</v>
      </c>
      <c r="U36" s="6">
        <f t="shared" si="4"/>
        <v>1.0404599222644667E-2</v>
      </c>
      <c r="W36">
        <f t="shared" si="5"/>
        <v>1.0028713724010896E-2</v>
      </c>
    </row>
    <row r="37" spans="1:23" x14ac:dyDescent="0.3">
      <c r="A37" s="18">
        <v>32</v>
      </c>
      <c r="B37" s="139"/>
      <c r="C37" s="6" t="s">
        <v>4</v>
      </c>
      <c r="D37" s="6">
        <v>7</v>
      </c>
      <c r="E37" s="6">
        <f>'Dataset - USA Export(seasonal)'!$H$62+'Dataset - USA Export(seasonal)'!$H$61*A37</f>
        <v>8.0770337301587301</v>
      </c>
      <c r="F37" s="6">
        <f>'Dataset - USA Export(seasonal)'!$K$107+'Dataset - USA Export(seasonal)'!$K$108*A37+'Dataset - USA Export(seasonal)'!$K$109*(POWER(A37,2))</f>
        <v>7.7011114211309355</v>
      </c>
      <c r="G37" s="6"/>
      <c r="H37" s="83">
        <f t="shared" si="0"/>
        <v>0.86665479356150166</v>
      </c>
      <c r="I37" s="6"/>
      <c r="J37" s="54">
        <f>$D37/'Dataset - USA Export(seasonal)'!B255</f>
        <v>7.1278760760901408E-2</v>
      </c>
      <c r="K37" s="53">
        <f>$D37/'Dataset - USA Export(seasonal)'!C255</f>
        <v>7.1307518216389559E-2</v>
      </c>
      <c r="L37" s="53">
        <f>$D37/'Dataset - USA Export(seasonal)'!D255</f>
        <v>7.2089836821673275E-2</v>
      </c>
      <c r="M37" s="53">
        <f>$D37/'Dataset - USA Export(seasonal)'!E255</f>
        <v>7.1109842520627173E-2</v>
      </c>
      <c r="N37" s="53">
        <f>$D37/'Dataset - USA Export(seasonal)'!F255</f>
        <v>7.1955528727724483E-2</v>
      </c>
      <c r="O37" s="53">
        <f>$D37/'Dataset - USA Export(seasonal)'!G255</f>
        <v>7.2213651929122297E-2</v>
      </c>
      <c r="P37" s="52">
        <f>$D37/'Dataset - USA Export(seasonal)'!H255</f>
        <v>7.2411751620077833E-2</v>
      </c>
      <c r="Q37" s="6"/>
      <c r="R37" s="7">
        <f t="shared" si="1"/>
        <v>8.9252860926527997E-3</v>
      </c>
      <c r="S37" s="6">
        <f t="shared" si="2"/>
        <v>8.8039551271292902E-3</v>
      </c>
      <c r="T37" s="7">
        <f t="shared" si="3"/>
        <v>9.3435252125150473E-3</v>
      </c>
      <c r="U37" s="6">
        <f t="shared" si="4"/>
        <v>9.3770428682510183E-3</v>
      </c>
      <c r="W37">
        <f t="shared" si="5"/>
        <v>8.9651416645321839E-3</v>
      </c>
    </row>
    <row r="38" spans="1:23" x14ac:dyDescent="0.3">
      <c r="A38" s="18">
        <v>33</v>
      </c>
      <c r="B38" s="139"/>
      <c r="C38" s="6" t="s">
        <v>3</v>
      </c>
      <c r="D38" s="6">
        <v>7.9</v>
      </c>
      <c r="E38" s="6">
        <f>'Dataset - USA Export(seasonal)'!$H$62+'Dataset - USA Export(seasonal)'!$H$61*A38</f>
        <v>8.13923611111111</v>
      </c>
      <c r="F38" s="6">
        <f>'Dataset - USA Export(seasonal)'!$K$107+'Dataset - USA Export(seasonal)'!$K$108*A38+'Dataset - USA Export(seasonal)'!$K$109*(POWER(A38,2))</f>
        <v>7.7557906539351684</v>
      </c>
      <c r="G38" s="6"/>
      <c r="H38" s="83">
        <f t="shared" ref="H38:H69" si="6">D38/E38</f>
        <v>0.97060705601296893</v>
      </c>
      <c r="I38" s="6"/>
      <c r="J38" s="54">
        <f>$D38/'Dataset - USA Export(seasonal)'!B256</f>
        <v>7.7445262134068965E-2</v>
      </c>
      <c r="K38" s="53">
        <f>$D38/'Dataset - USA Export(seasonal)'!C256</f>
        <v>7.7468790534682169E-2</v>
      </c>
      <c r="L38" s="53">
        <f>$D38/'Dataset - USA Export(seasonal)'!D256</f>
        <v>7.9081025702957539E-2</v>
      </c>
      <c r="M38" s="53">
        <f>$D38/'Dataset - USA Export(seasonal)'!E256</f>
        <v>7.9710555421231163E-2</v>
      </c>
      <c r="N38" s="53">
        <f>$D38/'Dataset - USA Export(seasonal)'!F256</f>
        <v>7.8780261159524176E-2</v>
      </c>
      <c r="O38" s="53">
        <f>$D38/'Dataset - USA Export(seasonal)'!G256</f>
        <v>7.8227467758920893E-2</v>
      </c>
      <c r="P38" s="52">
        <f>$D38/'Dataset - USA Export(seasonal)'!H256</f>
        <v>7.8591480786129445E-2</v>
      </c>
      <c r="Q38" s="6"/>
      <c r="R38" s="7">
        <f t="shared" ref="R38:R69" si="7">L38/E38</f>
        <v>9.7160255119029797E-3</v>
      </c>
      <c r="S38" s="6">
        <f t="shared" ref="S38:S69" si="8">M38/E38</f>
        <v>9.7933705734885787E-3</v>
      </c>
      <c r="T38" s="7">
        <f t="shared" ref="T38:T69" si="9">N38/F38</f>
        <v>1.015760541699927E-2</v>
      </c>
      <c r="U38" s="6">
        <f t="shared" ref="U38:U69" si="10">O38/F38</f>
        <v>1.0086330491557232E-2</v>
      </c>
      <c r="W38">
        <f t="shared" ref="W38:W69" si="11">P38/E38</f>
        <v>9.6558792143702412E-3</v>
      </c>
    </row>
    <row r="39" spans="1:23" x14ac:dyDescent="0.3">
      <c r="A39" s="18">
        <v>34</v>
      </c>
      <c r="B39" s="139"/>
      <c r="C39" s="6" t="s">
        <v>2</v>
      </c>
      <c r="D39" s="6">
        <v>8</v>
      </c>
      <c r="E39" s="6">
        <f>'Dataset - USA Export(seasonal)'!$H$62+'Dataset - USA Export(seasonal)'!$H$61*A39</f>
        <v>8.2014384920634917</v>
      </c>
      <c r="F39" s="6">
        <f>'Dataset - USA Export(seasonal)'!$K$107+'Dataset - USA Export(seasonal)'!$K$108*A39+'Dataset - USA Export(seasonal)'!$K$109*(POWER(A39,2))</f>
        <v>7.8123506737764377</v>
      </c>
      <c r="G39" s="6"/>
      <c r="H39" s="83">
        <f t="shared" si="6"/>
        <v>0.97543863893408167</v>
      </c>
      <c r="I39" s="6"/>
      <c r="J39" s="54">
        <f>$D39/'Dataset - USA Export(seasonal)'!B257</f>
        <v>7.3375137795631276E-2</v>
      </c>
      <c r="K39" s="53">
        <f>$D39/'Dataset - USA Export(seasonal)'!C257</f>
        <v>7.3350692347376609E-2</v>
      </c>
      <c r="L39" s="53">
        <f>$D39/'Dataset - USA Export(seasonal)'!D257</f>
        <v>7.5379116233452836E-2</v>
      </c>
      <c r="M39" s="53">
        <f>$D39/'Dataset - USA Export(seasonal)'!E257</f>
        <v>7.3170490770612814E-2</v>
      </c>
      <c r="N39" s="53">
        <f>$D39/'Dataset - USA Export(seasonal)'!F257</f>
        <v>7.5160508336293452E-2</v>
      </c>
      <c r="O39" s="53">
        <f>$D39/'Dataset - USA Export(seasonal)'!G257</f>
        <v>7.6119595061299242E-2</v>
      </c>
      <c r="P39" s="52">
        <f>$D39/'Dataset - USA Export(seasonal)'!H257</f>
        <v>7.4783824273335159E-2</v>
      </c>
      <c r="Q39" s="6"/>
      <c r="R39" s="7">
        <f t="shared" si="7"/>
        <v>9.190962817851648E-3</v>
      </c>
      <c r="S39" s="6">
        <f t="shared" si="8"/>
        <v>8.9216654909281684E-3</v>
      </c>
      <c r="T39" s="7">
        <f t="shared" si="9"/>
        <v>9.6207289553172821E-3</v>
      </c>
      <c r="U39" s="6">
        <f t="shared" si="10"/>
        <v>9.7434944026269042E-3</v>
      </c>
      <c r="W39">
        <f t="shared" si="11"/>
        <v>9.1183789704334488E-3</v>
      </c>
    </row>
    <row r="40" spans="1:23" x14ac:dyDescent="0.3">
      <c r="A40" s="18">
        <v>35</v>
      </c>
      <c r="B40" s="139"/>
      <c r="C40" s="6" t="s">
        <v>1</v>
      </c>
      <c r="D40" s="6">
        <v>7.7</v>
      </c>
      <c r="E40" s="6">
        <f>'Dataset - USA Export(seasonal)'!$H$62+'Dataset - USA Export(seasonal)'!$H$61*A40</f>
        <v>8.2636408730158735</v>
      </c>
      <c r="F40" s="6">
        <f>'Dataset - USA Export(seasonal)'!$K$107+'Dataset - USA Export(seasonal)'!$K$108*A40+'Dataset - USA Export(seasonal)'!$K$109*(POWER(A40,2))</f>
        <v>7.8707914806547441</v>
      </c>
      <c r="G40" s="6"/>
      <c r="H40" s="83">
        <f t="shared" si="6"/>
        <v>0.93179267084846484</v>
      </c>
      <c r="I40" s="6"/>
      <c r="J40" s="54">
        <f>$D40/'Dataset - USA Export(seasonal)'!B258</f>
        <v>7.3487841076278079E-2</v>
      </c>
      <c r="K40" s="53">
        <f>$D40/'Dataset - USA Export(seasonal)'!C258</f>
        <v>7.3526347122123456E-2</v>
      </c>
      <c r="L40" s="53">
        <f>$D40/'Dataset - USA Export(seasonal)'!D258</f>
        <v>7.6001673123158725E-2</v>
      </c>
      <c r="M40" s="53">
        <f>$D40/'Dataset - USA Export(seasonal)'!E258</f>
        <v>7.4916711527930696E-2</v>
      </c>
      <c r="N40" s="53">
        <f>$D40/'Dataset - USA Export(seasonal)'!F258</f>
        <v>7.5849251048211622E-2</v>
      </c>
      <c r="O40" s="53">
        <f>$D40/'Dataset - USA Export(seasonal)'!G258</f>
        <v>7.677735624530542E-2</v>
      </c>
      <c r="P40" s="52">
        <f>$D40/'Dataset - USA Export(seasonal)'!H258</f>
        <v>7.557387553694872E-2</v>
      </c>
      <c r="Q40" s="6"/>
      <c r="R40" s="7">
        <f t="shared" si="7"/>
        <v>9.1971171413480577E-3</v>
      </c>
      <c r="S40" s="6">
        <f t="shared" si="8"/>
        <v>9.0658237306226637E-3</v>
      </c>
      <c r="T40" s="7">
        <f t="shared" si="9"/>
        <v>9.6368009792456074E-3</v>
      </c>
      <c r="U40" s="6">
        <f t="shared" si="10"/>
        <v>9.7547186244246152E-3</v>
      </c>
      <c r="W40">
        <f t="shared" si="11"/>
        <v>9.1453484847977794E-3</v>
      </c>
    </row>
    <row r="41" spans="1:23" ht="15" thickBot="1" x14ac:dyDescent="0.35">
      <c r="A41" s="51">
        <v>36</v>
      </c>
      <c r="B41" s="140"/>
      <c r="C41" s="47" t="s">
        <v>0</v>
      </c>
      <c r="D41" s="47">
        <v>7.1</v>
      </c>
      <c r="E41" s="47">
        <f>'Dataset - USA Export(seasonal)'!$H$62+'Dataset - USA Export(seasonal)'!$H$61*A41</f>
        <v>8.3258432539682534</v>
      </c>
      <c r="F41" s="47">
        <f>'Dataset - USA Export(seasonal)'!$K$107+'Dataset - USA Export(seasonal)'!$K$108*A41+'Dataset - USA Export(seasonal)'!$K$109*(POWER(A41,2))</f>
        <v>7.9311130745700869</v>
      </c>
      <c r="G41" s="47"/>
      <c r="H41" s="82">
        <f t="shared" si="6"/>
        <v>0.85276647462898203</v>
      </c>
      <c r="I41" s="47"/>
      <c r="J41" s="54">
        <f>$D41/'Dataset - USA Export(seasonal)'!B259</f>
        <v>7.7027617082600447E-2</v>
      </c>
      <c r="K41" s="53">
        <f>$D41/'Dataset - USA Export(seasonal)'!C259</f>
        <v>7.7103020314684023E-2</v>
      </c>
      <c r="L41" s="53">
        <f>$D41/'Dataset - USA Export(seasonal)'!D259</f>
        <v>8.0363916758358078E-2</v>
      </c>
      <c r="M41" s="53">
        <f>$D41/'Dataset - USA Export(seasonal)'!E259</f>
        <v>8.1442549435887204E-2</v>
      </c>
      <c r="N41" s="53">
        <f>$D41/'Dataset - USA Export(seasonal)'!F259</f>
        <v>8.0176368674321874E-2</v>
      </c>
      <c r="O41" s="53">
        <f>$D41/'Dataset - USA Export(seasonal)'!G259</f>
        <v>8.1316727789533624E-2</v>
      </c>
      <c r="P41" s="52">
        <f>$D41/'Dataset - USA Export(seasonal)'!H259</f>
        <v>7.9726846466149234E-2</v>
      </c>
      <c r="Q41" s="47"/>
      <c r="R41" s="46">
        <f t="shared" si="7"/>
        <v>9.6523456311833795E-3</v>
      </c>
      <c r="S41" s="47">
        <f t="shared" si="8"/>
        <v>9.7818979953856518E-3</v>
      </c>
      <c r="T41" s="46">
        <f t="shared" si="9"/>
        <v>1.0109094136029312E-2</v>
      </c>
      <c r="U41" s="6">
        <f t="shared" si="10"/>
        <v>1.0252877121404737E-2</v>
      </c>
      <c r="W41">
        <f t="shared" si="11"/>
        <v>9.5758284217217181E-3</v>
      </c>
    </row>
    <row r="42" spans="1:23" ht="15" thickTop="1" x14ac:dyDescent="0.3">
      <c r="A42" s="58">
        <v>37</v>
      </c>
      <c r="B42" s="141">
        <v>1993</v>
      </c>
      <c r="C42" s="57" t="s">
        <v>11</v>
      </c>
      <c r="D42" s="57">
        <v>6.9</v>
      </c>
      <c r="E42" s="57">
        <f>'Dataset - USA Export(seasonal)'!$H$62+'Dataset - USA Export(seasonal)'!$H$61*A42</f>
        <v>8.3880456349206352</v>
      </c>
      <c r="F42" s="57">
        <f>'Dataset - USA Export(seasonal)'!$K$107+'Dataset - USA Export(seasonal)'!$K$108*A42+'Dataset - USA Export(seasonal)'!$K$109*(POWER(A42,2))</f>
        <v>7.9933154555224677</v>
      </c>
      <c r="G42" s="57"/>
      <c r="H42" s="84">
        <f t="shared" si="6"/>
        <v>0.82259924424758879</v>
      </c>
      <c r="I42" s="57"/>
      <c r="J42" s="54">
        <f>$D42/'Dataset - USA Export(seasonal)'!B248</f>
        <v>7.7420951442738958E-2</v>
      </c>
      <c r="K42" s="53">
        <f>$D42/'Dataset - USA Export(seasonal)'!C248</f>
        <v>7.7344223416505986E-2</v>
      </c>
      <c r="L42" s="53">
        <f>$D42/'Dataset - USA Export(seasonal)'!D248</f>
        <v>7.4153649395056143E-2</v>
      </c>
      <c r="M42" s="53">
        <f>$D42/'Dataset - USA Export(seasonal)'!E248</f>
        <v>7.2658577872538183E-2</v>
      </c>
      <c r="N42" s="53">
        <f>$D42/'Dataset - USA Export(seasonal)'!F248</f>
        <v>7.4695776699397268E-2</v>
      </c>
      <c r="O42" s="53">
        <f>$D42/'Dataset - USA Export(seasonal)'!G248</f>
        <v>7.4972664410634202E-2</v>
      </c>
      <c r="P42" s="52">
        <f>$D42/'Dataset - USA Export(seasonal)'!H248</f>
        <v>7.4495521997584108E-2</v>
      </c>
      <c r="Q42" s="57"/>
      <c r="R42" s="56">
        <f t="shared" si="7"/>
        <v>8.8403965145759204E-3</v>
      </c>
      <c r="S42" s="57">
        <f t="shared" si="8"/>
        <v>8.6621581516020986E-3</v>
      </c>
      <c r="T42" s="56">
        <f t="shared" si="9"/>
        <v>9.3447802873576104E-3</v>
      </c>
      <c r="U42" s="6">
        <f t="shared" si="10"/>
        <v>9.3794201952628626E-3</v>
      </c>
      <c r="W42">
        <f t="shared" si="11"/>
        <v>8.8811536369626538E-3</v>
      </c>
    </row>
    <row r="43" spans="1:23" x14ac:dyDescent="0.3">
      <c r="A43" s="18">
        <v>38</v>
      </c>
      <c r="B43" s="139"/>
      <c r="C43" s="6" t="s">
        <v>10</v>
      </c>
      <c r="D43" s="6">
        <v>7.7</v>
      </c>
      <c r="E43" s="6">
        <f>'Dataset - USA Export(seasonal)'!$H$62+'Dataset - USA Export(seasonal)'!$H$61*A43</f>
        <v>8.4502480158730151</v>
      </c>
      <c r="F43" s="6">
        <f>'Dataset - USA Export(seasonal)'!$K$107+'Dataset - USA Export(seasonal)'!$K$108*A43+'Dataset - USA Export(seasonal)'!$K$109*(POWER(A43,2))</f>
        <v>8.0573986235118848</v>
      </c>
      <c r="G43" s="6"/>
      <c r="H43" s="83">
        <f t="shared" si="6"/>
        <v>0.91121585846193587</v>
      </c>
      <c r="I43" s="6"/>
      <c r="J43" s="54">
        <f>$D43/'Dataset - USA Export(seasonal)'!B249</f>
        <v>8.355324039895233E-2</v>
      </c>
      <c r="K43" s="53">
        <f>$D43/'Dataset - USA Export(seasonal)'!C249</f>
        <v>8.3533233038074528E-2</v>
      </c>
      <c r="L43" s="53">
        <f>$D43/'Dataset - USA Export(seasonal)'!D249</f>
        <v>8.0653319002934057E-2</v>
      </c>
      <c r="M43" s="53">
        <f>$D43/'Dataset - USA Export(seasonal)'!E249</f>
        <v>8.3653011513262585E-2</v>
      </c>
      <c r="N43" s="53">
        <f>$D43/'Dataset - USA Export(seasonal)'!F249</f>
        <v>8.1057010805762678E-2</v>
      </c>
      <c r="O43" s="53">
        <f>$D43/'Dataset - USA Export(seasonal)'!G249</f>
        <v>8.1200537469484108E-2</v>
      </c>
      <c r="P43" s="52">
        <f>$D43/'Dataset - USA Export(seasonal)'!H249</f>
        <v>8.1135272516750359E-2</v>
      </c>
      <c r="Q43" s="6"/>
      <c r="R43" s="7">
        <f t="shared" si="7"/>
        <v>9.544491339358821E-3</v>
      </c>
      <c r="S43" s="6">
        <f t="shared" si="8"/>
        <v>9.8994741167511401E-3</v>
      </c>
      <c r="T43" s="7">
        <f t="shared" si="9"/>
        <v>1.0059947955067575E-2</v>
      </c>
      <c r="U43" s="6">
        <f t="shared" si="10"/>
        <v>1.0077760982624957E-2</v>
      </c>
      <c r="W43">
        <f t="shared" si="11"/>
        <v>9.6015255841420503E-3</v>
      </c>
    </row>
    <row r="44" spans="1:23" x14ac:dyDescent="0.3">
      <c r="A44" s="18">
        <v>39</v>
      </c>
      <c r="B44" s="139"/>
      <c r="C44" s="6" t="s">
        <v>9</v>
      </c>
      <c r="D44" s="6">
        <v>9.5</v>
      </c>
      <c r="E44" s="6">
        <f>'Dataset - USA Export(seasonal)'!$H$62+'Dataset - USA Export(seasonal)'!$H$61*A44</f>
        <v>8.5124503968253968</v>
      </c>
      <c r="F44" s="6">
        <f>'Dataset - USA Export(seasonal)'!$K$107+'Dataset - USA Export(seasonal)'!$K$108*A44+'Dataset - USA Export(seasonal)'!$K$109*(POWER(A44,2))</f>
        <v>8.123362578538341</v>
      </c>
      <c r="G44" s="6"/>
      <c r="H44" s="83">
        <f t="shared" si="6"/>
        <v>1.1160123768289911</v>
      </c>
      <c r="I44" s="6"/>
      <c r="J44" s="54">
        <f>$D44/'Dataset - USA Export(seasonal)'!B250</f>
        <v>8.6887707639488151E-2</v>
      </c>
      <c r="K44" s="53">
        <f>$D44/'Dataset - USA Export(seasonal)'!C250</f>
        <v>8.6922669024343355E-2</v>
      </c>
      <c r="L44" s="53">
        <f>$D44/'Dataset - USA Export(seasonal)'!D250</f>
        <v>8.4542645753015108E-2</v>
      </c>
      <c r="M44" s="53">
        <f>$D44/'Dataset - USA Export(seasonal)'!E250</f>
        <v>8.4396125660764307E-2</v>
      </c>
      <c r="N44" s="53">
        <f>$D44/'Dataset - USA Export(seasonal)'!F250</f>
        <v>8.4778651841109429E-2</v>
      </c>
      <c r="O44" s="53">
        <f>$D44/'Dataset - USA Export(seasonal)'!G250</f>
        <v>8.3234699152994043E-2</v>
      </c>
      <c r="P44" s="52">
        <f>$D44/'Dataset - USA Export(seasonal)'!H250</f>
        <v>8.5089645517368695E-2</v>
      </c>
      <c r="Q44" s="6"/>
      <c r="R44" s="7">
        <f t="shared" si="7"/>
        <v>9.931646213708822E-3</v>
      </c>
      <c r="S44" s="6">
        <f t="shared" si="8"/>
        <v>9.914433767771345E-3</v>
      </c>
      <c r="T44" s="7">
        <f t="shared" si="9"/>
        <v>1.0436398846099995E-2</v>
      </c>
      <c r="U44" s="6">
        <f t="shared" si="10"/>
        <v>1.0246335596652721E-2</v>
      </c>
      <c r="W44">
        <f t="shared" si="11"/>
        <v>9.9959050039342048E-3</v>
      </c>
    </row>
    <row r="45" spans="1:23" x14ac:dyDescent="0.3">
      <c r="A45" s="18">
        <v>40</v>
      </c>
      <c r="B45" s="139"/>
      <c r="C45" s="6" t="s">
        <v>8</v>
      </c>
      <c r="D45" s="6">
        <v>8.8000000000000007</v>
      </c>
      <c r="E45" s="6">
        <f>'Dataset - USA Export(seasonal)'!$H$62+'Dataset - USA Export(seasonal)'!$H$61*A45</f>
        <v>8.5746527777777786</v>
      </c>
      <c r="F45" s="6">
        <f>'Dataset - USA Export(seasonal)'!$K$107+'Dataset - USA Export(seasonal)'!$K$108*A45+'Dataset - USA Export(seasonal)'!$K$109*(POWER(A45,2))</f>
        <v>8.1912073206018317</v>
      </c>
      <c r="G45" s="6"/>
      <c r="H45" s="83">
        <f t="shared" si="6"/>
        <v>1.0262806236080178</v>
      </c>
      <c r="I45" s="6"/>
      <c r="J45" s="54">
        <f>$D45/'Dataset - USA Export(seasonal)'!B251</f>
        <v>8.5168364581770545E-2</v>
      </c>
      <c r="K45" s="53">
        <f>$D45/'Dataset - USA Export(seasonal)'!C251</f>
        <v>8.5140220904950381E-2</v>
      </c>
      <c r="L45" s="53">
        <f>$D45/'Dataset - USA Export(seasonal)'!D251</f>
        <v>8.358742912290236E-2</v>
      </c>
      <c r="M45" s="53">
        <f>$D45/'Dataset - USA Export(seasonal)'!E251</f>
        <v>8.419673986767949E-2</v>
      </c>
      <c r="N45" s="53">
        <f>$D45/'Dataset - USA Export(seasonal)'!F251</f>
        <v>8.3680726947195971E-2</v>
      </c>
      <c r="O45" s="53">
        <f>$D45/'Dataset - USA Export(seasonal)'!G251</f>
        <v>8.3679672396828123E-2</v>
      </c>
      <c r="P45" s="52">
        <f>$D45/'Dataset - USA Export(seasonal)'!H251</f>
        <v>8.3813362372249733E-2</v>
      </c>
      <c r="Q45" s="6"/>
      <c r="R45" s="7">
        <f t="shared" si="7"/>
        <v>9.7481998734140016E-3</v>
      </c>
      <c r="S45" s="6">
        <f t="shared" si="8"/>
        <v>9.8192593974050172E-3</v>
      </c>
      <c r="T45" s="7">
        <f t="shared" si="9"/>
        <v>1.0215921007972693E-2</v>
      </c>
      <c r="U45" s="6">
        <f t="shared" si="10"/>
        <v>1.0215792266222355E-2</v>
      </c>
      <c r="W45">
        <f t="shared" si="11"/>
        <v>9.7745488411451389E-3</v>
      </c>
    </row>
    <row r="46" spans="1:23" x14ac:dyDescent="0.3">
      <c r="A46" s="18">
        <v>41</v>
      </c>
      <c r="B46" s="139"/>
      <c r="C46" s="6" t="s">
        <v>7</v>
      </c>
      <c r="D46" s="6">
        <v>8.8000000000000007</v>
      </c>
      <c r="E46" s="6">
        <f>'Dataset - USA Export(seasonal)'!$H$62+'Dataset - USA Export(seasonal)'!$H$61*A46</f>
        <v>8.6368551587301585</v>
      </c>
      <c r="F46" s="6">
        <f>'Dataset - USA Export(seasonal)'!$K$107+'Dataset - USA Export(seasonal)'!$K$108*A46+'Dataset - USA Export(seasonal)'!$K$109*(POWER(A46,2))</f>
        <v>8.2609328497023604</v>
      </c>
      <c r="G46" s="6"/>
      <c r="H46" s="83">
        <f t="shared" si="6"/>
        <v>1.0188893802514374</v>
      </c>
      <c r="I46" s="6"/>
      <c r="J46" s="54">
        <f>$D46/'Dataset - USA Export(seasonal)'!B252</f>
        <v>8.2367358478146316E-2</v>
      </c>
      <c r="K46" s="53">
        <f>$D46/'Dataset - USA Export(seasonal)'!C252</f>
        <v>8.234285083643475E-2</v>
      </c>
      <c r="L46" s="53">
        <f>$D46/'Dataset - USA Export(seasonal)'!D252</f>
        <v>8.1358357106266557E-2</v>
      </c>
      <c r="M46" s="53">
        <f>$D46/'Dataset - USA Export(seasonal)'!E252</f>
        <v>8.1667942902807003E-2</v>
      </c>
      <c r="N46" s="53">
        <f>$D46/'Dataset - USA Export(seasonal)'!F252</f>
        <v>8.1444977170532618E-2</v>
      </c>
      <c r="O46" s="53">
        <f>$D46/'Dataset - USA Export(seasonal)'!G252</f>
        <v>8.1432188873671971E-2</v>
      </c>
      <c r="P46" s="52">
        <f>$D46/'Dataset - USA Export(seasonal)'!H252</f>
        <v>8.2205336613354496E-2</v>
      </c>
      <c r="Q46" s="6"/>
      <c r="R46" s="7">
        <f t="shared" si="7"/>
        <v>9.4199052329862563E-3</v>
      </c>
      <c r="S46" s="6">
        <f t="shared" si="8"/>
        <v>9.4557499693921354E-3</v>
      </c>
      <c r="T46" s="7">
        <f t="shared" si="9"/>
        <v>9.8590532876038396E-3</v>
      </c>
      <c r="U46" s="6">
        <f t="shared" si="10"/>
        <v>9.8575052424746384E-3</v>
      </c>
      <c r="W46">
        <f t="shared" si="11"/>
        <v>9.5179709631069941E-3</v>
      </c>
    </row>
    <row r="47" spans="1:23" x14ac:dyDescent="0.3">
      <c r="A47" s="18">
        <v>42</v>
      </c>
      <c r="B47" s="139"/>
      <c r="C47" s="6" t="s">
        <v>6</v>
      </c>
      <c r="D47" s="6">
        <v>9.1</v>
      </c>
      <c r="E47" s="6">
        <f>'Dataset - USA Export(seasonal)'!$H$62+'Dataset - USA Export(seasonal)'!$H$61*A47</f>
        <v>8.6990575396825385</v>
      </c>
      <c r="F47" s="6">
        <f>'Dataset - USA Export(seasonal)'!$K$107+'Dataset - USA Export(seasonal)'!$K$108*A47+'Dataset - USA Export(seasonal)'!$K$109*(POWER(A47,2))</f>
        <v>8.3325391658399273</v>
      </c>
      <c r="G47" s="6"/>
      <c r="H47" s="83">
        <f t="shared" si="6"/>
        <v>1.0460903331755744</v>
      </c>
      <c r="I47" s="6"/>
      <c r="J47" s="54">
        <f>$D47/'Dataset - USA Export(seasonal)'!B253</f>
        <v>8.4950999227027341E-2</v>
      </c>
      <c r="K47" s="53">
        <f>$D47/'Dataset - USA Export(seasonal)'!C253</f>
        <v>8.4959526933191989E-2</v>
      </c>
      <c r="L47" s="53">
        <f>$D47/'Dataset - USA Export(seasonal)'!D253</f>
        <v>8.4719256357659686E-2</v>
      </c>
      <c r="M47" s="53">
        <f>$D47/'Dataset - USA Export(seasonal)'!E253</f>
        <v>8.5160164848695027E-2</v>
      </c>
      <c r="N47" s="53">
        <f>$D47/'Dataset - USA Export(seasonal)'!F253</f>
        <v>8.4567236661348369E-2</v>
      </c>
      <c r="O47" s="53">
        <f>$D47/'Dataset - USA Export(seasonal)'!G253</f>
        <v>8.3913103488571825E-2</v>
      </c>
      <c r="P47" s="52">
        <f>$D47/'Dataset - USA Export(seasonal)'!H253</f>
        <v>8.4389473164590265E-2</v>
      </c>
      <c r="Q47" s="6"/>
      <c r="R47" s="7">
        <f t="shared" si="7"/>
        <v>9.7389005614913326E-3</v>
      </c>
      <c r="S47" s="6">
        <f t="shared" si="8"/>
        <v>9.7895851889954096E-3</v>
      </c>
      <c r="T47" s="7">
        <f t="shared" si="9"/>
        <v>1.0149035603461688E-2</v>
      </c>
      <c r="U47" s="6">
        <f t="shared" si="10"/>
        <v>1.0070532141340774E-2</v>
      </c>
      <c r="W47">
        <f t="shared" si="11"/>
        <v>9.7009903405777392E-3</v>
      </c>
    </row>
    <row r="48" spans="1:23" x14ac:dyDescent="0.3">
      <c r="A48" s="18">
        <v>43</v>
      </c>
      <c r="B48" s="139"/>
      <c r="C48" s="6" t="s">
        <v>5</v>
      </c>
      <c r="D48" s="6">
        <v>7.1</v>
      </c>
      <c r="E48" s="6">
        <f>'Dataset - USA Export(seasonal)'!$H$62+'Dataset - USA Export(seasonal)'!$H$61*A48</f>
        <v>8.7612599206349202</v>
      </c>
      <c r="F48" s="6">
        <f>'Dataset - USA Export(seasonal)'!$K$107+'Dataset - USA Export(seasonal)'!$K$108*A48+'Dataset - USA Export(seasonal)'!$K$109*(POWER(A48,2))</f>
        <v>8.4060262690145304</v>
      </c>
      <c r="G48" s="6"/>
      <c r="H48" s="83">
        <f t="shared" si="6"/>
        <v>0.81038572811631293</v>
      </c>
      <c r="I48" s="6"/>
      <c r="J48" s="54">
        <f>$D48/'Dataset - USA Export(seasonal)'!B254</f>
        <v>8.2650873240421099E-2</v>
      </c>
      <c r="K48" s="53">
        <f>$D48/'Dataset - USA Export(seasonal)'!C254</f>
        <v>8.2595533272461844E-2</v>
      </c>
      <c r="L48" s="53">
        <f>$D48/'Dataset - USA Export(seasonal)'!D254</f>
        <v>8.3076108649202424E-2</v>
      </c>
      <c r="M48" s="53">
        <f>$D48/'Dataset - USA Export(seasonal)'!E254</f>
        <v>8.4067800805161547E-2</v>
      </c>
      <c r="N48" s="53">
        <f>$D48/'Dataset - USA Export(seasonal)'!F254</f>
        <v>8.2861467336798056E-2</v>
      </c>
      <c r="O48" s="53">
        <f>$D48/'Dataset - USA Export(seasonal)'!G254</f>
        <v>8.1884229244911594E-2</v>
      </c>
      <c r="P48" s="52">
        <f>$D48/'Dataset - USA Export(seasonal)'!H254</f>
        <v>8.2708259267633505E-2</v>
      </c>
      <c r="Q48" s="6"/>
      <c r="R48" s="7">
        <f t="shared" si="7"/>
        <v>9.4822102530639201E-3</v>
      </c>
      <c r="S48" s="6">
        <f t="shared" si="8"/>
        <v>9.5954008403701403E-3</v>
      </c>
      <c r="T48" s="7">
        <f t="shared" si="9"/>
        <v>9.8573885787430707E-3</v>
      </c>
      <c r="U48" s="6">
        <f t="shared" si="10"/>
        <v>9.7411341131237259E-3</v>
      </c>
      <c r="W48">
        <f t="shared" si="11"/>
        <v>9.4402243532160524E-3</v>
      </c>
    </row>
    <row r="49" spans="1:23" x14ac:dyDescent="0.3">
      <c r="A49" s="18">
        <v>44</v>
      </c>
      <c r="B49" s="139"/>
      <c r="C49" s="6" t="s">
        <v>4</v>
      </c>
      <c r="D49" s="6">
        <v>8.3000000000000007</v>
      </c>
      <c r="E49" s="6">
        <f>'Dataset - USA Export(seasonal)'!$H$62+'Dataset - USA Export(seasonal)'!$H$61*A49</f>
        <v>8.8234623015873019</v>
      </c>
      <c r="F49" s="6">
        <f>'Dataset - USA Export(seasonal)'!$K$107+'Dataset - USA Export(seasonal)'!$K$108*A49+'Dataset - USA Export(seasonal)'!$K$109*(POWER(A49,2))</f>
        <v>8.4813941592261699</v>
      </c>
      <c r="G49" s="6"/>
      <c r="H49" s="83">
        <f t="shared" si="6"/>
        <v>0.94067382126252952</v>
      </c>
      <c r="I49" s="6"/>
      <c r="J49" s="54">
        <f>$D49/'Dataset - USA Export(seasonal)'!B255</f>
        <v>8.4516244902211671E-2</v>
      </c>
      <c r="K49" s="53">
        <f>$D49/'Dataset - USA Export(seasonal)'!C255</f>
        <v>8.4550343028004765E-2</v>
      </c>
      <c r="L49" s="53">
        <f>$D49/'Dataset - USA Export(seasonal)'!D255</f>
        <v>8.5477949374269752E-2</v>
      </c>
      <c r="M49" s="53">
        <f>$D49/'Dataset - USA Export(seasonal)'!E255</f>
        <v>8.4315956131600797E-2</v>
      </c>
      <c r="N49" s="53">
        <f>$D49/'Dataset - USA Export(seasonal)'!F255</f>
        <v>8.5318698348587602E-2</v>
      </c>
      <c r="O49" s="53">
        <f>$D49/'Dataset - USA Export(seasonal)'!G255</f>
        <v>8.5624758715959301E-2</v>
      </c>
      <c r="P49" s="52">
        <f>$D49/'Dataset - USA Export(seasonal)'!H255</f>
        <v>8.5859648349520867E-2</v>
      </c>
      <c r="Q49" s="6"/>
      <c r="R49" s="7">
        <f t="shared" si="7"/>
        <v>9.6875746110336586E-3</v>
      </c>
      <c r="S49" s="6">
        <f t="shared" si="8"/>
        <v>9.5558810418935811E-3</v>
      </c>
      <c r="T49" s="7">
        <f t="shared" si="9"/>
        <v>1.0059513418059557E-2</v>
      </c>
      <c r="U49" s="6">
        <f t="shared" si="10"/>
        <v>1.0095599509759322E-2</v>
      </c>
      <c r="W49">
        <f t="shared" si="11"/>
        <v>9.7308341572531105E-3</v>
      </c>
    </row>
    <row r="50" spans="1:23" x14ac:dyDescent="0.3">
      <c r="A50" s="18">
        <v>45</v>
      </c>
      <c r="B50" s="139"/>
      <c r="C50" s="6" t="s">
        <v>3</v>
      </c>
      <c r="D50" s="6">
        <v>8.6</v>
      </c>
      <c r="E50" s="6">
        <f>'Dataset - USA Export(seasonal)'!$H$62+'Dataset - USA Export(seasonal)'!$H$61*A50</f>
        <v>8.8856646825396819</v>
      </c>
      <c r="F50" s="6">
        <f>'Dataset - USA Export(seasonal)'!$K$107+'Dataset - USA Export(seasonal)'!$K$108*A50+'Dataset - USA Export(seasonal)'!$K$109*(POWER(A50,2))</f>
        <v>8.5586428364748457</v>
      </c>
      <c r="G50" s="6"/>
      <c r="H50" s="83">
        <f t="shared" si="6"/>
        <v>0.96785106204817595</v>
      </c>
      <c r="I50" s="6"/>
      <c r="J50" s="54">
        <f>$D50/'Dataset - USA Export(seasonal)'!B256</f>
        <v>8.4307500551011771E-2</v>
      </c>
      <c r="K50" s="53">
        <f>$D50/'Dataset - USA Export(seasonal)'!C256</f>
        <v>8.433311374661602E-2</v>
      </c>
      <c r="L50" s="53">
        <f>$D50/'Dataset - USA Export(seasonal)'!D256</f>
        <v>8.6088205195624656E-2</v>
      </c>
      <c r="M50" s="53">
        <f>$D50/'Dataset - USA Export(seasonal)'!E256</f>
        <v>8.6773516028175693E-2</v>
      </c>
      <c r="N50" s="53">
        <f>$D50/'Dataset - USA Export(seasonal)'!F256</f>
        <v>8.5760790629355432E-2</v>
      </c>
      <c r="O50" s="53">
        <f>$D50/'Dataset - USA Export(seasonal)'!G256</f>
        <v>8.5159015535027804E-2</v>
      </c>
      <c r="P50" s="52">
        <f>$D50/'Dataset - USA Export(seasonal)'!H256</f>
        <v>8.5555282881102923E-2</v>
      </c>
      <c r="Q50" s="6"/>
      <c r="R50" s="7">
        <f t="shared" si="7"/>
        <v>9.688437305628678E-3</v>
      </c>
      <c r="S50" s="6">
        <f t="shared" si="8"/>
        <v>9.7655627494795654E-3</v>
      </c>
      <c r="T50" s="7">
        <f t="shared" si="9"/>
        <v>1.0020372653461351E-2</v>
      </c>
      <c r="U50" s="6">
        <f t="shared" si="10"/>
        <v>9.9500606769219145E-3</v>
      </c>
      <c r="W50">
        <f t="shared" si="11"/>
        <v>9.6284617907334419E-3</v>
      </c>
    </row>
    <row r="51" spans="1:23" x14ac:dyDescent="0.3">
      <c r="A51" s="18">
        <v>46</v>
      </c>
      <c r="B51" s="139"/>
      <c r="C51" s="6" t="s">
        <v>2</v>
      </c>
      <c r="D51" s="6">
        <v>8.9</v>
      </c>
      <c r="E51" s="6">
        <f>'Dataset - USA Export(seasonal)'!$H$62+'Dataset - USA Export(seasonal)'!$H$61*A51</f>
        <v>8.9478670634920636</v>
      </c>
      <c r="F51" s="6">
        <f>'Dataset - USA Export(seasonal)'!$K$107+'Dataset - USA Export(seasonal)'!$K$108*A51+'Dataset - USA Export(seasonal)'!$K$109*(POWER(A51,2))</f>
        <v>8.6377723007605596</v>
      </c>
      <c r="G51" s="6"/>
      <c r="H51" s="83">
        <f t="shared" si="6"/>
        <v>0.99465044986113349</v>
      </c>
      <c r="I51" s="6"/>
      <c r="J51" s="54">
        <f>$D51/'Dataset - USA Export(seasonal)'!B257</f>
        <v>8.1629840797639797E-2</v>
      </c>
      <c r="K51" s="53">
        <f>$D51/'Dataset - USA Export(seasonal)'!C257</f>
        <v>8.1602645236456481E-2</v>
      </c>
      <c r="L51" s="53">
        <f>$D51/'Dataset - USA Export(seasonal)'!D257</f>
        <v>8.3859266809716282E-2</v>
      </c>
      <c r="M51" s="53">
        <f>$D51/'Dataset - USA Export(seasonal)'!E257</f>
        <v>8.140217098230676E-2</v>
      </c>
      <c r="N51" s="53">
        <f>$D51/'Dataset - USA Export(seasonal)'!F257</f>
        <v>8.3616065524126468E-2</v>
      </c>
      <c r="O51" s="53">
        <f>$D51/'Dataset - USA Export(seasonal)'!G257</f>
        <v>8.4683049505695412E-2</v>
      </c>
      <c r="P51" s="52">
        <f>$D51/'Dataset - USA Export(seasonal)'!H257</f>
        <v>8.3197004504085362E-2</v>
      </c>
      <c r="Q51" s="6"/>
      <c r="R51" s="7">
        <f t="shared" si="7"/>
        <v>9.371983983967316E-3</v>
      </c>
      <c r="S51" s="6">
        <f t="shared" si="8"/>
        <v>9.0973826951937439E-3</v>
      </c>
      <c r="T51" s="7">
        <f t="shared" si="9"/>
        <v>9.6802812823352652E-3</v>
      </c>
      <c r="U51" s="6">
        <f t="shared" si="10"/>
        <v>9.8038066479523931E-3</v>
      </c>
      <c r="W51">
        <f t="shared" si="11"/>
        <v>9.2979705569760946E-3</v>
      </c>
    </row>
    <row r="52" spans="1:23" x14ac:dyDescent="0.3">
      <c r="A52" s="18">
        <v>47</v>
      </c>
      <c r="B52" s="139"/>
      <c r="C52" s="6" t="s">
        <v>1</v>
      </c>
      <c r="D52" s="6">
        <v>8.9</v>
      </c>
      <c r="E52" s="6">
        <f>'Dataset - USA Export(seasonal)'!$H$62+'Dataset - USA Export(seasonal)'!$H$61*A52</f>
        <v>9.0100694444444436</v>
      </c>
      <c r="F52" s="6">
        <f>'Dataset - USA Export(seasonal)'!$K$107+'Dataset - USA Export(seasonal)'!$K$108*A52+'Dataset - USA Export(seasonal)'!$K$109*(POWER(A52,2))</f>
        <v>8.7187825520833115</v>
      </c>
      <c r="G52" s="6"/>
      <c r="H52" s="83">
        <f t="shared" si="6"/>
        <v>0.98778372962349237</v>
      </c>
      <c r="I52" s="6"/>
      <c r="J52" s="54">
        <f>$D52/'Dataset - USA Export(seasonal)'!B258</f>
        <v>8.4940491633620122E-2</v>
      </c>
      <c r="K52" s="53">
        <f>$D52/'Dataset - USA Export(seasonal)'!C258</f>
        <v>8.4984998621675162E-2</v>
      </c>
      <c r="L52" s="53">
        <f>$D52/'Dataset - USA Export(seasonal)'!D258</f>
        <v>8.784608971378087E-2</v>
      </c>
      <c r="M52" s="53">
        <f>$D52/'Dataset - USA Export(seasonal)'!E258</f>
        <v>8.6592043194621202E-2</v>
      </c>
      <c r="N52" s="53">
        <f>$D52/'Dataset - USA Export(seasonal)'!F258</f>
        <v>8.7669913549231621E-2</v>
      </c>
      <c r="O52" s="53">
        <f>$D52/'Dataset - USA Export(seasonal)'!G258</f>
        <v>8.8742658517301065E-2</v>
      </c>
      <c r="P52" s="52">
        <f>$D52/'Dataset - USA Export(seasonal)'!H258</f>
        <v>8.7351622373875795E-2</v>
      </c>
      <c r="Q52" s="6"/>
      <c r="R52" s="7">
        <f t="shared" si="7"/>
        <v>9.7497683292492553E-3</v>
      </c>
      <c r="S52" s="6">
        <f t="shared" si="8"/>
        <v>9.610585548595672E-3</v>
      </c>
      <c r="T52" s="7">
        <f t="shared" si="9"/>
        <v>1.0055293044128428E-2</v>
      </c>
      <c r="U52" s="6">
        <f t="shared" si="10"/>
        <v>1.0178331434140014E-2</v>
      </c>
      <c r="W52">
        <f t="shared" si="11"/>
        <v>9.6948889142842616E-3</v>
      </c>
    </row>
    <row r="53" spans="1:23" ht="15" thickBot="1" x14ac:dyDescent="0.35">
      <c r="A53" s="51">
        <v>48</v>
      </c>
      <c r="B53" s="140"/>
      <c r="C53" s="47" t="s">
        <v>0</v>
      </c>
      <c r="D53" s="47">
        <v>7.9</v>
      </c>
      <c r="E53" s="47">
        <f>'Dataset - USA Export(seasonal)'!$H$62+'Dataset - USA Export(seasonal)'!$H$61*A53</f>
        <v>9.0722718253968253</v>
      </c>
      <c r="F53" s="47">
        <f>'Dataset - USA Export(seasonal)'!$K$107+'Dataset - USA Export(seasonal)'!$K$108*A53+'Dataset - USA Export(seasonal)'!$K$109*(POWER(A53,2))</f>
        <v>8.8016735904430998</v>
      </c>
      <c r="G53" s="47"/>
      <c r="H53" s="82">
        <f t="shared" si="6"/>
        <v>0.87078519603930082</v>
      </c>
      <c r="I53" s="47"/>
      <c r="J53" s="54">
        <f>$D53/'Dataset - USA Export(seasonal)'!B259</f>
        <v>8.5706785204583608E-2</v>
      </c>
      <c r="K53" s="53">
        <f>$D53/'Dataset - USA Export(seasonal)'!C259</f>
        <v>8.5790684575493492E-2</v>
      </c>
      <c r="L53" s="53">
        <f>$D53/'Dataset - USA Export(seasonal)'!D259</f>
        <v>8.9419005970567442E-2</v>
      </c>
      <c r="M53" s="53">
        <f>$D53/'Dataset - USA Export(seasonal)'!E259</f>
        <v>9.0619174724437881E-2</v>
      </c>
      <c r="N53" s="53">
        <f>$D53/'Dataset - USA Export(seasonal)'!F259</f>
        <v>8.9210325708048294E-2</v>
      </c>
      <c r="O53" s="53">
        <f>$D53/'Dataset - USA Export(seasonal)'!G259</f>
        <v>9.0479175991171223E-2</v>
      </c>
      <c r="P53" s="52">
        <f>$D53/'Dataset - USA Export(seasonal)'!H259</f>
        <v>8.8710153110222401E-2</v>
      </c>
      <c r="Q53" s="47"/>
      <c r="R53" s="46">
        <f t="shared" si="7"/>
        <v>9.8562970435088579E-3</v>
      </c>
      <c r="S53" s="47">
        <f t="shared" si="8"/>
        <v>9.9885868135872521E-3</v>
      </c>
      <c r="T53" s="46">
        <f t="shared" si="9"/>
        <v>1.0135609414658742E-2</v>
      </c>
      <c r="U53" s="6">
        <f t="shared" si="10"/>
        <v>1.027976953035545E-2</v>
      </c>
      <c r="W53">
        <f t="shared" si="11"/>
        <v>9.7781630464254948E-3</v>
      </c>
    </row>
    <row r="54" spans="1:23" ht="15" thickTop="1" x14ac:dyDescent="0.3">
      <c r="A54" s="58">
        <v>49</v>
      </c>
      <c r="B54" s="141">
        <v>1994</v>
      </c>
      <c r="C54" s="57" t="s">
        <v>11</v>
      </c>
      <c r="D54" s="57">
        <v>7.6</v>
      </c>
      <c r="E54" s="57">
        <f>'Dataset - USA Export(seasonal)'!$H$62+'Dataset - USA Export(seasonal)'!$H$61*A54</f>
        <v>9.134474206349207</v>
      </c>
      <c r="F54" s="57">
        <f>'Dataset - USA Export(seasonal)'!$K$107+'Dataset - USA Export(seasonal)'!$K$108*A54+'Dataset - USA Export(seasonal)'!$K$109*(POWER(A54,2))</f>
        <v>8.8864454158399244</v>
      </c>
      <c r="G54" s="57"/>
      <c r="H54" s="84">
        <f t="shared" si="6"/>
        <v>0.83201285901244082</v>
      </c>
      <c r="I54" s="57"/>
      <c r="J54" s="54">
        <f>$D54/'Dataset - USA Export(seasonal)'!B248</f>
        <v>8.5275250864466093E-2</v>
      </c>
      <c r="K54" s="53">
        <f>$D54/'Dataset - USA Export(seasonal)'!C248</f>
        <v>8.5190738835571808E-2</v>
      </c>
      <c r="L54" s="53">
        <f>$D54/'Dataset - USA Export(seasonal)'!D248</f>
        <v>8.1676483391656035E-2</v>
      </c>
      <c r="M54" s="53">
        <f>$D54/'Dataset - USA Export(seasonal)'!E248</f>
        <v>8.0029737946563789E-2</v>
      </c>
      <c r="N54" s="53">
        <f>$D54/'Dataset - USA Export(seasonal)'!F248</f>
        <v>8.2273609118176688E-2</v>
      </c>
      <c r="O54" s="53">
        <f>$D54/'Dataset - USA Export(seasonal)'!G248</f>
        <v>8.2578586887075353E-2</v>
      </c>
      <c r="P54" s="52">
        <f>$D54/'Dataset - USA Export(seasonal)'!H248</f>
        <v>8.2053038721976695E-2</v>
      </c>
      <c r="Q54" s="57"/>
      <c r="R54" s="56">
        <f t="shared" si="7"/>
        <v>8.9415637448386678E-3</v>
      </c>
      <c r="S54" s="57">
        <f t="shared" si="8"/>
        <v>8.7612856677548642E-3</v>
      </c>
      <c r="T54" s="56">
        <f t="shared" si="9"/>
        <v>9.2583260536913334E-3</v>
      </c>
      <c r="U54" s="6">
        <f t="shared" si="10"/>
        <v>9.292645486786039E-3</v>
      </c>
      <c r="W54">
        <f t="shared" si="11"/>
        <v>8.9827872812803088E-3</v>
      </c>
    </row>
    <row r="55" spans="1:23" x14ac:dyDescent="0.3">
      <c r="A55" s="18">
        <v>50</v>
      </c>
      <c r="B55" s="139"/>
      <c r="C55" s="6" t="s">
        <v>10</v>
      </c>
      <c r="D55" s="6">
        <v>8.1999999999999993</v>
      </c>
      <c r="E55" s="6">
        <f>'Dataset - USA Export(seasonal)'!$H$62+'Dataset - USA Export(seasonal)'!$H$61*A55</f>
        <v>9.196676587301587</v>
      </c>
      <c r="F55" s="6">
        <f>'Dataset - USA Export(seasonal)'!$K$107+'Dataset - USA Export(seasonal)'!$K$108*A55+'Dataset - USA Export(seasonal)'!$K$109*(POWER(A55,2))</f>
        <v>8.9730980282737871</v>
      </c>
      <c r="G55" s="6"/>
      <c r="H55" s="83">
        <f t="shared" si="6"/>
        <v>0.89162643941641262</v>
      </c>
      <c r="I55" s="6"/>
      <c r="J55" s="54">
        <f>$D55/'Dataset - USA Export(seasonal)'!B249</f>
        <v>8.8978775489793382E-2</v>
      </c>
      <c r="K55" s="53">
        <f>$D55/'Dataset - USA Export(seasonal)'!C249</f>
        <v>8.8957468949637797E-2</v>
      </c>
      <c r="L55" s="53">
        <f>$D55/'Dataset - USA Export(seasonal)'!D249</f>
        <v>8.5890547509618081E-2</v>
      </c>
      <c r="M55" s="53">
        <f>$D55/'Dataset - USA Export(seasonal)'!E249</f>
        <v>8.9085025247890012E-2</v>
      </c>
      <c r="N55" s="53">
        <f>$D55/'Dataset - USA Export(seasonal)'!F249</f>
        <v>8.6320453065877129E-2</v>
      </c>
      <c r="O55" s="53">
        <f>$D55/'Dataset - USA Export(seasonal)'!G249</f>
        <v>8.6473299642827225E-2</v>
      </c>
      <c r="P55" s="52">
        <f>$D55/'Dataset - USA Export(seasonal)'!H249</f>
        <v>8.6403796706149727E-2</v>
      </c>
      <c r="Q55" s="6"/>
      <c r="R55" s="7">
        <f t="shared" si="7"/>
        <v>9.3393028116496354E-3</v>
      </c>
      <c r="S55" s="6">
        <f t="shared" si="8"/>
        <v>9.6866541301338302E-3</v>
      </c>
      <c r="T55" s="7">
        <f t="shared" si="9"/>
        <v>9.6199164206036379E-3</v>
      </c>
      <c r="U55" s="6">
        <f t="shared" si="10"/>
        <v>9.6369502896718768E-3</v>
      </c>
      <c r="W55">
        <f t="shared" si="11"/>
        <v>9.3951109279468113E-3</v>
      </c>
    </row>
    <row r="56" spans="1:23" x14ac:dyDescent="0.3">
      <c r="A56" s="18">
        <v>51</v>
      </c>
      <c r="B56" s="139"/>
      <c r="C56" s="6" t="s">
        <v>9</v>
      </c>
      <c r="D56" s="6">
        <v>10.4</v>
      </c>
      <c r="E56" s="6">
        <f>'Dataset - USA Export(seasonal)'!$H$62+'Dataset - USA Export(seasonal)'!$H$61*A56</f>
        <v>9.2588789682539687</v>
      </c>
      <c r="F56" s="6">
        <f>'Dataset - USA Export(seasonal)'!$K$107+'Dataset - USA Export(seasonal)'!$K$108*A56+'Dataset - USA Export(seasonal)'!$K$109*(POWER(A56,2))</f>
        <v>9.0616314277446861</v>
      </c>
      <c r="G56" s="6"/>
      <c r="H56" s="83">
        <f t="shared" si="6"/>
        <v>1.123246133323333</v>
      </c>
      <c r="I56" s="6"/>
      <c r="J56" s="54">
        <f>$D56/'Dataset - USA Export(seasonal)'!B250</f>
        <v>9.5119174679018606E-2</v>
      </c>
      <c r="K56" s="53">
        <f>$D56/'Dataset - USA Export(seasonal)'!C250</f>
        <v>9.5157448195070618E-2</v>
      </c>
      <c r="L56" s="53">
        <f>$D56/'Dataset - USA Export(seasonal)'!D250</f>
        <v>9.2551949034879705E-2</v>
      </c>
      <c r="M56" s="53">
        <f>$D56/'Dataset - USA Export(seasonal)'!E250</f>
        <v>9.2391548091784084E-2</v>
      </c>
      <c r="N56" s="53">
        <f>$D56/'Dataset - USA Export(seasonal)'!F250</f>
        <v>9.2810313594477695E-2</v>
      </c>
      <c r="O56" s="53">
        <f>$D56/'Dataset - USA Export(seasonal)'!G250</f>
        <v>9.112009170433033E-2</v>
      </c>
      <c r="P56" s="52">
        <f>$D56/'Dataset - USA Export(seasonal)'!H250</f>
        <v>9.3150769829540472E-2</v>
      </c>
      <c r="Q56" s="6"/>
      <c r="R56" s="7">
        <f t="shared" si="7"/>
        <v>9.9960210466314234E-3</v>
      </c>
      <c r="S56" s="6">
        <f t="shared" si="8"/>
        <v>9.9786970332551173E-3</v>
      </c>
      <c r="T56" s="7">
        <f t="shared" si="9"/>
        <v>1.0242119681706905E-2</v>
      </c>
      <c r="U56" s="6">
        <f t="shared" si="10"/>
        <v>1.0055594561630592E-2</v>
      </c>
      <c r="W56">
        <f t="shared" si="11"/>
        <v>1.0060696348761838E-2</v>
      </c>
    </row>
    <row r="57" spans="1:23" x14ac:dyDescent="0.3">
      <c r="A57" s="18">
        <v>52</v>
      </c>
      <c r="B57" s="139"/>
      <c r="C57" s="6" t="s">
        <v>8</v>
      </c>
      <c r="D57" s="6">
        <v>9.4</v>
      </c>
      <c r="E57" s="6">
        <f>'Dataset - USA Export(seasonal)'!$H$62+'Dataset - USA Export(seasonal)'!$H$61*A57</f>
        <v>9.3210813492063487</v>
      </c>
      <c r="F57" s="6">
        <f>'Dataset - USA Export(seasonal)'!$K$107+'Dataset - USA Export(seasonal)'!$K$108*A57+'Dataset - USA Export(seasonal)'!$K$109*(POWER(A57,2))</f>
        <v>9.1520456142526214</v>
      </c>
      <c r="G57" s="6"/>
      <c r="H57" s="83">
        <f t="shared" si="6"/>
        <v>1.008466684050598</v>
      </c>
      <c r="I57" s="6"/>
      <c r="J57" s="54">
        <f>$D57/'Dataset - USA Export(seasonal)'!B251</f>
        <v>9.0975298530527618E-2</v>
      </c>
      <c r="K57" s="53">
        <f>$D57/'Dataset - USA Export(seasonal)'!C251</f>
        <v>9.0945235966651536E-2</v>
      </c>
      <c r="L57" s="53">
        <f>$D57/'Dataset - USA Export(seasonal)'!D251</f>
        <v>8.9286572017645699E-2</v>
      </c>
      <c r="M57" s="53">
        <f>$D57/'Dataset - USA Export(seasonal)'!E251</f>
        <v>8.9937426676839446E-2</v>
      </c>
      <c r="N57" s="53">
        <f>$D57/'Dataset - USA Export(seasonal)'!F251</f>
        <v>8.9386231057232063E-2</v>
      </c>
      <c r="O57" s="53">
        <f>$D57/'Dataset - USA Export(seasonal)'!G251</f>
        <v>8.9385104605702759E-2</v>
      </c>
      <c r="P57" s="52">
        <f>$D57/'Dataset - USA Export(seasonal)'!H251</f>
        <v>8.9527909806721304E-2</v>
      </c>
      <c r="Q57" s="6"/>
      <c r="R57" s="7">
        <f t="shared" si="7"/>
        <v>9.5789928949872403E-3</v>
      </c>
      <c r="S57" s="6">
        <f t="shared" si="8"/>
        <v>9.6488189843442623E-3</v>
      </c>
      <c r="T57" s="7">
        <f t="shared" si="9"/>
        <v>9.766803491235829E-3</v>
      </c>
      <c r="U57" s="6">
        <f t="shared" si="10"/>
        <v>9.7666804092958141E-3</v>
      </c>
      <c r="W57">
        <f t="shared" si="11"/>
        <v>9.6048845034856639E-3</v>
      </c>
    </row>
    <row r="58" spans="1:23" x14ac:dyDescent="0.3">
      <c r="A58" s="18">
        <v>53</v>
      </c>
      <c r="B58" s="139"/>
      <c r="C58" s="6" t="s">
        <v>7</v>
      </c>
      <c r="D58" s="6">
        <v>10</v>
      </c>
      <c r="E58" s="6">
        <f>'Dataset - USA Export(seasonal)'!$H$62+'Dataset - USA Export(seasonal)'!$H$61*A58</f>
        <v>9.3832837301587304</v>
      </c>
      <c r="F58" s="6">
        <f>'Dataset - USA Export(seasonal)'!$K$107+'Dataset - USA Export(seasonal)'!$K$108*A58+'Dataset - USA Export(seasonal)'!$K$109*(POWER(A58,2))</f>
        <v>9.2443405877975948</v>
      </c>
      <c r="G58" s="6"/>
      <c r="H58" s="83">
        <f t="shared" si="6"/>
        <v>1.0657249943171907</v>
      </c>
      <c r="I58" s="6"/>
      <c r="J58" s="54">
        <f>$D58/'Dataset - USA Export(seasonal)'!B252</f>
        <v>9.359927099789353E-2</v>
      </c>
      <c r="K58" s="53">
        <f>$D58/'Dataset - USA Export(seasonal)'!C252</f>
        <v>9.3571421405039476E-2</v>
      </c>
      <c r="L58" s="53">
        <f>$D58/'Dataset - USA Export(seasonal)'!D252</f>
        <v>9.2452678529848356E-2</v>
      </c>
      <c r="M58" s="53">
        <f>$D58/'Dataset - USA Export(seasonal)'!E252</f>
        <v>9.2804480571371584E-2</v>
      </c>
      <c r="N58" s="53">
        <f>$D58/'Dataset - USA Export(seasonal)'!F252</f>
        <v>9.255111042105979E-2</v>
      </c>
      <c r="O58" s="53">
        <f>$D58/'Dataset - USA Export(seasonal)'!G252</f>
        <v>9.2536578265536309E-2</v>
      </c>
      <c r="P58" s="52">
        <f>$D58/'Dataset - USA Export(seasonal)'!H252</f>
        <v>9.3415155242448283E-2</v>
      </c>
      <c r="Q58" s="6"/>
      <c r="R58" s="7">
        <f t="shared" si="7"/>
        <v>9.8529130300831682E-3</v>
      </c>
      <c r="S58" s="6">
        <f t="shared" si="8"/>
        <v>9.89040545295348E-3</v>
      </c>
      <c r="T58" s="7">
        <f t="shared" si="9"/>
        <v>1.0011650862715509E-2</v>
      </c>
      <c r="U58" s="6">
        <f t="shared" si="10"/>
        <v>1.0010078857077524E-2</v>
      </c>
      <c r="W58">
        <f t="shared" si="11"/>
        <v>9.9554865789897671E-3</v>
      </c>
    </row>
    <row r="59" spans="1:23" x14ac:dyDescent="0.3">
      <c r="A59" s="18">
        <v>54</v>
      </c>
      <c r="B59" s="139"/>
      <c r="C59" s="6" t="s">
        <v>6</v>
      </c>
      <c r="D59" s="6">
        <v>10.199999999999999</v>
      </c>
      <c r="E59" s="6">
        <f>'Dataset - USA Export(seasonal)'!$H$62+'Dataset - USA Export(seasonal)'!$H$61*A59</f>
        <v>9.4454861111111121</v>
      </c>
      <c r="F59" s="6">
        <f>'Dataset - USA Export(seasonal)'!$K$107+'Dataset - USA Export(seasonal)'!$K$108*A59+'Dataset - USA Export(seasonal)'!$K$109*(POWER(A59,2))</f>
        <v>9.3385163483796063</v>
      </c>
      <c r="G59" s="6"/>
      <c r="H59" s="83">
        <f t="shared" si="6"/>
        <v>1.0798808954894679</v>
      </c>
      <c r="I59" s="6"/>
      <c r="J59" s="54">
        <f>$D59/'Dataset - USA Export(seasonal)'!B253</f>
        <v>9.5219801331393281E-2</v>
      </c>
      <c r="K59" s="53">
        <f>$D59/'Dataset - USA Export(seasonal)'!C253</f>
        <v>9.5229359859182225E-2</v>
      </c>
      <c r="L59" s="53">
        <f>$D59/'Dataset - USA Export(seasonal)'!D253</f>
        <v>9.496004558770646E-2</v>
      </c>
      <c r="M59" s="53">
        <f>$D59/'Dataset - USA Export(seasonal)'!E253</f>
        <v>9.5454250709526289E-2</v>
      </c>
      <c r="N59" s="53">
        <f>$D59/'Dataset - USA Export(seasonal)'!F253</f>
        <v>9.478964988414873E-2</v>
      </c>
      <c r="O59" s="53">
        <f>$D59/'Dataset - USA Export(seasonal)'!G253</f>
        <v>9.405644566850907E-2</v>
      </c>
      <c r="P59" s="52">
        <f>$D59/'Dataset - USA Export(seasonal)'!H253</f>
        <v>9.4590398492178096E-2</v>
      </c>
      <c r="Q59" s="6"/>
      <c r="R59" s="7">
        <f t="shared" si="7"/>
        <v>1.0053484222056191E-2</v>
      </c>
      <c r="S59" s="6">
        <f t="shared" si="8"/>
        <v>1.0105806052399944E-2</v>
      </c>
      <c r="T59" s="7">
        <f t="shared" si="9"/>
        <v>1.0150397166740129E-2</v>
      </c>
      <c r="U59" s="6">
        <f t="shared" si="10"/>
        <v>1.0071883172837137E-2</v>
      </c>
      <c r="W59">
        <f t="shared" si="11"/>
        <v>1.0014349434160677E-2</v>
      </c>
    </row>
    <row r="60" spans="1:23" x14ac:dyDescent="0.3">
      <c r="A60" s="18">
        <v>55</v>
      </c>
      <c r="B60" s="139"/>
      <c r="C60" s="6" t="s">
        <v>5</v>
      </c>
      <c r="D60" s="6">
        <v>7.6</v>
      </c>
      <c r="E60" s="6">
        <f>'Dataset - USA Export(seasonal)'!$H$62+'Dataset - USA Export(seasonal)'!$H$61*A60</f>
        <v>9.5076884920634921</v>
      </c>
      <c r="F60" s="6">
        <f>'Dataset - USA Export(seasonal)'!$K$107+'Dataset - USA Export(seasonal)'!$K$108*A60+'Dataset - USA Export(seasonal)'!$K$109*(POWER(A60,2))</f>
        <v>9.4345728959986523</v>
      </c>
      <c r="G60" s="6"/>
      <c r="H60" s="83">
        <f t="shared" si="6"/>
        <v>0.79935307160558233</v>
      </c>
      <c r="I60" s="6"/>
      <c r="J60" s="54">
        <f>$D60/'Dataset - USA Export(seasonal)'!B254</f>
        <v>8.8471357271436665E-2</v>
      </c>
      <c r="K60" s="53">
        <f>$D60/'Dataset - USA Export(seasonal)'!C254</f>
        <v>8.8412120122635218E-2</v>
      </c>
      <c r="L60" s="53">
        <f>$D60/'Dataset - USA Export(seasonal)'!D254</f>
        <v>8.8926538835765984E-2</v>
      </c>
      <c r="M60" s="53">
        <f>$D60/'Dataset - USA Export(seasonal)'!E254</f>
        <v>8.9988068467496879E-2</v>
      </c>
      <c r="N60" s="53">
        <f>$D60/'Dataset - USA Export(seasonal)'!F254</f>
        <v>8.8696781937981015E-2</v>
      </c>
      <c r="O60" s="53">
        <f>$D60/'Dataset - USA Export(seasonal)'!G254</f>
        <v>8.7650724262158891E-2</v>
      </c>
      <c r="P60" s="52">
        <f>$D60/'Dataset - USA Export(seasonal)'!H254</f>
        <v>8.8532784568171083E-2</v>
      </c>
      <c r="Q60" s="6"/>
      <c r="R60" s="7">
        <f t="shared" si="7"/>
        <v>9.3531186796871908E-3</v>
      </c>
      <c r="S60" s="6">
        <f t="shared" si="8"/>
        <v>9.4647682812298798E-3</v>
      </c>
      <c r="T60" s="7">
        <f t="shared" si="9"/>
        <v>9.4012503709202024E-3</v>
      </c>
      <c r="U60" s="6">
        <f t="shared" si="10"/>
        <v>9.29037543388243E-3</v>
      </c>
      <c r="W60">
        <f t="shared" si="11"/>
        <v>9.3117043792582711E-3</v>
      </c>
    </row>
    <row r="61" spans="1:23" x14ac:dyDescent="0.3">
      <c r="A61" s="18">
        <v>56</v>
      </c>
      <c r="B61" s="139"/>
      <c r="C61" s="6" t="s">
        <v>4</v>
      </c>
      <c r="D61" s="6">
        <v>9.9</v>
      </c>
      <c r="E61" s="6">
        <f>'Dataset - USA Export(seasonal)'!$H$62+'Dataset - USA Export(seasonal)'!$H$61*A61</f>
        <v>9.569890873015872</v>
      </c>
      <c r="F61" s="6">
        <f>'Dataset - USA Export(seasonal)'!$K$107+'Dataset - USA Export(seasonal)'!$K$108*A61+'Dataset - USA Export(seasonal)'!$K$109*(POWER(A61,2))</f>
        <v>9.5325102306547365</v>
      </c>
      <c r="G61" s="6"/>
      <c r="H61" s="83">
        <f t="shared" si="6"/>
        <v>1.0344945549917328</v>
      </c>
      <c r="I61" s="6"/>
      <c r="J61" s="54">
        <f>$D61/'Dataset - USA Export(seasonal)'!B255</f>
        <v>0.100808533076132</v>
      </c>
      <c r="K61" s="53">
        <f>$D61/'Dataset - USA Export(seasonal)'!C255</f>
        <v>0.10084920433460809</v>
      </c>
      <c r="L61" s="53">
        <f>$D61/'Dataset - USA Export(seasonal)'!D255</f>
        <v>0.10195562636208079</v>
      </c>
      <c r="M61" s="53">
        <f>$D61/'Dataset - USA Export(seasonal)'!E255</f>
        <v>0.10056963442202986</v>
      </c>
      <c r="N61" s="53">
        <f>$D61/'Dataset - USA Export(seasonal)'!F255</f>
        <v>0.10176567634349605</v>
      </c>
      <c r="O61" s="53">
        <f>$D61/'Dataset - USA Export(seasonal)'!G255</f>
        <v>0.10213073629975868</v>
      </c>
      <c r="P61" s="52">
        <f>$D61/'Dataset - USA Export(seasonal)'!H255</f>
        <v>0.10241090586268151</v>
      </c>
      <c r="Q61" s="6"/>
      <c r="R61" s="7">
        <f t="shared" si="7"/>
        <v>1.0653791951751933E-2</v>
      </c>
      <c r="S61" s="6">
        <f t="shared" si="8"/>
        <v>1.050896355627263E-2</v>
      </c>
      <c r="T61" s="7">
        <f t="shared" si="9"/>
        <v>1.0675643023831963E-2</v>
      </c>
      <c r="U61" s="6">
        <f t="shared" si="10"/>
        <v>1.0713939332719066E-2</v>
      </c>
      <c r="W61">
        <f t="shared" si="11"/>
        <v>1.0701366109769187E-2</v>
      </c>
    </row>
    <row r="62" spans="1:23" x14ac:dyDescent="0.3">
      <c r="A62" s="18">
        <v>57</v>
      </c>
      <c r="B62" s="139"/>
      <c r="C62" s="6" t="s">
        <v>3</v>
      </c>
      <c r="D62" s="6">
        <v>10.199999999999999</v>
      </c>
      <c r="E62" s="6">
        <f>'Dataset - USA Export(seasonal)'!$H$62+'Dataset - USA Export(seasonal)'!$H$61*A62</f>
        <v>9.6320932539682538</v>
      </c>
      <c r="F62" s="6">
        <f>'Dataset - USA Export(seasonal)'!$K$107+'Dataset - USA Export(seasonal)'!$K$108*A62+'Dataset - USA Export(seasonal)'!$K$109*(POWER(A62,2))</f>
        <v>9.6323283523478587</v>
      </c>
      <c r="G62" s="6"/>
      <c r="H62" s="83">
        <f t="shared" si="6"/>
        <v>1.0589598471544883</v>
      </c>
      <c r="I62" s="6"/>
      <c r="J62" s="54">
        <f>$D62/'Dataset - USA Export(seasonal)'!B256</f>
        <v>9.9992616932595355E-2</v>
      </c>
      <c r="K62" s="53">
        <f>$D62/'Dataset - USA Export(seasonal)'!C256</f>
        <v>0.10002299537389342</v>
      </c>
      <c r="L62" s="53">
        <f>$D62/'Dataset - USA Export(seasonal)'!D256</f>
        <v>0.10210461546457808</v>
      </c>
      <c r="M62" s="53">
        <f>$D62/'Dataset - USA Export(seasonal)'!E256</f>
        <v>0.10291742598690605</v>
      </c>
      <c r="N62" s="53">
        <f>$D62/'Dataset - USA Export(seasonal)'!F256</f>
        <v>0.1017162865603983</v>
      </c>
      <c r="O62" s="53">
        <f>$D62/'Dataset - USA Export(seasonal)'!G256</f>
        <v>0.10100255330898646</v>
      </c>
      <c r="P62" s="52">
        <f>$D62/'Dataset - USA Export(seasonal)'!H256</f>
        <v>0.10147254481247091</v>
      </c>
      <c r="Q62" s="6"/>
      <c r="R62" s="7">
        <f t="shared" si="7"/>
        <v>1.0600459606484059E-2</v>
      </c>
      <c r="S62" s="6">
        <f t="shared" si="8"/>
        <v>1.0684845263983079E-2</v>
      </c>
      <c r="T62" s="7">
        <f t="shared" si="9"/>
        <v>1.0559885713987853E-2</v>
      </c>
      <c r="U62" s="6">
        <f t="shared" si="10"/>
        <v>1.0485788026979718E-2</v>
      </c>
      <c r="W62">
        <f t="shared" si="11"/>
        <v>1.0534838288724624E-2</v>
      </c>
    </row>
    <row r="63" spans="1:23" x14ac:dyDescent="0.3">
      <c r="A63" s="18">
        <v>58</v>
      </c>
      <c r="B63" s="139"/>
      <c r="C63" s="6" t="s">
        <v>2</v>
      </c>
      <c r="D63" s="6">
        <v>10.5</v>
      </c>
      <c r="E63" s="6">
        <f>'Dataset - USA Export(seasonal)'!$H$62+'Dataset - USA Export(seasonal)'!$H$61*A63</f>
        <v>9.6942956349206355</v>
      </c>
      <c r="F63" s="6">
        <f>'Dataset - USA Export(seasonal)'!$K$107+'Dataset - USA Export(seasonal)'!$K$108*A63+'Dataset - USA Export(seasonal)'!$K$109*(POWER(A63,2))</f>
        <v>9.7340272610780172</v>
      </c>
      <c r="G63" s="6"/>
      <c r="H63" s="83">
        <f t="shared" si="6"/>
        <v>1.0831111816083954</v>
      </c>
      <c r="I63" s="6"/>
      <c r="J63" s="54">
        <f>$D63/'Dataset - USA Export(seasonal)'!B257</f>
        <v>9.6304868356766049E-2</v>
      </c>
      <c r="K63" s="53">
        <f>$D63/'Dataset - USA Export(seasonal)'!C257</f>
        <v>9.62727837059318E-2</v>
      </c>
      <c r="L63" s="53">
        <f>$D63/'Dataset - USA Export(seasonal)'!D257</f>
        <v>9.8935090056406841E-2</v>
      </c>
      <c r="M63" s="53">
        <f>$D63/'Dataset - USA Export(seasonal)'!E257</f>
        <v>9.603626913642932E-2</v>
      </c>
      <c r="N63" s="53">
        <f>$D63/'Dataset - USA Export(seasonal)'!F257</f>
        <v>9.8648167191385153E-2</v>
      </c>
      <c r="O63" s="53">
        <f>$D63/'Dataset - USA Export(seasonal)'!G257</f>
        <v>9.9906968517955247E-2</v>
      </c>
      <c r="P63" s="52">
        <f>$D63/'Dataset - USA Export(seasonal)'!H257</f>
        <v>9.8153769358752391E-2</v>
      </c>
      <c r="Q63" s="6"/>
      <c r="R63" s="7">
        <f t="shared" si="7"/>
        <v>1.0205495456526461E-2</v>
      </c>
      <c r="S63" s="6">
        <f t="shared" si="8"/>
        <v>9.9064720896780804E-3</v>
      </c>
      <c r="T63" s="7">
        <f t="shared" si="9"/>
        <v>1.0134363151604748E-2</v>
      </c>
      <c r="U63" s="6">
        <f t="shared" si="10"/>
        <v>1.0263682835308889E-2</v>
      </c>
      <c r="W63">
        <f t="shared" si="11"/>
        <v>1.0124899534235831E-2</v>
      </c>
    </row>
    <row r="64" spans="1:23" x14ac:dyDescent="0.3">
      <c r="A64" s="18">
        <v>59</v>
      </c>
      <c r="B64" s="139"/>
      <c r="C64" s="6" t="s">
        <v>1</v>
      </c>
      <c r="D64" s="6">
        <v>10.6</v>
      </c>
      <c r="E64" s="6">
        <f>'Dataset - USA Export(seasonal)'!$H$62+'Dataset - USA Export(seasonal)'!$H$61*A64</f>
        <v>9.7564980158730155</v>
      </c>
      <c r="F64" s="6">
        <f>'Dataset - USA Export(seasonal)'!$K$107+'Dataset - USA Export(seasonal)'!$K$108*A64+'Dataset - USA Export(seasonal)'!$K$109*(POWER(A64,2))</f>
        <v>9.8376069568452138</v>
      </c>
      <c r="G64" s="6"/>
      <c r="H64" s="83">
        <f t="shared" si="6"/>
        <v>1.0864554046702697</v>
      </c>
      <c r="I64" s="6"/>
      <c r="J64" s="54">
        <f>$D64/'Dataset - USA Export(seasonal)'!B258</f>
        <v>0.101165079923188</v>
      </c>
      <c r="K64" s="53">
        <f>$D64/'Dataset - USA Export(seasonal)'!C258</f>
        <v>0.10121808824604007</v>
      </c>
      <c r="L64" s="53">
        <f>$D64/'Dataset - USA Export(seasonal)'!D258</f>
        <v>0.10462567988382888</v>
      </c>
      <c r="M64" s="53">
        <f>$D64/'Dataset - USA Export(seasonal)'!E258</f>
        <v>0.1031320963890994</v>
      </c>
      <c r="N64" s="53">
        <f>$D64/'Dataset - USA Export(seasonal)'!F258</f>
        <v>0.10441585209234328</v>
      </c>
      <c r="O64" s="53">
        <f>$D64/'Dataset - USA Export(seasonal)'!G258</f>
        <v>0.10569350340262823</v>
      </c>
      <c r="P64" s="52">
        <f>$D64/'Dataset - USA Export(seasonal)'!H258</f>
        <v>0.10403676372618915</v>
      </c>
      <c r="Q64" s="6"/>
      <c r="R64" s="7">
        <f t="shared" si="7"/>
        <v>1.0723692016706358E-2</v>
      </c>
      <c r="S64" s="6">
        <f t="shared" si="8"/>
        <v>1.0570605992161532E-2</v>
      </c>
      <c r="T64" s="7">
        <f t="shared" si="9"/>
        <v>1.0613948346420623E-2</v>
      </c>
      <c r="U64" s="6">
        <f t="shared" si="10"/>
        <v>1.0743822544067434E-2</v>
      </c>
      <c r="W64">
        <f t="shared" si="11"/>
        <v>1.0663330588181327E-2</v>
      </c>
    </row>
    <row r="65" spans="1:23" ht="15" thickBot="1" x14ac:dyDescent="0.35">
      <c r="A65" s="51">
        <v>60</v>
      </c>
      <c r="B65" s="140"/>
      <c r="C65" s="47" t="s">
        <v>0</v>
      </c>
      <c r="D65" s="47">
        <v>9.8000000000000007</v>
      </c>
      <c r="E65" s="47">
        <f>'Dataset - USA Export(seasonal)'!$H$62+'Dataset - USA Export(seasonal)'!$H$61*A65</f>
        <v>9.8187003968253972</v>
      </c>
      <c r="F65" s="47">
        <f>'Dataset - USA Export(seasonal)'!$K$107+'Dataset - USA Export(seasonal)'!$K$108*A65+'Dataset - USA Export(seasonal)'!$K$109*(POWER(A65,2))</f>
        <v>9.9430674396494467</v>
      </c>
      <c r="G65" s="47"/>
      <c r="H65" s="82">
        <f t="shared" si="6"/>
        <v>0.99809543054888983</v>
      </c>
      <c r="I65" s="47"/>
      <c r="J65" s="54">
        <f>$D65/'Dataset - USA Export(seasonal)'!B259</f>
        <v>0.10631980949429358</v>
      </c>
      <c r="K65" s="53">
        <f>$D65/'Dataset - USA Export(seasonal)'!C259</f>
        <v>0.10642388719491598</v>
      </c>
      <c r="L65" s="53">
        <f>$D65/'Dataset - USA Export(seasonal)'!D259</f>
        <v>0.11092484284956468</v>
      </c>
      <c r="M65" s="53">
        <f>$D65/'Dataset - USA Export(seasonal)'!E259</f>
        <v>0.11241365978474574</v>
      </c>
      <c r="N65" s="53">
        <f>$D65/'Dataset - USA Export(seasonal)'!F259</f>
        <v>0.11066597366314852</v>
      </c>
      <c r="O65" s="53">
        <f>$D65/'Dataset - USA Export(seasonal)'!G259</f>
        <v>0.11223999047006052</v>
      </c>
      <c r="P65" s="52">
        <f>$D65/'Dataset - USA Export(seasonal)'!H259</f>
        <v>0.11004550638989614</v>
      </c>
      <c r="Q65" s="47"/>
      <c r="R65" s="46">
        <f t="shared" si="7"/>
        <v>1.1297303957398388E-2</v>
      </c>
      <c r="S65" s="47">
        <f t="shared" si="8"/>
        <v>1.1448934710452267E-2</v>
      </c>
      <c r="T65" s="46">
        <f t="shared" si="9"/>
        <v>1.1129963095880416E-2</v>
      </c>
      <c r="U65" s="6">
        <f t="shared" si="10"/>
        <v>1.1288266035739335E-2</v>
      </c>
      <c r="W65">
        <f t="shared" si="11"/>
        <v>1.1207746640836121E-2</v>
      </c>
    </row>
    <row r="66" spans="1:23" ht="15" thickTop="1" x14ac:dyDescent="0.3">
      <c r="A66" s="58">
        <v>61</v>
      </c>
      <c r="B66" s="141">
        <v>1995</v>
      </c>
      <c r="C66" s="57" t="s">
        <v>11</v>
      </c>
      <c r="D66" s="57">
        <v>10.1</v>
      </c>
      <c r="E66" s="57">
        <f>'Dataset - USA Export(seasonal)'!$H$62+'Dataset - USA Export(seasonal)'!$H$61*A66</f>
        <v>9.8809027777777771</v>
      </c>
      <c r="F66" s="57">
        <f>'Dataset - USA Export(seasonal)'!$K$107+'Dataset - USA Export(seasonal)'!$K$108*A66+'Dataset - USA Export(seasonal)'!$K$109*(POWER(A66,2))</f>
        <v>10.050408709490714</v>
      </c>
      <c r="G66" s="57"/>
      <c r="H66" s="84">
        <f t="shared" si="6"/>
        <v>1.022173806093404</v>
      </c>
      <c r="I66" s="57"/>
      <c r="J66" s="54">
        <f>$D66/'Dataset - USA Export(seasonal)'!B248</f>
        <v>0.11332632022777731</v>
      </c>
      <c r="K66" s="53">
        <f>$D66/'Dataset - USA Export(seasonal)'!C248</f>
        <v>0.11321400818937832</v>
      </c>
      <c r="L66" s="53">
        <f>$D66/'Dataset - USA Export(seasonal)'!D248</f>
        <v>0.10854374766522711</v>
      </c>
      <c r="M66" s="53">
        <f>$D66/'Dataset - USA Export(seasonal)'!E248</f>
        <v>0.10635530963951241</v>
      </c>
      <c r="N66" s="53">
        <f>$D66/'Dataset - USA Export(seasonal)'!F248</f>
        <v>0.10933729632810323</v>
      </c>
      <c r="O66" s="53">
        <f>$D66/'Dataset - USA Export(seasonal)'!G248</f>
        <v>0.10974259573150803</v>
      </c>
      <c r="P66" s="52">
        <f>$D66/'Dataset - USA Export(seasonal)'!H248</f>
        <v>0.10904416988052165</v>
      </c>
      <c r="Q66" s="57"/>
      <c r="R66" s="56">
        <f t="shared" si="7"/>
        <v>1.098520551273339E-2</v>
      </c>
      <c r="S66" s="57">
        <f t="shared" si="8"/>
        <v>1.0763723925986428E-2</v>
      </c>
      <c r="T66" s="56">
        <f t="shared" si="9"/>
        <v>1.0878890549481315E-2</v>
      </c>
      <c r="U66" s="6">
        <f t="shared" si="10"/>
        <v>1.0919217208338688E-2</v>
      </c>
      <c r="W66">
        <f t="shared" si="11"/>
        <v>1.103585090683847E-2</v>
      </c>
    </row>
    <row r="67" spans="1:23" x14ac:dyDescent="0.3">
      <c r="A67" s="18">
        <v>62</v>
      </c>
      <c r="B67" s="139"/>
      <c r="C67" s="6" t="s">
        <v>10</v>
      </c>
      <c r="D67" s="6">
        <v>10.199999999999999</v>
      </c>
      <c r="E67" s="6">
        <f>'Dataset - USA Export(seasonal)'!$H$62+'Dataset - USA Export(seasonal)'!$H$61*A67</f>
        <v>9.9431051587301589</v>
      </c>
      <c r="F67" s="6">
        <f>'Dataset - USA Export(seasonal)'!$K$107+'Dataset - USA Export(seasonal)'!$K$108*A67+'Dataset - USA Export(seasonal)'!$K$109*(POWER(A67,2))</f>
        <v>10.159630766369022</v>
      </c>
      <c r="G67" s="6"/>
      <c r="H67" s="83">
        <f t="shared" si="6"/>
        <v>1.0258364803719575</v>
      </c>
      <c r="I67" s="6"/>
      <c r="J67" s="54">
        <f>$D67/'Dataset - USA Export(seasonal)'!B249</f>
        <v>0.11068091585315762</v>
      </c>
      <c r="K67" s="53">
        <f>$D67/'Dataset - USA Export(seasonal)'!C249</f>
        <v>0.11065441259589093</v>
      </c>
      <c r="L67" s="53">
        <f>$D67/'Dataset - USA Export(seasonal)'!D249</f>
        <v>0.10683946153635421</v>
      </c>
      <c r="M67" s="53">
        <f>$D67/'Dataset - USA Export(seasonal)'!E249</f>
        <v>0.11081308018639976</v>
      </c>
      <c r="N67" s="53">
        <f>$D67/'Dataset - USA Export(seasonal)'!F249</f>
        <v>0.10737422210633496</v>
      </c>
      <c r="O67" s="53">
        <f>$D67/'Dataset - USA Export(seasonal)'!G249</f>
        <v>0.10756434833619971</v>
      </c>
      <c r="P67" s="52">
        <f>$D67/'Dataset - USA Export(seasonal)'!H249</f>
        <v>0.10747789346374723</v>
      </c>
      <c r="Q67" s="6"/>
      <c r="R67" s="7">
        <f t="shared" si="7"/>
        <v>1.0745080116400857E-2</v>
      </c>
      <c r="S67" s="6">
        <f t="shared" si="8"/>
        <v>1.114471570172469E-2</v>
      </c>
      <c r="T67" s="7">
        <f t="shared" si="9"/>
        <v>1.0568713034510183E-2</v>
      </c>
      <c r="U67" s="6">
        <f t="shared" si="10"/>
        <v>1.058742692620929E-2</v>
      </c>
      <c r="W67">
        <f t="shared" si="11"/>
        <v>1.0809288622415949E-2</v>
      </c>
    </row>
    <row r="68" spans="1:23" x14ac:dyDescent="0.3">
      <c r="A68" s="18">
        <v>63</v>
      </c>
      <c r="B68" s="139"/>
      <c r="C68" s="6" t="s">
        <v>9</v>
      </c>
      <c r="D68" s="6">
        <v>11.7</v>
      </c>
      <c r="E68" s="6">
        <f>'Dataset - USA Export(seasonal)'!$H$62+'Dataset - USA Export(seasonal)'!$H$61*A68</f>
        <v>10.005307539682541</v>
      </c>
      <c r="F68" s="6">
        <f>'Dataset - USA Export(seasonal)'!$K$107+'Dataset - USA Export(seasonal)'!$K$108*A68+'Dataset - USA Export(seasonal)'!$K$109*(POWER(A68,2))</f>
        <v>10.270733610284365</v>
      </c>
      <c r="G68" s="6"/>
      <c r="H68" s="83">
        <f t="shared" si="6"/>
        <v>1.1693793472710414</v>
      </c>
      <c r="I68" s="6"/>
      <c r="J68" s="54">
        <f>$D68/'Dataset - USA Export(seasonal)'!B250</f>
        <v>0.10700907151389592</v>
      </c>
      <c r="K68" s="53">
        <f>$D68/'Dataset - USA Export(seasonal)'!C250</f>
        <v>0.10705212921945444</v>
      </c>
      <c r="L68" s="53">
        <f>$D68/'Dataset - USA Export(seasonal)'!D250</f>
        <v>0.10412094266423966</v>
      </c>
      <c r="M68" s="53">
        <f>$D68/'Dataset - USA Export(seasonal)'!E250</f>
        <v>0.10394049160325709</v>
      </c>
      <c r="N68" s="53">
        <f>$D68/'Dataset - USA Export(seasonal)'!F250</f>
        <v>0.10441160279378739</v>
      </c>
      <c r="O68" s="53">
        <f>$D68/'Dataset - USA Export(seasonal)'!G250</f>
        <v>0.10251010316737161</v>
      </c>
      <c r="P68" s="52">
        <f>$D68/'Dataset - USA Export(seasonal)'!H250</f>
        <v>0.10479461605823302</v>
      </c>
      <c r="Q68" s="6"/>
      <c r="R68" s="7">
        <f t="shared" si="7"/>
        <v>1.0406570937602916E-2</v>
      </c>
      <c r="S68" s="6">
        <f t="shared" si="8"/>
        <v>1.0388535403935723E-2</v>
      </c>
      <c r="T68" s="7">
        <f t="shared" si="9"/>
        <v>1.0165934270677336E-2</v>
      </c>
      <c r="U68" s="6">
        <f t="shared" si="10"/>
        <v>9.9807966068485559E-3</v>
      </c>
      <c r="W68">
        <f t="shared" si="11"/>
        <v>1.0473902540486833E-2</v>
      </c>
    </row>
    <row r="69" spans="1:23" x14ac:dyDescent="0.3">
      <c r="A69" s="18">
        <v>64</v>
      </c>
      <c r="B69" s="139"/>
      <c r="C69" s="6" t="s">
        <v>8</v>
      </c>
      <c r="D69" s="6">
        <v>10.6</v>
      </c>
      <c r="E69" s="6">
        <f>'Dataset - USA Export(seasonal)'!$H$62+'Dataset - USA Export(seasonal)'!$H$61*A69</f>
        <v>10.067509920634921</v>
      </c>
      <c r="F69" s="6">
        <f>'Dataset - USA Export(seasonal)'!$K$107+'Dataset - USA Export(seasonal)'!$K$108*A69+'Dataset - USA Export(seasonal)'!$K$109*(POWER(A69,2))</f>
        <v>10.383717241236745</v>
      </c>
      <c r="G69" s="6"/>
      <c r="H69" s="83">
        <f t="shared" si="6"/>
        <v>1.05289193490375</v>
      </c>
      <c r="I69" s="6"/>
      <c r="J69" s="54">
        <f>$D69/'Dataset - USA Export(seasonal)'!B251</f>
        <v>0.10258916642804178</v>
      </c>
      <c r="K69" s="53">
        <f>$D69/'Dataset - USA Export(seasonal)'!C251</f>
        <v>0.10255526609005386</v>
      </c>
      <c r="L69" s="53">
        <f>$D69/'Dataset - USA Export(seasonal)'!D251</f>
        <v>0.10068485780713238</v>
      </c>
      <c r="M69" s="53">
        <f>$D69/'Dataset - USA Export(seasonal)'!E251</f>
        <v>0.10141880029515937</v>
      </c>
      <c r="N69" s="53">
        <f>$D69/'Dataset - USA Export(seasonal)'!F251</f>
        <v>0.10079723927730423</v>
      </c>
      <c r="O69" s="53">
        <f>$D69/'Dataset - USA Export(seasonal)'!G251</f>
        <v>0.10079596902345205</v>
      </c>
      <c r="P69" s="52">
        <f>$D69/'Dataset - USA Export(seasonal)'!H251</f>
        <v>0.10095700467566444</v>
      </c>
      <c r="Q69" s="6"/>
      <c r="R69" s="7">
        <f t="shared" si="7"/>
        <v>1.0000969316232127E-2</v>
      </c>
      <c r="S69" s="6">
        <f t="shared" si="8"/>
        <v>1.0073871403621449E-2</v>
      </c>
      <c r="T69" s="7">
        <f t="shared" si="9"/>
        <v>9.7072403779456962E-3</v>
      </c>
      <c r="U69" s="6">
        <f t="shared" si="10"/>
        <v>9.7071180466241982E-3</v>
      </c>
      <c r="W69">
        <f t="shared" si="11"/>
        <v>1.0028001508966723E-2</v>
      </c>
    </row>
    <row r="70" spans="1:23" x14ac:dyDescent="0.3">
      <c r="A70" s="18">
        <v>65</v>
      </c>
      <c r="B70" s="139"/>
      <c r="C70" s="6" t="s">
        <v>7</v>
      </c>
      <c r="D70" s="6">
        <v>11.4</v>
      </c>
      <c r="E70" s="6">
        <f>'Dataset - USA Export(seasonal)'!$H$62+'Dataset - USA Export(seasonal)'!$H$61*A70</f>
        <v>10.129712301587301</v>
      </c>
      <c r="F70" s="6">
        <f>'Dataset - USA Export(seasonal)'!$K$107+'Dataset - USA Export(seasonal)'!$K$108*A70+'Dataset - USA Export(seasonal)'!$K$109*(POWER(A70,2))</f>
        <v>10.498581659226165</v>
      </c>
      <c r="G70" s="6"/>
      <c r="H70" s="83">
        <f t="shared" ref="H70:H77" si="12">D70/E70</f>
        <v>1.1254021496951743</v>
      </c>
      <c r="I70" s="6"/>
      <c r="J70" s="54">
        <f>$D70/'Dataset - USA Export(seasonal)'!B252</f>
        <v>0.10670316893759864</v>
      </c>
      <c r="K70" s="53">
        <f>$D70/'Dataset - USA Export(seasonal)'!C252</f>
        <v>0.106671420401745</v>
      </c>
      <c r="L70" s="53">
        <f>$D70/'Dataset - USA Export(seasonal)'!D252</f>
        <v>0.10539605352402713</v>
      </c>
      <c r="M70" s="53">
        <f>$D70/'Dataset - USA Export(seasonal)'!E252</f>
        <v>0.10579710785136361</v>
      </c>
      <c r="N70" s="53">
        <f>$D70/'Dataset - USA Export(seasonal)'!F252</f>
        <v>0.10550826588000817</v>
      </c>
      <c r="O70" s="53">
        <f>$D70/'Dataset - USA Export(seasonal)'!G252</f>
        <v>0.1054916992227114</v>
      </c>
      <c r="P70" s="52">
        <f>$D70/'Dataset - USA Export(seasonal)'!H252</f>
        <v>0.10649327697639105</v>
      </c>
      <c r="Q70" s="6"/>
      <c r="R70" s="7">
        <f t="shared" ref="R70:R77" si="13">L70/E70</f>
        <v>1.0404644316256824E-2</v>
      </c>
      <c r="S70" s="6">
        <f t="shared" ref="S70:S77" si="14">M70/E70</f>
        <v>1.0444236193636562E-2</v>
      </c>
      <c r="T70" s="7">
        <f t="shared" ref="T70:T77" si="15">N70/F70</f>
        <v>1.004976379712086E-2</v>
      </c>
      <c r="U70" s="6">
        <f t="shared" ref="U70:U77" si="16">O70/F70</f>
        <v>1.0048185807080444E-2</v>
      </c>
      <c r="W70">
        <f t="shared" ref="W70:W77" si="17">P70/E70</f>
        <v>1.0512961652395974E-2</v>
      </c>
    </row>
    <row r="71" spans="1:23" x14ac:dyDescent="0.3">
      <c r="A71" s="18">
        <v>66</v>
      </c>
      <c r="B71" s="139"/>
      <c r="C71" s="6" t="s">
        <v>6</v>
      </c>
      <c r="D71" s="6">
        <v>10.9</v>
      </c>
      <c r="E71" s="6">
        <f>'Dataset - USA Export(seasonal)'!$H$62+'Dataset - USA Export(seasonal)'!$H$61*A71</f>
        <v>10.191914682539682</v>
      </c>
      <c r="F71" s="6">
        <f>'Dataset - USA Export(seasonal)'!$K$107+'Dataset - USA Export(seasonal)'!$K$108*A71+'Dataset - USA Export(seasonal)'!$K$109*(POWER(A71,2))</f>
        <v>10.615326864252619</v>
      </c>
      <c r="G71" s="6"/>
      <c r="H71" s="83">
        <f t="shared" si="12"/>
        <v>1.0694752006385393</v>
      </c>
      <c r="I71" s="6"/>
      <c r="J71" s="54">
        <f>$D71/'Dataset - USA Export(seasonal)'!B253</f>
        <v>0.10175449357962615</v>
      </c>
      <c r="K71" s="53">
        <f>$D71/'Dataset - USA Export(seasonal)'!C253</f>
        <v>0.10176470808481239</v>
      </c>
      <c r="L71" s="53">
        <f>$D71/'Dataset - USA Export(seasonal)'!D253</f>
        <v>0.1014769114613726</v>
      </c>
      <c r="M71" s="53">
        <f>$D71/'Dataset - USA Export(seasonal)'!E253</f>
        <v>0.10200503262096437</v>
      </c>
      <c r="N71" s="53">
        <f>$D71/'Dataset - USA Export(seasonal)'!F253</f>
        <v>0.10129482193502169</v>
      </c>
      <c r="O71" s="53">
        <f>$D71/'Dataset - USA Export(seasonal)'!G253</f>
        <v>0.10051129978301461</v>
      </c>
      <c r="P71" s="52">
        <f>$D71/'Dataset - USA Export(seasonal)'!H253</f>
        <v>0.10108189642791582</v>
      </c>
      <c r="Q71" s="6"/>
      <c r="R71" s="7">
        <f t="shared" si="13"/>
        <v>9.9566091968193333E-3</v>
      </c>
      <c r="S71" s="6">
        <f t="shared" si="14"/>
        <v>1.000842685582079E-2</v>
      </c>
      <c r="T71" s="7">
        <f t="shared" si="15"/>
        <v>9.5423177477590975E-3</v>
      </c>
      <c r="U71" s="6">
        <f t="shared" si="16"/>
        <v>9.4685072884085134E-3</v>
      </c>
      <c r="W71">
        <f t="shared" si="17"/>
        <v>9.9178515103825055E-3</v>
      </c>
    </row>
    <row r="72" spans="1:23" x14ac:dyDescent="0.3">
      <c r="A72" s="18">
        <v>67</v>
      </c>
      <c r="B72" s="139"/>
      <c r="C72" s="6" t="s">
        <v>5</v>
      </c>
      <c r="D72" s="6">
        <v>8.4</v>
      </c>
      <c r="E72" s="6">
        <f>'Dataset - USA Export(seasonal)'!$H$62+'Dataset - USA Export(seasonal)'!$H$61*A72</f>
        <v>10.254117063492064</v>
      </c>
      <c r="F72" s="6">
        <f>'Dataset - USA Export(seasonal)'!$K$107+'Dataset - USA Export(seasonal)'!$K$108*A72+'Dataset - USA Export(seasonal)'!$K$109*(POWER(A72,2))</f>
        <v>10.733952856316112</v>
      </c>
      <c r="G72" s="6"/>
      <c r="H72" s="83">
        <f t="shared" si="12"/>
        <v>0.81918315813915243</v>
      </c>
      <c r="I72" s="6"/>
      <c r="J72" s="54">
        <f>$D72/'Dataset - USA Export(seasonal)'!B254</f>
        <v>9.7784131721061596E-2</v>
      </c>
      <c r="K72" s="53">
        <f>$D72/'Dataset - USA Export(seasonal)'!C254</f>
        <v>9.7718659082912621E-2</v>
      </c>
      <c r="L72" s="53">
        <f>$D72/'Dataset - USA Export(seasonal)'!D254</f>
        <v>9.8287227134267671E-2</v>
      </c>
      <c r="M72" s="53">
        <f>$D72/'Dataset - USA Export(seasonal)'!E254</f>
        <v>9.9460496727233394E-2</v>
      </c>
      <c r="N72" s="53">
        <f>$D72/'Dataset - USA Export(seasonal)'!F254</f>
        <v>9.8033285299873762E-2</v>
      </c>
      <c r="O72" s="53">
        <f>$D72/'Dataset - USA Export(seasonal)'!G254</f>
        <v>9.6877116289754567E-2</v>
      </c>
      <c r="P72" s="52">
        <f>$D72/'Dataset - USA Export(seasonal)'!H254</f>
        <v>9.7852025049031205E-2</v>
      </c>
      <c r="Q72" s="6"/>
      <c r="R72" s="7">
        <f t="shared" si="13"/>
        <v>9.5851477534035206E-3</v>
      </c>
      <c r="S72" s="6">
        <f t="shared" si="14"/>
        <v>9.699567121321891E-3</v>
      </c>
      <c r="T72" s="7">
        <f t="shared" si="15"/>
        <v>9.1330087445081944E-3</v>
      </c>
      <c r="U72" s="6">
        <f t="shared" si="16"/>
        <v>9.0252973519209922E-3</v>
      </c>
      <c r="W72">
        <f t="shared" si="17"/>
        <v>9.5427060607115276E-3</v>
      </c>
    </row>
    <row r="73" spans="1:23" x14ac:dyDescent="0.3">
      <c r="A73" s="18">
        <v>68</v>
      </c>
      <c r="B73" s="139"/>
      <c r="C73" s="6" t="s">
        <v>4</v>
      </c>
      <c r="D73" s="6">
        <v>10.8</v>
      </c>
      <c r="E73" s="6">
        <f>'Dataset - USA Export(seasonal)'!$H$62+'Dataset - USA Export(seasonal)'!$H$61*A73</f>
        <v>10.316319444444444</v>
      </c>
      <c r="F73" s="6">
        <f>'Dataset - USA Export(seasonal)'!$K$107+'Dataset - USA Export(seasonal)'!$K$108*A73+'Dataset - USA Export(seasonal)'!$K$109*(POWER(A73,2))</f>
        <v>10.854459635416639</v>
      </c>
      <c r="G73" s="6"/>
      <c r="H73" s="83">
        <f t="shared" si="12"/>
        <v>1.0468849920904717</v>
      </c>
      <c r="I73" s="6"/>
      <c r="J73" s="54">
        <f>$D73/'Dataset - USA Export(seasonal)'!B255</f>
        <v>0.10997294517396218</v>
      </c>
      <c r="K73" s="53">
        <f>$D73/'Dataset - USA Export(seasonal)'!C255</f>
        <v>0.11001731381957246</v>
      </c>
      <c r="L73" s="53">
        <f>$D73/'Dataset - USA Export(seasonal)'!D255</f>
        <v>0.11122431966772449</v>
      </c>
      <c r="M73" s="53">
        <f>$D73/'Dataset - USA Export(seasonal)'!E255</f>
        <v>0.10971232846039621</v>
      </c>
      <c r="N73" s="53">
        <f>$D73/'Dataset - USA Export(seasonal)'!F255</f>
        <v>0.11101710146563207</v>
      </c>
      <c r="O73" s="53">
        <f>$D73/'Dataset - USA Export(seasonal)'!G255</f>
        <v>0.11141534869064583</v>
      </c>
      <c r="P73" s="52">
        <f>$D73/'Dataset - USA Export(seasonal)'!H255</f>
        <v>0.11172098821383437</v>
      </c>
      <c r="Q73" s="6"/>
      <c r="R73" s="7">
        <f t="shared" si="13"/>
        <v>1.0781395464408688E-2</v>
      </c>
      <c r="S73" s="6">
        <f t="shared" si="14"/>
        <v>1.0634832417823065E-2</v>
      </c>
      <c r="T73" s="7">
        <f t="shared" si="15"/>
        <v>1.0227787028973624E-2</v>
      </c>
      <c r="U73" s="6">
        <f t="shared" si="16"/>
        <v>1.0264476761893569E-2</v>
      </c>
      <c r="W73">
        <f t="shared" si="17"/>
        <v>1.0829539431720339E-2</v>
      </c>
    </row>
    <row r="74" spans="1:23" x14ac:dyDescent="0.3">
      <c r="A74" s="18">
        <v>69</v>
      </c>
      <c r="B74" s="139"/>
      <c r="C74" s="6" t="s">
        <v>3</v>
      </c>
      <c r="D74" s="6">
        <v>10.8</v>
      </c>
      <c r="E74" s="6">
        <f>'Dataset - USA Export(seasonal)'!$H$62+'Dataset - USA Export(seasonal)'!$H$61*A74</f>
        <v>10.378521825396826</v>
      </c>
      <c r="F74" s="6">
        <f>'Dataset - USA Export(seasonal)'!$K$107+'Dataset - USA Export(seasonal)'!$K$108*A74+'Dataset - USA Export(seasonal)'!$K$109*(POWER(A74,2))</f>
        <v>10.976847201554204</v>
      </c>
      <c r="G74" s="6"/>
      <c r="H74" s="83">
        <f t="shared" si="12"/>
        <v>1.0406106169735843</v>
      </c>
      <c r="I74" s="6"/>
      <c r="J74" s="54">
        <f>$D74/'Dataset - USA Export(seasonal)'!B256</f>
        <v>0.10587453557568921</v>
      </c>
      <c r="K74" s="53">
        <f>$D74/'Dataset - USA Export(seasonal)'!C256</f>
        <v>0.10590670098412246</v>
      </c>
      <c r="L74" s="53">
        <f>$D74/'Dataset - USA Export(seasonal)'!D256</f>
        <v>0.10811076931543563</v>
      </c>
      <c r="M74" s="53">
        <f>$D74/'Dataset - USA Export(seasonal)'!E256</f>
        <v>0.10897139222142994</v>
      </c>
      <c r="N74" s="53">
        <f>$D74/'Dataset - USA Export(seasonal)'!F256</f>
        <v>0.10769959753453939</v>
      </c>
      <c r="O74" s="53">
        <f>$D74/'Dataset - USA Export(seasonal)'!G256</f>
        <v>0.10694387997422097</v>
      </c>
      <c r="P74" s="52">
        <f>$D74/'Dataset - USA Export(seasonal)'!H256</f>
        <v>0.10744151803673392</v>
      </c>
      <c r="Q74" s="6"/>
      <c r="R74" s="7">
        <f t="shared" si="13"/>
        <v>1.0416779107298548E-2</v>
      </c>
      <c r="S74" s="6">
        <f t="shared" si="14"/>
        <v>1.0499702564075244E-2</v>
      </c>
      <c r="T74" s="7">
        <f t="shared" si="15"/>
        <v>9.8115237970416748E-3</v>
      </c>
      <c r="U74" s="6">
        <f t="shared" si="16"/>
        <v>9.7426772925361359E-3</v>
      </c>
      <c r="W74">
        <f t="shared" si="17"/>
        <v>1.0352294849331867E-2</v>
      </c>
    </row>
    <row r="75" spans="1:23" x14ac:dyDescent="0.3">
      <c r="A75" s="18">
        <v>70</v>
      </c>
      <c r="B75" s="139"/>
      <c r="C75" s="6" t="s">
        <v>2</v>
      </c>
      <c r="D75" s="6">
        <v>11.4</v>
      </c>
      <c r="E75" s="6">
        <f>'Dataset - USA Export(seasonal)'!$H$62+'Dataset - USA Export(seasonal)'!$H$61*A75</f>
        <v>10.440724206349206</v>
      </c>
      <c r="F75" s="6">
        <f>'Dataset - USA Export(seasonal)'!$K$107+'Dataset - USA Export(seasonal)'!$K$108*A75+'Dataset - USA Export(seasonal)'!$K$109*(POWER(A75,2))</f>
        <v>11.101115554728807</v>
      </c>
      <c r="G75" s="6"/>
      <c r="H75" s="83">
        <f t="shared" si="12"/>
        <v>1.0918782811126684</v>
      </c>
      <c r="I75" s="6"/>
      <c r="J75" s="54">
        <f>$D75/'Dataset - USA Export(seasonal)'!B257</f>
        <v>0.10455957135877457</v>
      </c>
      <c r="K75" s="53">
        <f>$D75/'Dataset - USA Export(seasonal)'!C257</f>
        <v>0.10452473659501167</v>
      </c>
      <c r="L75" s="53">
        <f>$D75/'Dataset - USA Export(seasonal)'!D257</f>
        <v>0.10741524063267029</v>
      </c>
      <c r="M75" s="53">
        <f>$D75/'Dataset - USA Export(seasonal)'!E257</f>
        <v>0.10426794934812326</v>
      </c>
      <c r="N75" s="53">
        <f>$D75/'Dataset - USA Export(seasonal)'!F257</f>
        <v>0.10710372437921817</v>
      </c>
      <c r="O75" s="53">
        <f>$D75/'Dataset - USA Export(seasonal)'!G257</f>
        <v>0.10847042296235142</v>
      </c>
      <c r="P75" s="52">
        <f>$D75/'Dataset - USA Export(seasonal)'!H257</f>
        <v>0.10656694958950261</v>
      </c>
      <c r="Q75" s="6"/>
      <c r="R75" s="7">
        <f t="shared" si="13"/>
        <v>1.0288102483096815E-2</v>
      </c>
      <c r="S75" s="6">
        <f t="shared" si="14"/>
        <v>9.9866587113483871E-3</v>
      </c>
      <c r="T75" s="7">
        <f t="shared" si="15"/>
        <v>9.6480145487355604E-3</v>
      </c>
      <c r="U75" s="6">
        <f t="shared" si="16"/>
        <v>9.7711281742442219E-3</v>
      </c>
      <c r="W75">
        <f t="shared" si="17"/>
        <v>1.0206854187825132E-2</v>
      </c>
    </row>
    <row r="76" spans="1:23" x14ac:dyDescent="0.3">
      <c r="A76" s="18">
        <v>71</v>
      </c>
      <c r="B76" s="139"/>
      <c r="C76" s="6" t="s">
        <v>1</v>
      </c>
      <c r="D76" s="6">
        <v>11.1</v>
      </c>
      <c r="E76" s="6">
        <f>'Dataset - USA Export(seasonal)'!$H$62+'Dataset - USA Export(seasonal)'!$H$61*A76</f>
        <v>10.502926587301587</v>
      </c>
      <c r="F76" s="6">
        <f>'Dataset - USA Export(seasonal)'!$K$107+'Dataset - USA Export(seasonal)'!$K$108*A76+'Dataset - USA Export(seasonal)'!$K$109*(POWER(A76,2))</f>
        <v>11.227264694940448</v>
      </c>
      <c r="G76" s="6"/>
      <c r="H76" s="83">
        <f t="shared" si="12"/>
        <v>1.0568482896396034</v>
      </c>
      <c r="I76" s="6"/>
      <c r="J76" s="54">
        <f>$D76/'Dataset - USA Export(seasonal)'!B258</f>
        <v>0.10593701765541386</v>
      </c>
      <c r="K76" s="53">
        <f>$D76/'Dataset - USA Export(seasonal)'!C258</f>
        <v>0.10599252637085328</v>
      </c>
      <c r="L76" s="53">
        <f>$D76/'Dataset - USA Export(seasonal)'!D258</f>
        <v>0.10956085346325478</v>
      </c>
      <c r="M76" s="53">
        <f>$D76/'Dataset - USA Export(seasonal)'!E258</f>
        <v>0.10799681791688712</v>
      </c>
      <c r="N76" s="53">
        <f>$D76/'Dataset - USA Export(seasonal)'!F258</f>
        <v>0.10934112813443493</v>
      </c>
      <c r="O76" s="53">
        <f>$D76/'Dataset - USA Export(seasonal)'!G258</f>
        <v>0.11067904601595975</v>
      </c>
      <c r="P76" s="52">
        <f>$D76/'Dataset - USA Export(seasonal)'!H258</f>
        <v>0.10894415824157543</v>
      </c>
      <c r="Q76" s="6"/>
      <c r="R76" s="7">
        <f t="shared" si="13"/>
        <v>1.0431459512981625E-2</v>
      </c>
      <c r="S76" s="6">
        <f t="shared" si="14"/>
        <v>1.0282545252430796E-2</v>
      </c>
      <c r="T76" s="7">
        <f t="shared" si="15"/>
        <v>9.7388928742108815E-3</v>
      </c>
      <c r="U76" s="6">
        <f t="shared" si="16"/>
        <v>9.8580597343391318E-3</v>
      </c>
      <c r="W76">
        <f t="shared" si="17"/>
        <v>1.0372743000345522E-2</v>
      </c>
    </row>
    <row r="77" spans="1:23" ht="15" thickBot="1" x14ac:dyDescent="0.35">
      <c r="A77" s="51">
        <v>72</v>
      </c>
      <c r="B77" s="140"/>
      <c r="C77" s="47" t="s">
        <v>0</v>
      </c>
      <c r="D77" s="47">
        <v>9.6999999999999993</v>
      </c>
      <c r="E77" s="47">
        <f>'Dataset - USA Export(seasonal)'!$H$62+'Dataset - USA Export(seasonal)'!$H$61*A77</f>
        <v>10.565128968253969</v>
      </c>
      <c r="F77" s="47">
        <f>'Dataset - USA Export(seasonal)'!$K$107+'Dataset - USA Export(seasonal)'!$K$108*A77+'Dataset - USA Export(seasonal)'!$K$109*(POWER(A77,2))</f>
        <v>11.355294622189124</v>
      </c>
      <c r="G77" s="47"/>
      <c r="H77" s="82">
        <f t="shared" si="12"/>
        <v>0.91811467982515849</v>
      </c>
      <c r="I77" s="47"/>
      <c r="J77" s="50">
        <f>$D77/'Dataset - USA Export(seasonal)'!B259</f>
        <v>0.10523491347904568</v>
      </c>
      <c r="K77" s="49">
        <f>$D77/'Dataset - USA Export(seasonal)'!C259</f>
        <v>0.10533792916231478</v>
      </c>
      <c r="L77" s="49">
        <f>$D77/'Dataset - USA Export(seasonal)'!D259</f>
        <v>0.10979295669803849</v>
      </c>
      <c r="M77" s="49">
        <f>$D77/'Dataset - USA Export(seasonal)'!E259</f>
        <v>0.11126658162367689</v>
      </c>
      <c r="N77" s="49">
        <f>$D77/'Dataset - USA Export(seasonal)'!F259</f>
        <v>0.1095367290339327</v>
      </c>
      <c r="O77" s="49">
        <f>$D77/'Dataset - USA Export(seasonal)'!G259</f>
        <v>0.1110946844448558</v>
      </c>
      <c r="P77" s="48">
        <f>$D77/'Dataset - USA Export(seasonal)'!H259</f>
        <v>0.10892259305938699</v>
      </c>
      <c r="Q77" s="47"/>
      <c r="R77" s="46">
        <f t="shared" si="13"/>
        <v>1.0392012916069804E-2</v>
      </c>
      <c r="S77" s="47">
        <f t="shared" si="14"/>
        <v>1.0531492985841441E-2</v>
      </c>
      <c r="T77" s="46">
        <f t="shared" si="15"/>
        <v>9.6463132554825536E-3</v>
      </c>
      <c r="U77" s="6">
        <f t="shared" si="16"/>
        <v>9.7835140470744104E-3</v>
      </c>
      <c r="W77">
        <f t="shared" si="17"/>
        <v>1.0309632129118054E-2</v>
      </c>
    </row>
    <row r="78" spans="1:23" ht="15" thickTop="1" x14ac:dyDescent="0.3"/>
    <row r="81" spans="1:15" ht="36.6" x14ac:dyDescent="0.7">
      <c r="A81" s="145" t="s">
        <v>88</v>
      </c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</row>
    <row r="108" spans="1:15" ht="15" customHeight="1" x14ac:dyDescent="0.7">
      <c r="A108" s="145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</row>
    <row r="110" spans="1:15" ht="31.2" x14ac:dyDescent="0.6">
      <c r="A110" s="81" t="s">
        <v>87</v>
      </c>
      <c r="B110" s="80"/>
      <c r="C110" s="80"/>
      <c r="D110" s="80"/>
      <c r="E110" s="80"/>
      <c r="F110" s="80"/>
    </row>
    <row r="112" spans="1:15" s="79" customFormat="1" ht="25.8" x14ac:dyDescent="0.5">
      <c r="A112" s="79" t="s">
        <v>86</v>
      </c>
    </row>
    <row r="113" spans="1:13" x14ac:dyDescent="0.3">
      <c r="A113" s="6" t="s">
        <v>85</v>
      </c>
      <c r="B113" s="6"/>
      <c r="H113" t="s">
        <v>84</v>
      </c>
    </row>
    <row r="114" spans="1:13" ht="15" thickBot="1" x14ac:dyDescent="0.35">
      <c r="A114" s="78"/>
      <c r="B114" t="s">
        <v>17</v>
      </c>
      <c r="I114" s="6" t="s">
        <v>17</v>
      </c>
      <c r="J114"/>
      <c r="K114" s="42"/>
    </row>
    <row r="115" spans="1:13" ht="15" thickBot="1" x14ac:dyDescent="0.35">
      <c r="A115" s="77" t="s">
        <v>83</v>
      </c>
      <c r="B115" s="27" t="s">
        <v>82</v>
      </c>
      <c r="C115" s="154" t="s">
        <v>81</v>
      </c>
      <c r="D115" s="155"/>
      <c r="E115" s="154" t="s">
        <v>80</v>
      </c>
      <c r="F115" s="155"/>
      <c r="H115" s="11"/>
      <c r="I115" s="29" t="s">
        <v>82</v>
      </c>
      <c r="J115" s="154" t="s">
        <v>81</v>
      </c>
      <c r="K115" s="155"/>
      <c r="L115" s="154" t="s">
        <v>80</v>
      </c>
      <c r="M115" s="155"/>
    </row>
    <row r="116" spans="1:13" x14ac:dyDescent="0.3">
      <c r="A116" s="8">
        <v>1</v>
      </c>
      <c r="B116" s="76">
        <f>R6</f>
        <v>1.1011245656572622E-2</v>
      </c>
      <c r="C116" s="7"/>
      <c r="D116" s="5"/>
      <c r="E116" s="7"/>
      <c r="F116" s="5"/>
      <c r="H116" s="8">
        <v>1</v>
      </c>
      <c r="I116" s="76">
        <f>T6</f>
        <v>9.8286818378564636E-3</v>
      </c>
      <c r="J116" s="7"/>
      <c r="K116" s="5"/>
      <c r="L116" s="7"/>
      <c r="M116" s="52"/>
    </row>
    <row r="117" spans="1:13" x14ac:dyDescent="0.3">
      <c r="A117" s="8">
        <v>2</v>
      </c>
      <c r="B117" s="76">
        <f t="shared" ref="B117:B180" si="18">R7</f>
        <v>1.1299193036742598E-2</v>
      </c>
      <c r="C117" s="7">
        <f>IF(COUNTA(A116:A118)=3,AVERAGE(A116:A118),0)</f>
        <v>2</v>
      </c>
      <c r="D117" s="5">
        <f>IF(COUNTA(B116:B118)=3,AVERAGE(B116:B118),0)</f>
        <v>1.1219794882822215E-2</v>
      </c>
      <c r="E117" s="7"/>
      <c r="F117" s="5"/>
      <c r="H117" s="8">
        <v>2</v>
      </c>
      <c r="I117" s="76">
        <f t="shared" ref="I117:I180" si="19">T7</f>
        <v>1.0169729085088506E-2</v>
      </c>
      <c r="J117" s="7">
        <f>IF(COUNTA(H116:H118)=3,AVERAGE(H116:H118),0)</f>
        <v>2</v>
      </c>
      <c r="K117" s="5">
        <f>IF(COUNTA(I116:I118)=3,AVERAGE(I116:I118),0)</f>
        <v>1.0098360814456232E-2</v>
      </c>
      <c r="L117" s="7"/>
      <c r="M117" s="52"/>
    </row>
    <row r="118" spans="1:13" x14ac:dyDescent="0.3">
      <c r="A118" s="8">
        <v>3</v>
      </c>
      <c r="B118" s="76">
        <f t="shared" si="18"/>
        <v>1.1348945955151421E-2</v>
      </c>
      <c r="C118" s="7">
        <f t="shared" ref="C118:C181" si="20">IF(COUNTA(A117:A119)=3,AVERAGE(A117:A119),0)</f>
        <v>3</v>
      </c>
      <c r="D118" s="5">
        <f t="shared" ref="D118:D181" si="21">IF(COUNTA(B117:B119)=3,AVERAGE(B117:B119),0)</f>
        <v>1.1247635730831736E-2</v>
      </c>
      <c r="E118" s="7"/>
      <c r="F118" s="5"/>
      <c r="H118" s="8">
        <v>3</v>
      </c>
      <c r="I118" s="76">
        <f t="shared" si="19"/>
        <v>1.0296671520423724E-2</v>
      </c>
      <c r="J118" s="7">
        <f t="shared" ref="J118:J181" si="22">IF(COUNTA(H117:H119)=3,AVERAGE(H117:H119),0)</f>
        <v>3</v>
      </c>
      <c r="K118" s="5">
        <f t="shared" ref="K118:K181" si="23">IF(COUNTA(I117:I119)=3,AVERAGE(I117:I119),0)</f>
        <v>1.0205029668135836E-2</v>
      </c>
      <c r="L118" s="7"/>
      <c r="M118" s="52"/>
    </row>
    <row r="119" spans="1:13" x14ac:dyDescent="0.3">
      <c r="A119" s="8">
        <v>4</v>
      </c>
      <c r="B119" s="76">
        <f t="shared" si="18"/>
        <v>1.1094768200601193E-2</v>
      </c>
      <c r="C119" s="7">
        <f t="shared" si="20"/>
        <v>4</v>
      </c>
      <c r="D119" s="5">
        <f t="shared" si="21"/>
        <v>1.1286725780386303E-2</v>
      </c>
      <c r="E119" s="7">
        <f>IF(COUNTA(A116:A122)=7,AVERAGE(A116:A122),0)</f>
        <v>4</v>
      </c>
      <c r="F119" s="5">
        <f>IF(COUNTA(B116:B122)=7,AVERAGE(B116:B122),0)</f>
        <v>1.1157545126458954E-2</v>
      </c>
      <c r="H119" s="8">
        <v>4</v>
      </c>
      <c r="I119" s="76">
        <f t="shared" si="19"/>
        <v>1.0148688398895279E-2</v>
      </c>
      <c r="J119" s="7">
        <f t="shared" si="22"/>
        <v>4</v>
      </c>
      <c r="K119" s="5">
        <f t="shared" si="23"/>
        <v>1.03290779805792E-2</v>
      </c>
      <c r="L119" s="7">
        <f>IF(COUNTA(H116:H122)=7,AVERAGE(H116:H122),0)</f>
        <v>4</v>
      </c>
      <c r="M119" s="52">
        <f>IF(COUNTA(I116:I122)=7,AVERAGE(I116:I122),0)</f>
        <v>1.0206759432516968E-2</v>
      </c>
    </row>
    <row r="120" spans="1:13" x14ac:dyDescent="0.3">
      <c r="A120" s="8">
        <v>5</v>
      </c>
      <c r="B120" s="76">
        <f t="shared" si="18"/>
        <v>1.1416463185406296E-2</v>
      </c>
      <c r="C120" s="7">
        <f t="shared" si="20"/>
        <v>5</v>
      </c>
      <c r="D120" s="5">
        <f t="shared" si="21"/>
        <v>1.1106738081585139E-2</v>
      </c>
      <c r="E120" s="7">
        <f t="shared" ref="E120:E183" si="24">IF(COUNTA(A117:A123)=7,AVERAGE(A117:A123),0)</f>
        <v>5</v>
      </c>
      <c r="F120" s="5">
        <f t="shared" ref="F120:F183" si="25">IF(COUNTA(B117:B123)=7,AVERAGE(B117:B123),0)</f>
        <v>1.1081611703432892E-2</v>
      </c>
      <c r="H120" s="8">
        <v>5</v>
      </c>
      <c r="I120" s="76">
        <f t="shared" si="19"/>
        <v>1.0541874022418596E-2</v>
      </c>
      <c r="J120" s="7">
        <f t="shared" si="22"/>
        <v>5</v>
      </c>
      <c r="K120" s="5">
        <f t="shared" si="23"/>
        <v>1.0244702981854505E-2</v>
      </c>
      <c r="L120" s="7">
        <f t="shared" ref="L120:L183" si="26">IF(COUNTA(H117:H123)=7,AVERAGE(H117:H123),0)</f>
        <v>5</v>
      </c>
      <c r="M120" s="52">
        <f t="shared" ref="M120:M183" si="27">IF(COUNTA(I117:I123)=7,AVERAGE(I117:I123),0)</f>
        <v>1.0217699015400653E-2</v>
      </c>
    </row>
    <row r="121" spans="1:13" x14ac:dyDescent="0.3">
      <c r="A121" s="8">
        <v>6</v>
      </c>
      <c r="B121" s="76">
        <f t="shared" si="18"/>
        <v>1.0808982858747929E-2</v>
      </c>
      <c r="C121" s="7">
        <f t="shared" si="20"/>
        <v>6</v>
      </c>
      <c r="D121" s="5">
        <f t="shared" si="21"/>
        <v>1.1116221012048282E-2</v>
      </c>
      <c r="E121" s="7">
        <f t="shared" si="24"/>
        <v>6</v>
      </c>
      <c r="F121" s="5">
        <f t="shared" si="25"/>
        <v>1.0844466937742049E-2</v>
      </c>
      <c r="H121" s="8">
        <v>6</v>
      </c>
      <c r="I121" s="76">
        <f t="shared" si="19"/>
        <v>1.0043546524249641E-2</v>
      </c>
      <c r="J121" s="7">
        <f t="shared" si="22"/>
        <v>6</v>
      </c>
      <c r="K121" s="5">
        <f t="shared" si="23"/>
        <v>1.0334515061784936E-2</v>
      </c>
      <c r="L121" s="7">
        <f t="shared" si="26"/>
        <v>6</v>
      </c>
      <c r="M121" s="52">
        <f t="shared" si="27"/>
        <v>1.0074369013029367E-2</v>
      </c>
    </row>
    <row r="122" spans="1:13" x14ac:dyDescent="0.3">
      <c r="A122" s="8">
        <v>7</v>
      </c>
      <c r="B122" s="76">
        <f t="shared" si="18"/>
        <v>1.1123216991990622E-2</v>
      </c>
      <c r="C122" s="7">
        <f t="shared" si="20"/>
        <v>7</v>
      </c>
      <c r="D122" s="5">
        <f t="shared" si="21"/>
        <v>1.0803970515376246E-2</v>
      </c>
      <c r="E122" s="7">
        <f t="shared" si="24"/>
        <v>7</v>
      </c>
      <c r="F122" s="5">
        <f t="shared" si="25"/>
        <v>1.0728040242387908E-2</v>
      </c>
      <c r="H122" s="8">
        <v>7</v>
      </c>
      <c r="I122" s="76">
        <f t="shared" si="19"/>
        <v>1.041812463868657E-2</v>
      </c>
      <c r="J122" s="7">
        <f t="shared" si="22"/>
        <v>7</v>
      </c>
      <c r="K122" s="5">
        <f t="shared" si="23"/>
        <v>1.0122310026992824E-2</v>
      </c>
      <c r="L122" s="7">
        <f t="shared" si="26"/>
        <v>7</v>
      </c>
      <c r="M122" s="52">
        <f t="shared" si="27"/>
        <v>1.0046795462589891E-2</v>
      </c>
    </row>
    <row r="123" spans="1:13" x14ac:dyDescent="0.3">
      <c r="A123" s="8">
        <v>8</v>
      </c>
      <c r="B123" s="76">
        <f t="shared" si="18"/>
        <v>1.0479711695390191E-2</v>
      </c>
      <c r="C123" s="7">
        <f t="shared" si="20"/>
        <v>8</v>
      </c>
      <c r="D123" s="5">
        <f t="shared" si="21"/>
        <v>1.0414036121429169E-2</v>
      </c>
      <c r="E123" s="7">
        <f t="shared" si="24"/>
        <v>8</v>
      </c>
      <c r="F123" s="5">
        <f t="shared" si="25"/>
        <v>1.0684160387624222E-2</v>
      </c>
      <c r="H123" s="8">
        <v>8</v>
      </c>
      <c r="I123" s="76">
        <f t="shared" si="19"/>
        <v>9.9052589180422604E-3</v>
      </c>
      <c r="J123" s="7">
        <f t="shared" si="22"/>
        <v>8</v>
      </c>
      <c r="K123" s="5">
        <f t="shared" si="23"/>
        <v>9.8299342084061121E-3</v>
      </c>
      <c r="L123" s="7">
        <f t="shared" si="26"/>
        <v>8</v>
      </c>
      <c r="M123" s="52">
        <f t="shared" si="27"/>
        <v>1.0087319138363776E-2</v>
      </c>
    </row>
    <row r="124" spans="1:13" x14ac:dyDescent="0.3">
      <c r="A124" s="8">
        <v>9</v>
      </c>
      <c r="B124" s="76">
        <f t="shared" si="18"/>
        <v>9.6391796769066916E-3</v>
      </c>
      <c r="C124" s="7">
        <f t="shared" si="20"/>
        <v>9</v>
      </c>
      <c r="D124" s="5">
        <f t="shared" si="21"/>
        <v>1.0217616819989771E-2</v>
      </c>
      <c r="E124" s="7">
        <f t="shared" si="24"/>
        <v>9</v>
      </c>
      <c r="F124" s="5">
        <f t="shared" si="25"/>
        <v>1.0449432402329649E-2</v>
      </c>
      <c r="H124" s="8">
        <v>9</v>
      </c>
      <c r="I124" s="76">
        <f t="shared" si="19"/>
        <v>9.1664190684895043E-3</v>
      </c>
      <c r="J124" s="7">
        <f t="shared" si="22"/>
        <v>9</v>
      </c>
      <c r="K124" s="5">
        <f t="shared" si="23"/>
        <v>9.7251115512930458E-3</v>
      </c>
      <c r="L124" s="7">
        <f t="shared" si="26"/>
        <v>9</v>
      </c>
      <c r="M124" s="52">
        <f t="shared" si="27"/>
        <v>9.9405559617543899E-3</v>
      </c>
    </row>
    <row r="125" spans="1:13" x14ac:dyDescent="0.3">
      <c r="A125" s="8">
        <v>10</v>
      </c>
      <c r="B125" s="76">
        <f t="shared" si="18"/>
        <v>1.0533959087672436E-2</v>
      </c>
      <c r="C125" s="7">
        <f t="shared" si="20"/>
        <v>10</v>
      </c>
      <c r="D125" s="5">
        <f t="shared" si="21"/>
        <v>1.0320249327278175E-2</v>
      </c>
      <c r="E125" s="7">
        <f t="shared" si="24"/>
        <v>10</v>
      </c>
      <c r="F125" s="5">
        <f t="shared" si="25"/>
        <v>1.0419369712422102E-2</v>
      </c>
      <c r="H125" s="8">
        <v>10</v>
      </c>
      <c r="I125" s="76">
        <f t="shared" si="19"/>
        <v>1.0103656667347373E-2</v>
      </c>
      <c r="J125" s="7">
        <f t="shared" si="22"/>
        <v>10</v>
      </c>
      <c r="K125" s="5">
        <f t="shared" si="23"/>
        <v>9.9008099550497875E-3</v>
      </c>
      <c r="L125" s="7">
        <f t="shared" si="26"/>
        <v>10</v>
      </c>
      <c r="M125" s="52">
        <f t="shared" si="27"/>
        <v>1.0003889166121535E-2</v>
      </c>
    </row>
    <row r="126" spans="1:13" x14ac:dyDescent="0.3">
      <c r="A126" s="8">
        <v>11</v>
      </c>
      <c r="B126" s="76">
        <f t="shared" si="18"/>
        <v>1.0787609217255398E-2</v>
      </c>
      <c r="C126" s="7">
        <f t="shared" si="20"/>
        <v>11</v>
      </c>
      <c r="D126" s="5">
        <f t="shared" si="21"/>
        <v>1.03649785310907E-2</v>
      </c>
      <c r="E126" s="7">
        <f t="shared" si="24"/>
        <v>11</v>
      </c>
      <c r="F126" s="5">
        <f t="shared" si="25"/>
        <v>1.0206809661801373E-2</v>
      </c>
      <c r="H126" s="8">
        <v>11</v>
      </c>
      <c r="I126" s="76">
        <f t="shared" si="19"/>
        <v>1.0432354129312489E-2</v>
      </c>
      <c r="J126" s="7">
        <f t="shared" si="22"/>
        <v>11</v>
      </c>
      <c r="K126" s="5">
        <f t="shared" si="23"/>
        <v>1.0016847527604253E-2</v>
      </c>
      <c r="L126" s="7">
        <f t="shared" si="26"/>
        <v>11</v>
      </c>
      <c r="M126" s="52">
        <f t="shared" si="27"/>
        <v>9.8830048957425694E-3</v>
      </c>
    </row>
    <row r="127" spans="1:13" x14ac:dyDescent="0.3">
      <c r="A127" s="8">
        <v>12</v>
      </c>
      <c r="B127" s="76">
        <f t="shared" si="18"/>
        <v>9.7733672883442667E-3</v>
      </c>
      <c r="C127" s="7">
        <f t="shared" si="20"/>
        <v>12</v>
      </c>
      <c r="D127" s="5">
        <f t="shared" si="21"/>
        <v>1.0386506844998254E-2</v>
      </c>
      <c r="E127" s="7">
        <f t="shared" si="24"/>
        <v>12</v>
      </c>
      <c r="F127" s="5">
        <f t="shared" si="25"/>
        <v>9.9955884317193544E-3</v>
      </c>
      <c r="H127" s="8">
        <v>12</v>
      </c>
      <c r="I127" s="76">
        <f t="shared" si="19"/>
        <v>9.5145317861528925E-3</v>
      </c>
      <c r="J127" s="7">
        <f t="shared" si="22"/>
        <v>12</v>
      </c>
      <c r="K127" s="5">
        <f t="shared" si="23"/>
        <v>1.0144588290095015E-2</v>
      </c>
      <c r="L127" s="7">
        <f t="shared" si="26"/>
        <v>12</v>
      </c>
      <c r="M127" s="52">
        <f t="shared" si="27"/>
        <v>9.7501805075302789E-3</v>
      </c>
    </row>
    <row r="128" spans="1:13" x14ac:dyDescent="0.3">
      <c r="A128" s="8">
        <v>13</v>
      </c>
      <c r="B128" s="76">
        <f t="shared" si="18"/>
        <v>1.0598544029395094E-2</v>
      </c>
      <c r="C128" s="7">
        <f t="shared" si="20"/>
        <v>13</v>
      </c>
      <c r="D128" s="5">
        <f t="shared" si="21"/>
        <v>1.0002402651794966E-2</v>
      </c>
      <c r="E128" s="7">
        <f t="shared" si="24"/>
        <v>13</v>
      </c>
      <c r="F128" s="5">
        <f t="shared" si="25"/>
        <v>1.0074794388103811E-2</v>
      </c>
      <c r="H128" s="8">
        <v>13</v>
      </c>
      <c r="I128" s="76">
        <f t="shared" si="19"/>
        <v>1.0486878954819662E-2</v>
      </c>
      <c r="J128" s="7">
        <f t="shared" si="22"/>
        <v>13</v>
      </c>
      <c r="K128" s="5">
        <f t="shared" si="23"/>
        <v>9.8577818290021216E-3</v>
      </c>
      <c r="L128" s="7">
        <f t="shared" si="26"/>
        <v>13</v>
      </c>
      <c r="M128" s="52">
        <f t="shared" si="27"/>
        <v>9.8985007008007119E-3</v>
      </c>
    </row>
    <row r="129" spans="1:13" x14ac:dyDescent="0.3">
      <c r="A129" s="8">
        <v>14</v>
      </c>
      <c r="B129" s="76">
        <f t="shared" si="18"/>
        <v>9.6352966376455369E-3</v>
      </c>
      <c r="C129" s="7">
        <f t="shared" si="20"/>
        <v>14</v>
      </c>
      <c r="D129" s="5">
        <f t="shared" si="21"/>
        <v>9.7450012506188951E-3</v>
      </c>
      <c r="E129" s="7">
        <f t="shared" si="24"/>
        <v>14</v>
      </c>
      <c r="F129" s="5">
        <f t="shared" si="25"/>
        <v>9.9934869676329696E-3</v>
      </c>
      <c r="H129" s="8">
        <v>14</v>
      </c>
      <c r="I129" s="76">
        <f t="shared" si="19"/>
        <v>9.5719347460338135E-3</v>
      </c>
      <c r="J129" s="7">
        <f t="shared" si="22"/>
        <v>14</v>
      </c>
      <c r="K129" s="5">
        <f t="shared" si="23"/>
        <v>9.6781006338032306E-3</v>
      </c>
      <c r="L129" s="7">
        <f t="shared" si="26"/>
        <v>14</v>
      </c>
      <c r="M129" s="52">
        <f t="shared" si="27"/>
        <v>9.8876764435194189E-3</v>
      </c>
    </row>
    <row r="130" spans="1:13" x14ac:dyDescent="0.3">
      <c r="A130" s="8">
        <v>15</v>
      </c>
      <c r="B130" s="76">
        <f t="shared" si="18"/>
        <v>9.0011630848160565E-3</v>
      </c>
      <c r="C130" s="7">
        <f t="shared" si="20"/>
        <v>15</v>
      </c>
      <c r="D130" s="5">
        <f t="shared" si="21"/>
        <v>9.6100270313531615E-3</v>
      </c>
      <c r="E130" s="7">
        <f t="shared" si="24"/>
        <v>15</v>
      </c>
      <c r="F130" s="5">
        <f t="shared" si="25"/>
        <v>9.8365960670545403E-3</v>
      </c>
      <c r="H130" s="8">
        <v>15</v>
      </c>
      <c r="I130" s="76">
        <f t="shared" si="19"/>
        <v>8.9754882005562177E-3</v>
      </c>
      <c r="J130" s="7">
        <f t="shared" si="22"/>
        <v>15</v>
      </c>
      <c r="K130" s="5">
        <f t="shared" si="23"/>
        <v>9.584027789324186E-3</v>
      </c>
      <c r="L130" s="7">
        <f t="shared" si="26"/>
        <v>15</v>
      </c>
      <c r="M130" s="52">
        <f t="shared" si="27"/>
        <v>9.7932153145678085E-3</v>
      </c>
    </row>
    <row r="131" spans="1:13" x14ac:dyDescent="0.3">
      <c r="A131" s="8">
        <v>16</v>
      </c>
      <c r="B131" s="76">
        <f t="shared" si="18"/>
        <v>1.0193621371597895E-2</v>
      </c>
      <c r="C131" s="7">
        <f t="shared" si="20"/>
        <v>16</v>
      </c>
      <c r="D131" s="5">
        <f t="shared" si="21"/>
        <v>9.7198638669301635E-3</v>
      </c>
      <c r="E131" s="7">
        <f t="shared" si="24"/>
        <v>16</v>
      </c>
      <c r="F131" s="5">
        <f t="shared" si="25"/>
        <v>9.9352387347359777E-3</v>
      </c>
      <c r="H131" s="8">
        <v>16</v>
      </c>
      <c r="I131" s="76">
        <f t="shared" si="19"/>
        <v>1.0204660421382529E-2</v>
      </c>
      <c r="J131" s="7">
        <f t="shared" si="22"/>
        <v>16</v>
      </c>
      <c r="K131" s="5">
        <f t="shared" si="23"/>
        <v>9.7360118294390272E-3</v>
      </c>
      <c r="L131" s="7">
        <f t="shared" si="26"/>
        <v>16</v>
      </c>
      <c r="M131" s="52">
        <f t="shared" si="27"/>
        <v>9.9472429022047105E-3</v>
      </c>
    </row>
    <row r="132" spans="1:13" x14ac:dyDescent="0.3">
      <c r="A132" s="8">
        <v>17</v>
      </c>
      <c r="B132" s="76">
        <f t="shared" si="18"/>
        <v>9.9648071443765376E-3</v>
      </c>
      <c r="C132" s="7">
        <f t="shared" si="20"/>
        <v>17</v>
      </c>
      <c r="D132" s="5">
        <f t="shared" si="21"/>
        <v>9.9492671430602732E-3</v>
      </c>
      <c r="E132" s="7">
        <f t="shared" si="24"/>
        <v>17</v>
      </c>
      <c r="F132" s="5">
        <f t="shared" si="25"/>
        <v>9.7858919857729525E-3</v>
      </c>
      <c r="H132" s="8">
        <v>17</v>
      </c>
      <c r="I132" s="76">
        <f t="shared" si="19"/>
        <v>1.0027886866378337E-2</v>
      </c>
      <c r="J132" s="7">
        <f t="shared" si="22"/>
        <v>17</v>
      </c>
      <c r="K132" s="5">
        <f t="shared" si="23"/>
        <v>1.0001224504804028E-2</v>
      </c>
      <c r="L132" s="7">
        <f t="shared" si="26"/>
        <v>17</v>
      </c>
      <c r="M132" s="52">
        <f t="shared" si="27"/>
        <v>9.8376232470557563E-3</v>
      </c>
    </row>
    <row r="133" spans="1:13" x14ac:dyDescent="0.3">
      <c r="A133" s="8">
        <v>18</v>
      </c>
      <c r="B133" s="76">
        <f t="shared" si="18"/>
        <v>9.6893729132063872E-3</v>
      </c>
      <c r="C133" s="7">
        <f t="shared" si="20"/>
        <v>18</v>
      </c>
      <c r="D133" s="5">
        <f t="shared" si="21"/>
        <v>1.0039348673232419E-2</v>
      </c>
      <c r="E133" s="7">
        <f t="shared" si="24"/>
        <v>18</v>
      </c>
      <c r="F133" s="5">
        <f t="shared" si="25"/>
        <v>9.8408489509193373E-3</v>
      </c>
      <c r="H133" s="8">
        <v>18</v>
      </c>
      <c r="I133" s="76">
        <f t="shared" si="19"/>
        <v>9.7711262266512149E-3</v>
      </c>
      <c r="J133" s="7">
        <f t="shared" si="22"/>
        <v>18</v>
      </c>
      <c r="K133" s="5">
        <f t="shared" si="23"/>
        <v>1.0130579330880253E-2</v>
      </c>
      <c r="L133" s="7">
        <f t="shared" si="26"/>
        <v>18</v>
      </c>
      <c r="M133" s="52">
        <f t="shared" si="27"/>
        <v>9.9295557576537519E-3</v>
      </c>
    </row>
    <row r="134" spans="1:13" x14ac:dyDescent="0.3">
      <c r="A134" s="8">
        <v>19</v>
      </c>
      <c r="B134" s="76">
        <f t="shared" si="18"/>
        <v>1.0463865962114334E-2</v>
      </c>
      <c r="C134" s="7">
        <f t="shared" si="20"/>
        <v>19</v>
      </c>
      <c r="D134" s="5">
        <f t="shared" si="21"/>
        <v>9.9021185539915485E-3</v>
      </c>
      <c r="E134" s="7">
        <f t="shared" si="24"/>
        <v>19</v>
      </c>
      <c r="F134" s="5">
        <f t="shared" si="25"/>
        <v>1.0053593192056546E-2</v>
      </c>
      <c r="H134" s="8">
        <v>19</v>
      </c>
      <c r="I134" s="76">
        <f t="shared" si="19"/>
        <v>1.0592724899611203E-2</v>
      </c>
      <c r="J134" s="7">
        <f t="shared" si="22"/>
        <v>19</v>
      </c>
      <c r="K134" s="5">
        <f t="shared" si="23"/>
        <v>1.0027797498346468E-2</v>
      </c>
      <c r="L134" s="7">
        <f t="shared" si="26"/>
        <v>19</v>
      </c>
      <c r="M134" s="52">
        <f t="shared" si="27"/>
        <v>1.0182232352554178E-2</v>
      </c>
    </row>
    <row r="135" spans="1:13" x14ac:dyDescent="0.3">
      <c r="A135" s="8">
        <v>20</v>
      </c>
      <c r="B135" s="76">
        <f t="shared" si="18"/>
        <v>9.5531167866539212E-3</v>
      </c>
      <c r="C135" s="7">
        <f t="shared" si="20"/>
        <v>20</v>
      </c>
      <c r="D135" s="5">
        <f t="shared" si="21"/>
        <v>1.0012326047479495E-2</v>
      </c>
      <c r="E135" s="7">
        <f t="shared" si="24"/>
        <v>20</v>
      </c>
      <c r="F135" s="5">
        <f t="shared" si="25"/>
        <v>9.9103944795926307E-3</v>
      </c>
      <c r="H135" s="8">
        <v>20</v>
      </c>
      <c r="I135" s="76">
        <f t="shared" si="19"/>
        <v>9.7195413687769829E-3</v>
      </c>
      <c r="J135" s="7">
        <f t="shared" si="22"/>
        <v>20</v>
      </c>
      <c r="K135" s="5">
        <f t="shared" si="23"/>
        <v>1.0175909529535987E-2</v>
      </c>
      <c r="L135" s="7">
        <f t="shared" si="26"/>
        <v>20</v>
      </c>
      <c r="M135" s="52">
        <f t="shared" si="27"/>
        <v>1.0074992234768302E-2</v>
      </c>
    </row>
    <row r="136" spans="1:13" x14ac:dyDescent="0.3">
      <c r="A136" s="8">
        <v>21</v>
      </c>
      <c r="B136" s="76">
        <f t="shared" si="18"/>
        <v>1.001999539367023E-2</v>
      </c>
      <c r="C136" s="7">
        <f t="shared" si="20"/>
        <v>21</v>
      </c>
      <c r="D136" s="5">
        <f t="shared" si="21"/>
        <v>1.0021161651033552E-2</v>
      </c>
      <c r="E136" s="7">
        <f t="shared" si="24"/>
        <v>21</v>
      </c>
      <c r="F136" s="5">
        <f t="shared" si="25"/>
        <v>9.7882148540226251E-3</v>
      </c>
      <c r="H136" s="8">
        <v>21</v>
      </c>
      <c r="I136" s="76">
        <f t="shared" si="19"/>
        <v>1.0215462320219776E-2</v>
      </c>
      <c r="J136" s="7">
        <f t="shared" si="22"/>
        <v>21</v>
      </c>
      <c r="K136" s="5">
        <f t="shared" si="23"/>
        <v>1.0226409351285319E-2</v>
      </c>
      <c r="L136" s="7">
        <f t="shared" si="26"/>
        <v>21</v>
      </c>
      <c r="M136" s="52">
        <f t="shared" si="27"/>
        <v>9.9846880084278975E-3</v>
      </c>
    </row>
    <row r="137" spans="1:13" x14ac:dyDescent="0.3">
      <c r="A137" s="8">
        <v>22</v>
      </c>
      <c r="B137" s="76">
        <f t="shared" si="18"/>
        <v>1.0490372772776507E-2</v>
      </c>
      <c r="C137" s="7">
        <f t="shared" si="20"/>
        <v>22</v>
      </c>
      <c r="D137" s="5">
        <f t="shared" si="21"/>
        <v>9.9005328502657433E-3</v>
      </c>
      <c r="E137" s="7">
        <f t="shared" si="24"/>
        <v>22</v>
      </c>
      <c r="F137" s="5">
        <f t="shared" si="25"/>
        <v>9.7902931726753517E-3</v>
      </c>
      <c r="H137" s="8">
        <v>22</v>
      </c>
      <c r="I137" s="76">
        <f t="shared" si="19"/>
        <v>1.0744224364859197E-2</v>
      </c>
      <c r="J137" s="7">
        <f t="shared" si="22"/>
        <v>22</v>
      </c>
      <c r="K137" s="5">
        <f t="shared" si="23"/>
        <v>1.0137888760653455E-2</v>
      </c>
      <c r="L137" s="7">
        <f t="shared" si="26"/>
        <v>22</v>
      </c>
      <c r="M137" s="52">
        <f t="shared" si="27"/>
        <v>1.0036485874191014E-2</v>
      </c>
    </row>
    <row r="138" spans="1:13" x14ac:dyDescent="0.3">
      <c r="A138" s="8">
        <v>23</v>
      </c>
      <c r="B138" s="76">
        <f t="shared" si="18"/>
        <v>9.1912303843504888E-3</v>
      </c>
      <c r="C138" s="7">
        <f t="shared" si="20"/>
        <v>23</v>
      </c>
      <c r="D138" s="5">
        <f t="shared" si="21"/>
        <v>9.5970509741711667E-3</v>
      </c>
      <c r="E138" s="7">
        <f t="shared" si="24"/>
        <v>23</v>
      </c>
      <c r="F138" s="5">
        <f t="shared" si="25"/>
        <v>9.655099843815268E-3</v>
      </c>
      <c r="H138" s="8">
        <v>23</v>
      </c>
      <c r="I138" s="76">
        <f t="shared" si="19"/>
        <v>9.4539795968813945E-3</v>
      </c>
      <c r="J138" s="7">
        <f t="shared" si="22"/>
        <v>23</v>
      </c>
      <c r="K138" s="5">
        <f t="shared" si="23"/>
        <v>9.8646537479120337E-3</v>
      </c>
      <c r="L138" s="7">
        <f t="shared" si="26"/>
        <v>23</v>
      </c>
      <c r="M138" s="52">
        <f t="shared" si="27"/>
        <v>9.9433862783745164E-3</v>
      </c>
    </row>
    <row r="139" spans="1:13" x14ac:dyDescent="0.3">
      <c r="A139" s="8">
        <v>24</v>
      </c>
      <c r="B139" s="76">
        <f t="shared" si="18"/>
        <v>9.1095497653865022E-3</v>
      </c>
      <c r="C139" s="7">
        <f t="shared" si="20"/>
        <v>24</v>
      </c>
      <c r="D139" s="5">
        <f t="shared" si="21"/>
        <v>9.3349004311708231E-3</v>
      </c>
      <c r="E139" s="7">
        <f t="shared" si="24"/>
        <v>24</v>
      </c>
      <c r="F139" s="5">
        <f t="shared" si="25"/>
        <v>9.6327302120047895E-3</v>
      </c>
      <c r="H139" s="8">
        <v>24</v>
      </c>
      <c r="I139" s="76">
        <f t="shared" si="19"/>
        <v>9.3957572819955096E-3</v>
      </c>
      <c r="J139" s="7">
        <f t="shared" si="22"/>
        <v>24</v>
      </c>
      <c r="K139" s="5">
        <f t="shared" si="23"/>
        <v>9.6611493886233149E-3</v>
      </c>
      <c r="L139" s="7">
        <f t="shared" si="26"/>
        <v>24</v>
      </c>
      <c r="M139" s="52">
        <f t="shared" si="27"/>
        <v>9.9569741472256956E-3</v>
      </c>
    </row>
    <row r="140" spans="1:13" x14ac:dyDescent="0.3">
      <c r="A140" s="8">
        <v>25</v>
      </c>
      <c r="B140" s="76">
        <f t="shared" si="18"/>
        <v>9.7039211437754819E-3</v>
      </c>
      <c r="C140" s="7">
        <f t="shared" si="20"/>
        <v>25</v>
      </c>
      <c r="D140" s="5">
        <f t="shared" si="21"/>
        <v>9.4436611897519129E-3</v>
      </c>
      <c r="E140" s="7">
        <f t="shared" si="24"/>
        <v>25</v>
      </c>
      <c r="F140" s="5">
        <f t="shared" si="25"/>
        <v>9.5533487193460026E-3</v>
      </c>
      <c r="H140" s="8">
        <v>25</v>
      </c>
      <c r="I140" s="76">
        <f t="shared" si="19"/>
        <v>1.0133711286993042E-2</v>
      </c>
      <c r="J140" s="7">
        <f t="shared" si="22"/>
        <v>25</v>
      </c>
      <c r="K140" s="5">
        <f t="shared" si="23"/>
        <v>9.8234987659614244E-3</v>
      </c>
      <c r="L140" s="7">
        <f t="shared" si="26"/>
        <v>25</v>
      </c>
      <c r="M140" s="52">
        <f t="shared" si="27"/>
        <v>9.9101874261610708E-3</v>
      </c>
    </row>
    <row r="141" spans="1:13" x14ac:dyDescent="0.3">
      <c r="A141" s="8">
        <v>26</v>
      </c>
      <c r="B141" s="76">
        <f t="shared" si="18"/>
        <v>9.5175126600937528E-3</v>
      </c>
      <c r="C141" s="7">
        <f t="shared" si="20"/>
        <v>26</v>
      </c>
      <c r="D141" s="5">
        <f t="shared" si="21"/>
        <v>9.5393210559499304E-3</v>
      </c>
      <c r="E141" s="7">
        <f t="shared" si="24"/>
        <v>26</v>
      </c>
      <c r="F141" s="5">
        <f t="shared" si="25"/>
        <v>9.343601707918231E-3</v>
      </c>
      <c r="H141" s="8">
        <v>26</v>
      </c>
      <c r="I141" s="76">
        <f t="shared" si="19"/>
        <v>9.9410277288957179E-3</v>
      </c>
      <c r="J141" s="7">
        <f t="shared" si="22"/>
        <v>26</v>
      </c>
      <c r="K141" s="5">
        <f t="shared" si="23"/>
        <v>9.9631318222079997E-3</v>
      </c>
      <c r="L141" s="7">
        <f t="shared" si="26"/>
        <v>26</v>
      </c>
      <c r="M141" s="52">
        <f t="shared" si="27"/>
        <v>9.7240182503186556E-3</v>
      </c>
    </row>
    <row r="142" spans="1:13" x14ac:dyDescent="0.3">
      <c r="A142" s="8">
        <v>27</v>
      </c>
      <c r="B142" s="76">
        <f t="shared" si="18"/>
        <v>9.3965293639805565E-3</v>
      </c>
      <c r="C142" s="7">
        <f t="shared" si="20"/>
        <v>27</v>
      </c>
      <c r="D142" s="5">
        <f t="shared" si="21"/>
        <v>9.4594556563776834E-3</v>
      </c>
      <c r="E142" s="7">
        <f t="shared" si="24"/>
        <v>27</v>
      </c>
      <c r="F142" s="5">
        <f t="shared" si="25"/>
        <v>9.4353583458067335E-3</v>
      </c>
      <c r="H142" s="8">
        <v>27</v>
      </c>
      <c r="I142" s="76">
        <f t="shared" si="19"/>
        <v>9.8146564507352388E-3</v>
      </c>
      <c r="J142" s="7">
        <f t="shared" si="22"/>
        <v>27</v>
      </c>
      <c r="K142" s="5">
        <f t="shared" si="23"/>
        <v>9.8812131507994509E-3</v>
      </c>
      <c r="L142" s="7">
        <f t="shared" si="26"/>
        <v>27</v>
      </c>
      <c r="M142" s="52">
        <f t="shared" si="27"/>
        <v>9.8412848366695501E-3</v>
      </c>
    </row>
    <row r="143" spans="1:13" x14ac:dyDescent="0.3">
      <c r="A143" s="8">
        <v>28</v>
      </c>
      <c r="B143" s="76">
        <f t="shared" si="18"/>
        <v>9.4643249450587393E-3</v>
      </c>
      <c r="C143" s="7">
        <f t="shared" si="20"/>
        <v>28</v>
      </c>
      <c r="D143" s="5">
        <f t="shared" si="21"/>
        <v>9.2943326672738011E-3</v>
      </c>
      <c r="E143" s="7">
        <f t="shared" si="24"/>
        <v>28</v>
      </c>
      <c r="F143" s="5">
        <f t="shared" si="25"/>
        <v>9.5730393738417494E-3</v>
      </c>
      <c r="H143" s="8">
        <v>28</v>
      </c>
      <c r="I143" s="76">
        <f t="shared" si="19"/>
        <v>9.8879552727673976E-3</v>
      </c>
      <c r="J143" s="7">
        <f t="shared" si="22"/>
        <v>28</v>
      </c>
      <c r="K143" s="5">
        <f t="shared" si="23"/>
        <v>9.7145506191549744E-3</v>
      </c>
      <c r="L143" s="7">
        <f t="shared" si="26"/>
        <v>28</v>
      </c>
      <c r="M143" s="52">
        <f t="shared" si="27"/>
        <v>1.0003144044631648E-2</v>
      </c>
    </row>
    <row r="144" spans="1:13" x14ac:dyDescent="0.3">
      <c r="A144" s="8">
        <v>29</v>
      </c>
      <c r="B144" s="76">
        <f t="shared" si="18"/>
        <v>9.0221436927821041E-3</v>
      </c>
      <c r="C144" s="7">
        <f t="shared" si="20"/>
        <v>29</v>
      </c>
      <c r="D144" s="5">
        <f t="shared" si="21"/>
        <v>9.4399984958036132E-3</v>
      </c>
      <c r="E144" s="7">
        <f t="shared" si="24"/>
        <v>29</v>
      </c>
      <c r="F144" s="5">
        <f t="shared" si="25"/>
        <v>9.4618057951099364E-3</v>
      </c>
      <c r="H144" s="8">
        <v>29</v>
      </c>
      <c r="I144" s="76">
        <f t="shared" si="19"/>
        <v>9.4410401339622869E-3</v>
      </c>
      <c r="J144" s="7">
        <f t="shared" si="22"/>
        <v>29</v>
      </c>
      <c r="K144" s="5">
        <f t="shared" si="23"/>
        <v>9.8679470360224491E-3</v>
      </c>
      <c r="L144" s="7">
        <f t="shared" si="26"/>
        <v>29</v>
      </c>
      <c r="M144" s="52">
        <f t="shared" si="27"/>
        <v>9.8902603197062195E-3</v>
      </c>
    </row>
    <row r="145" spans="1:13" x14ac:dyDescent="0.3">
      <c r="A145" s="8">
        <v>30</v>
      </c>
      <c r="B145" s="76">
        <f t="shared" si="18"/>
        <v>9.8335268495699998E-3</v>
      </c>
      <c r="C145" s="7">
        <f t="shared" si="20"/>
        <v>30</v>
      </c>
      <c r="D145" s="5">
        <f t="shared" si="21"/>
        <v>9.6429958346612357E-3</v>
      </c>
      <c r="E145" s="7">
        <f t="shared" si="24"/>
        <v>30</v>
      </c>
      <c r="F145" s="5">
        <f t="shared" si="25"/>
        <v>9.490164773939826E-3</v>
      </c>
      <c r="H145" s="8">
        <v>30</v>
      </c>
      <c r="I145" s="76">
        <f t="shared" si="19"/>
        <v>1.0274845701337661E-2</v>
      </c>
      <c r="J145" s="7">
        <f t="shared" si="22"/>
        <v>30</v>
      </c>
      <c r="K145" s="5">
        <f t="shared" si="23"/>
        <v>1.0081552524343382E-2</v>
      </c>
      <c r="L145" s="7">
        <f t="shared" si="26"/>
        <v>30</v>
      </c>
      <c r="M145" s="52">
        <f t="shared" si="27"/>
        <v>9.9211999894352997E-3</v>
      </c>
    </row>
    <row r="146" spans="1:13" x14ac:dyDescent="0.3">
      <c r="A146" s="8">
        <v>31</v>
      </c>
      <c r="B146" s="76">
        <f t="shared" si="18"/>
        <v>1.0073316961631601E-2</v>
      </c>
      <c r="C146" s="7">
        <f t="shared" si="20"/>
        <v>31</v>
      </c>
      <c r="D146" s="5">
        <f t="shared" si="21"/>
        <v>9.6107099679514658E-3</v>
      </c>
      <c r="E146" s="7">
        <f t="shared" si="24"/>
        <v>31</v>
      </c>
      <c r="F146" s="5">
        <f t="shared" si="25"/>
        <v>9.4607981244928391E-3</v>
      </c>
      <c r="H146" s="8">
        <v>31</v>
      </c>
      <c r="I146" s="76">
        <f t="shared" si="19"/>
        <v>1.0528771737730194E-2</v>
      </c>
      <c r="J146" s="7">
        <f t="shared" si="22"/>
        <v>31</v>
      </c>
      <c r="K146" s="5">
        <f t="shared" si="23"/>
        <v>1.0049047550527634E-2</v>
      </c>
      <c r="L146" s="7">
        <f t="shared" si="26"/>
        <v>31</v>
      </c>
      <c r="M146" s="52">
        <f t="shared" si="27"/>
        <v>9.8934960615184482E-3</v>
      </c>
    </row>
    <row r="147" spans="1:13" x14ac:dyDescent="0.3">
      <c r="A147" s="8">
        <v>32</v>
      </c>
      <c r="B147" s="76">
        <f t="shared" si="18"/>
        <v>8.9252860926527997E-3</v>
      </c>
      <c r="C147" s="7">
        <f t="shared" si="20"/>
        <v>32</v>
      </c>
      <c r="D147" s="5">
        <f t="shared" si="21"/>
        <v>9.571542855395793E-3</v>
      </c>
      <c r="E147" s="7">
        <f t="shared" si="24"/>
        <v>32</v>
      </c>
      <c r="F147" s="5">
        <f t="shared" si="25"/>
        <v>9.4226255811055998E-3</v>
      </c>
      <c r="H147" s="8">
        <v>32</v>
      </c>
      <c r="I147" s="76">
        <f t="shared" si="19"/>
        <v>9.3435252125150473E-3</v>
      </c>
      <c r="J147" s="7">
        <f t="shared" si="22"/>
        <v>32</v>
      </c>
      <c r="K147" s="5">
        <f t="shared" si="23"/>
        <v>1.000996745574817E-2</v>
      </c>
      <c r="L147" s="7">
        <f t="shared" si="26"/>
        <v>32</v>
      </c>
      <c r="M147" s="52">
        <f t="shared" si="27"/>
        <v>9.8576168767296208E-3</v>
      </c>
    </row>
    <row r="148" spans="1:13" x14ac:dyDescent="0.3">
      <c r="A148" s="8">
        <v>33</v>
      </c>
      <c r="B148" s="76">
        <f t="shared" si="18"/>
        <v>9.7160255119029797E-3</v>
      </c>
      <c r="C148" s="7">
        <f t="shared" si="20"/>
        <v>33</v>
      </c>
      <c r="D148" s="5">
        <f t="shared" si="21"/>
        <v>9.277424807469143E-3</v>
      </c>
      <c r="E148" s="7">
        <f t="shared" si="24"/>
        <v>33</v>
      </c>
      <c r="F148" s="5">
        <f t="shared" si="25"/>
        <v>9.5126544294486387E-3</v>
      </c>
      <c r="H148" s="8">
        <v>33</v>
      </c>
      <c r="I148" s="76">
        <f t="shared" si="19"/>
        <v>1.015760541699927E-2</v>
      </c>
      <c r="J148" s="7">
        <f t="shared" si="22"/>
        <v>33</v>
      </c>
      <c r="K148" s="5">
        <f t="shared" si="23"/>
        <v>9.7072865282772005E-3</v>
      </c>
      <c r="L148" s="7">
        <f t="shared" si="26"/>
        <v>33</v>
      </c>
      <c r="M148" s="52">
        <f t="shared" si="27"/>
        <v>9.953053162739197E-3</v>
      </c>
    </row>
    <row r="149" spans="1:13" x14ac:dyDescent="0.3">
      <c r="A149" s="8">
        <v>34</v>
      </c>
      <c r="B149" s="76">
        <f t="shared" si="18"/>
        <v>9.190962817851648E-3</v>
      </c>
      <c r="C149" s="7">
        <f t="shared" si="20"/>
        <v>34</v>
      </c>
      <c r="D149" s="5">
        <f t="shared" si="21"/>
        <v>9.3680351570342279E-3</v>
      </c>
      <c r="E149" s="7">
        <f t="shared" si="24"/>
        <v>34</v>
      </c>
      <c r="F149" s="5">
        <f t="shared" si="25"/>
        <v>9.3707786673066264E-3</v>
      </c>
      <c r="H149" s="8">
        <v>34</v>
      </c>
      <c r="I149" s="76">
        <f t="shared" si="19"/>
        <v>9.6207289553172821E-3</v>
      </c>
      <c r="J149" s="7">
        <f t="shared" si="22"/>
        <v>34</v>
      </c>
      <c r="K149" s="5">
        <f t="shared" si="23"/>
        <v>9.8050451171873883E-3</v>
      </c>
      <c r="L149" s="7">
        <f t="shared" si="26"/>
        <v>34</v>
      </c>
      <c r="M149" s="52">
        <f t="shared" si="27"/>
        <v>9.820186675027761E-3</v>
      </c>
    </row>
    <row r="150" spans="1:13" x14ac:dyDescent="0.3">
      <c r="A150" s="8">
        <v>35</v>
      </c>
      <c r="B150" s="76">
        <f t="shared" si="18"/>
        <v>9.1971171413480577E-3</v>
      </c>
      <c r="C150" s="7">
        <f t="shared" si="20"/>
        <v>35</v>
      </c>
      <c r="D150" s="5">
        <f t="shared" si="21"/>
        <v>9.3468085301276951E-3</v>
      </c>
      <c r="E150" s="7">
        <f t="shared" si="24"/>
        <v>35</v>
      </c>
      <c r="F150" s="5">
        <f t="shared" si="25"/>
        <v>9.2952321498390878E-3</v>
      </c>
      <c r="H150" s="8">
        <v>35</v>
      </c>
      <c r="I150" s="76">
        <f t="shared" si="19"/>
        <v>9.6368009792456074E-3</v>
      </c>
      <c r="J150" s="7">
        <f t="shared" si="22"/>
        <v>35</v>
      </c>
      <c r="K150" s="5">
        <f t="shared" si="23"/>
        <v>9.7888746901974005E-3</v>
      </c>
      <c r="L150" s="7">
        <f t="shared" si="26"/>
        <v>35</v>
      </c>
      <c r="M150" s="52">
        <f t="shared" si="27"/>
        <v>9.7532118489331021E-3</v>
      </c>
    </row>
    <row r="151" spans="1:13" x14ac:dyDescent="0.3">
      <c r="A151" s="8">
        <v>36</v>
      </c>
      <c r="B151" s="76">
        <f t="shared" si="18"/>
        <v>9.6523456311833795E-3</v>
      </c>
      <c r="C151" s="7">
        <f t="shared" si="20"/>
        <v>36</v>
      </c>
      <c r="D151" s="5">
        <f t="shared" si="21"/>
        <v>9.2299530957024537E-3</v>
      </c>
      <c r="E151" s="7">
        <f t="shared" si="24"/>
        <v>36</v>
      </c>
      <c r="F151" s="5">
        <f t="shared" si="25"/>
        <v>9.4389978814185174E-3</v>
      </c>
      <c r="H151" s="8">
        <v>36</v>
      </c>
      <c r="I151" s="76">
        <f t="shared" si="19"/>
        <v>1.0109094136029312E-2</v>
      </c>
      <c r="J151" s="7">
        <f t="shared" si="22"/>
        <v>36</v>
      </c>
      <c r="K151" s="5">
        <f t="shared" si="23"/>
        <v>9.696891800877511E-3</v>
      </c>
      <c r="L151" s="7">
        <f t="shared" si="26"/>
        <v>36</v>
      </c>
      <c r="M151" s="52">
        <f t="shared" si="27"/>
        <v>9.9093366537309491E-3</v>
      </c>
    </row>
    <row r="152" spans="1:13" x14ac:dyDescent="0.3">
      <c r="A152" s="8">
        <v>37</v>
      </c>
      <c r="B152" s="76">
        <f t="shared" si="18"/>
        <v>8.8403965145759204E-3</v>
      </c>
      <c r="C152" s="7">
        <f t="shared" si="20"/>
        <v>37</v>
      </c>
      <c r="D152" s="5">
        <f t="shared" si="21"/>
        <v>9.3457444950393737E-3</v>
      </c>
      <c r="E152" s="7">
        <f t="shared" si="24"/>
        <v>37</v>
      </c>
      <c r="F152" s="5">
        <f t="shared" si="25"/>
        <v>9.4435942187772355E-3</v>
      </c>
      <c r="H152" s="8">
        <v>37</v>
      </c>
      <c r="I152" s="76">
        <f t="shared" si="19"/>
        <v>9.3447802873576104E-3</v>
      </c>
      <c r="J152" s="7">
        <f t="shared" si="22"/>
        <v>37</v>
      </c>
      <c r="K152" s="5">
        <f t="shared" si="23"/>
        <v>9.8379407928181669E-3</v>
      </c>
      <c r="L152" s="7">
        <f t="shared" si="26"/>
        <v>37</v>
      </c>
      <c r="M152" s="52">
        <f t="shared" si="27"/>
        <v>9.9176674524414383E-3</v>
      </c>
    </row>
    <row r="153" spans="1:13" x14ac:dyDescent="0.3">
      <c r="A153" s="8">
        <v>38</v>
      </c>
      <c r="B153" s="76">
        <f t="shared" si="18"/>
        <v>9.544491339358821E-3</v>
      </c>
      <c r="C153" s="7">
        <f t="shared" si="20"/>
        <v>38</v>
      </c>
      <c r="D153" s="5">
        <f t="shared" si="21"/>
        <v>9.4388446892145206E-3</v>
      </c>
      <c r="E153" s="7">
        <f t="shared" si="24"/>
        <v>38</v>
      </c>
      <c r="F153" s="5">
        <f t="shared" si="25"/>
        <v>9.4763002780821805E-3</v>
      </c>
      <c r="H153" s="8">
        <v>38</v>
      </c>
      <c r="I153" s="76">
        <f t="shared" si="19"/>
        <v>1.0059947955067575E-2</v>
      </c>
      <c r="J153" s="7">
        <f t="shared" si="22"/>
        <v>38</v>
      </c>
      <c r="K153" s="5">
        <f t="shared" si="23"/>
        <v>9.9470423628417268E-3</v>
      </c>
      <c r="L153" s="7">
        <f t="shared" si="26"/>
        <v>38</v>
      </c>
      <c r="M153" s="52">
        <f t="shared" si="27"/>
        <v>9.9517137856252342E-3</v>
      </c>
    </row>
    <row r="154" spans="1:13" x14ac:dyDescent="0.3">
      <c r="A154" s="8">
        <v>39</v>
      </c>
      <c r="B154" s="76">
        <f t="shared" si="18"/>
        <v>9.931646213708822E-3</v>
      </c>
      <c r="C154" s="7">
        <f t="shared" si="20"/>
        <v>39</v>
      </c>
      <c r="D154" s="5">
        <f t="shared" si="21"/>
        <v>9.7414458088272149E-3</v>
      </c>
      <c r="E154" s="7">
        <f t="shared" si="24"/>
        <v>39</v>
      </c>
      <c r="F154" s="5">
        <f t="shared" si="25"/>
        <v>9.5536979095312176E-3</v>
      </c>
      <c r="H154" s="8">
        <v>39</v>
      </c>
      <c r="I154" s="76">
        <f t="shared" si="19"/>
        <v>1.0436398846099995E-2</v>
      </c>
      <c r="J154" s="7">
        <f t="shared" si="22"/>
        <v>39</v>
      </c>
      <c r="K154" s="5">
        <f t="shared" si="23"/>
        <v>1.0237422603046754E-2</v>
      </c>
      <c r="L154" s="7">
        <f t="shared" si="26"/>
        <v>39</v>
      </c>
      <c r="M154" s="52">
        <f t="shared" si="27"/>
        <v>1.0024890160513245E-2</v>
      </c>
    </row>
    <row r="155" spans="1:13" x14ac:dyDescent="0.3">
      <c r="A155" s="8">
        <v>40</v>
      </c>
      <c r="B155" s="76">
        <f t="shared" si="18"/>
        <v>9.7481998734140016E-3</v>
      </c>
      <c r="C155" s="7">
        <f t="shared" si="20"/>
        <v>40</v>
      </c>
      <c r="D155" s="5">
        <f t="shared" si="21"/>
        <v>9.6999171067030255E-3</v>
      </c>
      <c r="E155" s="7">
        <f t="shared" si="24"/>
        <v>40</v>
      </c>
      <c r="F155" s="5">
        <f t="shared" si="25"/>
        <v>9.5293928555141537E-3</v>
      </c>
      <c r="H155" s="8">
        <v>40</v>
      </c>
      <c r="I155" s="76">
        <f t="shared" si="19"/>
        <v>1.0215921007972693E-2</v>
      </c>
      <c r="J155" s="7">
        <f t="shared" si="22"/>
        <v>40</v>
      </c>
      <c r="K155" s="5">
        <f t="shared" si="23"/>
        <v>1.0170457713892177E-2</v>
      </c>
      <c r="L155" s="7">
        <f t="shared" si="26"/>
        <v>40</v>
      </c>
      <c r="M155" s="52">
        <f t="shared" si="27"/>
        <v>9.9889322237580683E-3</v>
      </c>
    </row>
    <row r="156" spans="1:13" x14ac:dyDescent="0.3">
      <c r="A156" s="8">
        <v>41</v>
      </c>
      <c r="B156" s="76">
        <f t="shared" si="18"/>
        <v>9.4199052329862563E-3</v>
      </c>
      <c r="C156" s="7">
        <f t="shared" si="20"/>
        <v>41</v>
      </c>
      <c r="D156" s="5">
        <f t="shared" si="21"/>
        <v>9.6356685559638635E-3</v>
      </c>
      <c r="E156" s="7">
        <f t="shared" si="24"/>
        <v>41</v>
      </c>
      <c r="F156" s="5">
        <f t="shared" si="25"/>
        <v>9.6504182978652576E-3</v>
      </c>
      <c r="H156" s="8">
        <v>41</v>
      </c>
      <c r="I156" s="76">
        <f t="shared" si="19"/>
        <v>9.8590532876038396E-3</v>
      </c>
      <c r="J156" s="7">
        <f t="shared" si="22"/>
        <v>41</v>
      </c>
      <c r="K156" s="5">
        <f t="shared" si="23"/>
        <v>1.0074669966346072E-2</v>
      </c>
      <c r="L156" s="7">
        <f t="shared" si="26"/>
        <v>41</v>
      </c>
      <c r="M156" s="52">
        <f t="shared" si="27"/>
        <v>1.0091036956715487E-2</v>
      </c>
    </row>
    <row r="157" spans="1:13" x14ac:dyDescent="0.3">
      <c r="A157" s="8">
        <v>42</v>
      </c>
      <c r="B157" s="76">
        <f t="shared" si="18"/>
        <v>9.7389005614913326E-3</v>
      </c>
      <c r="C157" s="7">
        <f t="shared" si="20"/>
        <v>42</v>
      </c>
      <c r="D157" s="5">
        <f t="shared" si="21"/>
        <v>9.547005349180503E-3</v>
      </c>
      <c r="E157" s="7">
        <f t="shared" si="24"/>
        <v>42</v>
      </c>
      <c r="F157" s="5">
        <f t="shared" si="25"/>
        <v>9.6709820073323811E-3</v>
      </c>
      <c r="H157" s="8">
        <v>42</v>
      </c>
      <c r="I157" s="76">
        <f t="shared" si="19"/>
        <v>1.0149035603461688E-2</v>
      </c>
      <c r="J157" s="7">
        <f t="shared" si="22"/>
        <v>42</v>
      </c>
      <c r="K157" s="5">
        <f t="shared" si="23"/>
        <v>9.955159156602866E-3</v>
      </c>
      <c r="L157" s="7">
        <f t="shared" si="26"/>
        <v>42</v>
      </c>
      <c r="M157" s="52">
        <f t="shared" si="27"/>
        <v>1.0085383342200313E-2</v>
      </c>
    </row>
    <row r="158" spans="1:13" x14ac:dyDescent="0.3">
      <c r="A158" s="8">
        <v>43</v>
      </c>
      <c r="B158" s="76">
        <f t="shared" si="18"/>
        <v>9.4822102530639201E-3</v>
      </c>
      <c r="C158" s="7">
        <f t="shared" si="20"/>
        <v>43</v>
      </c>
      <c r="D158" s="5">
        <f t="shared" si="21"/>
        <v>9.6362284751963043E-3</v>
      </c>
      <c r="E158" s="7">
        <f t="shared" si="24"/>
        <v>43</v>
      </c>
      <c r="F158" s="5">
        <f t="shared" si="25"/>
        <v>9.5910302602264519E-3</v>
      </c>
      <c r="H158" s="8">
        <v>43</v>
      </c>
      <c r="I158" s="76">
        <f t="shared" si="19"/>
        <v>9.8573885787430707E-3</v>
      </c>
      <c r="J158" s="7">
        <f t="shared" si="22"/>
        <v>43</v>
      </c>
      <c r="K158" s="5">
        <f t="shared" si="23"/>
        <v>1.0021979200088106E-2</v>
      </c>
      <c r="L158" s="7">
        <f t="shared" si="26"/>
        <v>43</v>
      </c>
      <c r="M158" s="52">
        <f t="shared" si="27"/>
        <v>9.9773665473767807E-3</v>
      </c>
    </row>
    <row r="159" spans="1:13" x14ac:dyDescent="0.3">
      <c r="A159" s="8">
        <v>44</v>
      </c>
      <c r="B159" s="76">
        <f t="shared" si="18"/>
        <v>9.6875746110336586E-3</v>
      </c>
      <c r="C159" s="7">
        <f t="shared" si="20"/>
        <v>44</v>
      </c>
      <c r="D159" s="5">
        <f t="shared" si="21"/>
        <v>9.6194073899087528E-3</v>
      </c>
      <c r="E159" s="7">
        <f t="shared" si="24"/>
        <v>44</v>
      </c>
      <c r="F159" s="5">
        <f t="shared" si="25"/>
        <v>9.5912543253457733E-3</v>
      </c>
      <c r="H159" s="8">
        <v>44</v>
      </c>
      <c r="I159" s="76">
        <f t="shared" si="19"/>
        <v>1.0059513418059557E-2</v>
      </c>
      <c r="J159" s="7">
        <f t="shared" si="22"/>
        <v>44</v>
      </c>
      <c r="K159" s="5">
        <f t="shared" si="23"/>
        <v>9.9790915500879932E-3</v>
      </c>
      <c r="L159" s="7">
        <f t="shared" si="26"/>
        <v>44</v>
      </c>
      <c r="M159" s="52">
        <f t="shared" si="27"/>
        <v>9.9544196953990274E-3</v>
      </c>
    </row>
    <row r="160" spans="1:13" x14ac:dyDescent="0.3">
      <c r="A160" s="8">
        <v>45</v>
      </c>
      <c r="B160" s="76">
        <f t="shared" si="18"/>
        <v>9.688437305628678E-3</v>
      </c>
      <c r="C160" s="7">
        <f t="shared" si="20"/>
        <v>45</v>
      </c>
      <c r="D160" s="5">
        <f t="shared" si="21"/>
        <v>9.5826653002098836E-3</v>
      </c>
      <c r="E160" s="7">
        <f t="shared" si="24"/>
        <v>45</v>
      </c>
      <c r="F160" s="5">
        <f t="shared" si="25"/>
        <v>9.6535960125632893E-3</v>
      </c>
      <c r="H160" s="8">
        <v>45</v>
      </c>
      <c r="I160" s="76">
        <f t="shared" si="19"/>
        <v>1.0020372653461351E-2</v>
      </c>
      <c r="J160" s="7">
        <f t="shared" si="22"/>
        <v>45</v>
      </c>
      <c r="K160" s="5">
        <f t="shared" si="23"/>
        <v>9.920055784618723E-3</v>
      </c>
      <c r="L160" s="7">
        <f t="shared" si="26"/>
        <v>45</v>
      </c>
      <c r="M160" s="52">
        <f t="shared" si="27"/>
        <v>9.9939277135497294E-3</v>
      </c>
    </row>
    <row r="161" spans="1:13" x14ac:dyDescent="0.3">
      <c r="A161" s="8">
        <v>46</v>
      </c>
      <c r="B161" s="76">
        <f t="shared" si="18"/>
        <v>9.371983983967316E-3</v>
      </c>
      <c r="C161" s="7">
        <f t="shared" si="20"/>
        <v>46</v>
      </c>
      <c r="D161" s="5">
        <f t="shared" si="21"/>
        <v>9.6033965396150837E-3</v>
      </c>
      <c r="E161" s="7">
        <f t="shared" si="24"/>
        <v>46</v>
      </c>
      <c r="F161" s="5">
        <f t="shared" si="25"/>
        <v>9.5396907530414798E-3</v>
      </c>
      <c r="H161" s="8">
        <v>46</v>
      </c>
      <c r="I161" s="76">
        <f t="shared" si="19"/>
        <v>9.6802812823352652E-3</v>
      </c>
      <c r="J161" s="7">
        <f t="shared" si="22"/>
        <v>46</v>
      </c>
      <c r="K161" s="5">
        <f t="shared" si="23"/>
        <v>9.9186489933083474E-3</v>
      </c>
      <c r="L161" s="7">
        <f t="shared" si="26"/>
        <v>46</v>
      </c>
      <c r="M161" s="52">
        <f t="shared" si="27"/>
        <v>9.8666834921539628E-3</v>
      </c>
    </row>
    <row r="162" spans="1:13" x14ac:dyDescent="0.3">
      <c r="A162" s="8">
        <v>47</v>
      </c>
      <c r="B162" s="76">
        <f t="shared" si="18"/>
        <v>9.7497683292492553E-3</v>
      </c>
      <c r="C162" s="7">
        <f t="shared" si="20"/>
        <v>47</v>
      </c>
      <c r="D162" s="5">
        <f t="shared" si="21"/>
        <v>9.6593497855751425E-3</v>
      </c>
      <c r="E162" s="7">
        <f t="shared" si="24"/>
        <v>47</v>
      </c>
      <c r="F162" s="5">
        <f t="shared" si="25"/>
        <v>9.5192754042680103E-3</v>
      </c>
      <c r="H162" s="8">
        <v>47</v>
      </c>
      <c r="I162" s="76">
        <f t="shared" si="19"/>
        <v>1.0055293044128428E-2</v>
      </c>
      <c r="J162" s="7">
        <f t="shared" si="22"/>
        <v>47</v>
      </c>
      <c r="K162" s="5">
        <f t="shared" si="23"/>
        <v>9.9570612470408128E-3</v>
      </c>
      <c r="L162" s="7">
        <f t="shared" si="26"/>
        <v>47</v>
      </c>
      <c r="M162" s="52">
        <f t="shared" si="27"/>
        <v>9.832758898134045E-3</v>
      </c>
    </row>
    <row r="163" spans="1:13" x14ac:dyDescent="0.3">
      <c r="A163" s="8">
        <v>48</v>
      </c>
      <c r="B163" s="76">
        <f t="shared" si="18"/>
        <v>9.8562970435088579E-3</v>
      </c>
      <c r="C163" s="7">
        <f t="shared" si="20"/>
        <v>48</v>
      </c>
      <c r="D163" s="5">
        <f t="shared" si="21"/>
        <v>9.5158763725322615E-3</v>
      </c>
      <c r="E163" s="7">
        <f t="shared" si="24"/>
        <v>48</v>
      </c>
      <c r="F163" s="5">
        <f t="shared" si="25"/>
        <v>9.5633391807819768E-3</v>
      </c>
      <c r="H163" s="8">
        <v>48</v>
      </c>
      <c r="I163" s="76">
        <f t="shared" si="19"/>
        <v>1.0135609414658742E-2</v>
      </c>
      <c r="J163" s="7">
        <f t="shared" si="22"/>
        <v>48</v>
      </c>
      <c r="K163" s="5">
        <f t="shared" si="23"/>
        <v>9.8164095041595022E-3</v>
      </c>
      <c r="L163" s="7">
        <f t="shared" si="26"/>
        <v>48</v>
      </c>
      <c r="M163" s="52">
        <f t="shared" si="27"/>
        <v>9.8588455072265244E-3</v>
      </c>
    </row>
    <row r="164" spans="1:13" x14ac:dyDescent="0.3">
      <c r="A164" s="8">
        <v>49</v>
      </c>
      <c r="B164" s="76">
        <f t="shared" si="18"/>
        <v>8.9415637448386678E-3</v>
      </c>
      <c r="C164" s="7">
        <f t="shared" si="20"/>
        <v>49</v>
      </c>
      <c r="D164" s="5">
        <f t="shared" si="21"/>
        <v>9.3790545333323882E-3</v>
      </c>
      <c r="E164" s="7">
        <f t="shared" si="24"/>
        <v>49</v>
      </c>
      <c r="F164" s="5">
        <f t="shared" si="25"/>
        <v>9.5477042649760573E-3</v>
      </c>
      <c r="H164" s="8">
        <v>49</v>
      </c>
      <c r="I164" s="76">
        <f t="shared" si="19"/>
        <v>9.2583260536913334E-3</v>
      </c>
      <c r="J164" s="7">
        <f t="shared" si="22"/>
        <v>49</v>
      </c>
      <c r="K164" s="5">
        <f t="shared" si="23"/>
        <v>9.6712839629845716E-3</v>
      </c>
      <c r="L164" s="7">
        <f t="shared" si="26"/>
        <v>49</v>
      </c>
      <c r="M164" s="52">
        <f t="shared" si="27"/>
        <v>9.8226213411943073E-3</v>
      </c>
    </row>
    <row r="165" spans="1:13" x14ac:dyDescent="0.3">
      <c r="A165" s="8">
        <v>50</v>
      </c>
      <c r="B165" s="76">
        <f t="shared" si="18"/>
        <v>9.3393028116496354E-3</v>
      </c>
      <c r="C165" s="7">
        <f t="shared" si="20"/>
        <v>50</v>
      </c>
      <c r="D165" s="5">
        <f t="shared" si="21"/>
        <v>9.42562920103991E-3</v>
      </c>
      <c r="E165" s="7">
        <f t="shared" si="24"/>
        <v>50</v>
      </c>
      <c r="F165" s="5">
        <f t="shared" si="25"/>
        <v>9.6164084144211796E-3</v>
      </c>
      <c r="H165" s="8">
        <v>50</v>
      </c>
      <c r="I165" s="76">
        <f t="shared" si="19"/>
        <v>9.6199164206036379E-3</v>
      </c>
      <c r="J165" s="7">
        <f t="shared" si="22"/>
        <v>50</v>
      </c>
      <c r="K165" s="5">
        <f t="shared" si="23"/>
        <v>9.7067873853339589E-3</v>
      </c>
      <c r="L165" s="7">
        <f t="shared" si="26"/>
        <v>50</v>
      </c>
      <c r="M165" s="52">
        <f t="shared" si="27"/>
        <v>9.869959852677199E-3</v>
      </c>
    </row>
    <row r="166" spans="1:13" x14ac:dyDescent="0.3">
      <c r="A166" s="8">
        <v>51</v>
      </c>
      <c r="B166" s="76">
        <f t="shared" si="18"/>
        <v>9.9960210466314234E-3</v>
      </c>
      <c r="C166" s="7">
        <f t="shared" si="20"/>
        <v>51</v>
      </c>
      <c r="D166" s="5">
        <f t="shared" si="21"/>
        <v>9.6381055844227664E-3</v>
      </c>
      <c r="E166" s="7">
        <f t="shared" si="24"/>
        <v>51</v>
      </c>
      <c r="F166" s="5">
        <f t="shared" si="25"/>
        <v>9.6597963991078839E-3</v>
      </c>
      <c r="H166" s="8">
        <v>51</v>
      </c>
      <c r="I166" s="76">
        <f t="shared" si="19"/>
        <v>1.0242119681706905E-2</v>
      </c>
      <c r="J166" s="7">
        <f t="shared" si="22"/>
        <v>51</v>
      </c>
      <c r="K166" s="5">
        <f t="shared" si="23"/>
        <v>9.8762798645154557E-3</v>
      </c>
      <c r="L166" s="7">
        <f t="shared" si="26"/>
        <v>51</v>
      </c>
      <c r="M166" s="52">
        <f t="shared" si="27"/>
        <v>9.8835461559074415E-3</v>
      </c>
    </row>
    <row r="167" spans="1:13" x14ac:dyDescent="0.3">
      <c r="A167" s="8">
        <v>52</v>
      </c>
      <c r="B167" s="76">
        <f t="shared" si="18"/>
        <v>9.5789928949872403E-3</v>
      </c>
      <c r="C167" s="7">
        <f t="shared" si="20"/>
        <v>52</v>
      </c>
      <c r="D167" s="5">
        <f t="shared" si="21"/>
        <v>9.8093089905672767E-3</v>
      </c>
      <c r="E167" s="7">
        <f t="shared" si="24"/>
        <v>52</v>
      </c>
      <c r="F167" s="5">
        <f t="shared" si="25"/>
        <v>9.5879137757047869E-3</v>
      </c>
      <c r="H167" s="8">
        <v>52</v>
      </c>
      <c r="I167" s="76">
        <f t="shared" si="19"/>
        <v>9.766803491235829E-3</v>
      </c>
      <c r="J167" s="7">
        <f t="shared" si="22"/>
        <v>52</v>
      </c>
      <c r="K167" s="5">
        <f t="shared" si="23"/>
        <v>1.0006858011886081E-2</v>
      </c>
      <c r="L167" s="7">
        <f t="shared" si="26"/>
        <v>52</v>
      </c>
      <c r="M167" s="52">
        <f t="shared" si="27"/>
        <v>9.7786377210876494E-3</v>
      </c>
    </row>
    <row r="168" spans="1:13" x14ac:dyDescent="0.3">
      <c r="A168" s="8">
        <v>53</v>
      </c>
      <c r="B168" s="76">
        <f t="shared" si="18"/>
        <v>9.8529130300831682E-3</v>
      </c>
      <c r="C168" s="7">
        <f t="shared" si="20"/>
        <v>53</v>
      </c>
      <c r="D168" s="5">
        <f t="shared" si="21"/>
        <v>9.8284633823755331E-3</v>
      </c>
      <c r="E168" s="7">
        <f t="shared" si="24"/>
        <v>53</v>
      </c>
      <c r="F168" s="5">
        <f t="shared" si="25"/>
        <v>9.8325178052638268E-3</v>
      </c>
      <c r="H168" s="8">
        <v>53</v>
      </c>
      <c r="I168" s="76">
        <f t="shared" si="19"/>
        <v>1.0011650862715509E-2</v>
      </c>
      <c r="J168" s="7">
        <f t="shared" si="22"/>
        <v>53</v>
      </c>
      <c r="K168" s="5">
        <f t="shared" si="23"/>
        <v>9.9762838402304901E-3</v>
      </c>
      <c r="L168" s="7">
        <f t="shared" si="26"/>
        <v>53</v>
      </c>
      <c r="M168" s="52">
        <f t="shared" si="27"/>
        <v>9.9811115739648817E-3</v>
      </c>
    </row>
    <row r="169" spans="1:13" x14ac:dyDescent="0.3">
      <c r="A169" s="8">
        <v>54</v>
      </c>
      <c r="B169" s="76">
        <f t="shared" si="18"/>
        <v>1.0053484222056191E-2</v>
      </c>
      <c r="C169" s="7">
        <f t="shared" si="20"/>
        <v>54</v>
      </c>
      <c r="D169" s="5">
        <f t="shared" si="21"/>
        <v>9.7531719772755154E-3</v>
      </c>
      <c r="E169" s="7">
        <f t="shared" si="24"/>
        <v>54</v>
      </c>
      <c r="F169" s="5">
        <f t="shared" si="25"/>
        <v>1.0012683061668744E-2</v>
      </c>
      <c r="H169" s="8">
        <v>54</v>
      </c>
      <c r="I169" s="76">
        <f t="shared" si="19"/>
        <v>1.0150397166740129E-2</v>
      </c>
      <c r="J169" s="7">
        <f t="shared" si="22"/>
        <v>54</v>
      </c>
      <c r="K169" s="5">
        <f t="shared" si="23"/>
        <v>9.85443280012528E-3</v>
      </c>
      <c r="L169" s="7">
        <f t="shared" si="26"/>
        <v>54</v>
      </c>
      <c r="M169" s="52">
        <f t="shared" si="27"/>
        <v>1.01153929015912E-2</v>
      </c>
    </row>
    <row r="170" spans="1:13" x14ac:dyDescent="0.3">
      <c r="A170" s="8">
        <v>55</v>
      </c>
      <c r="B170" s="76">
        <f t="shared" si="18"/>
        <v>9.3531186796871908E-3</v>
      </c>
      <c r="C170" s="7">
        <f t="shared" si="20"/>
        <v>55</v>
      </c>
      <c r="D170" s="5">
        <f t="shared" si="21"/>
        <v>1.0020131617831772E-2</v>
      </c>
      <c r="E170" s="7">
        <f t="shared" si="24"/>
        <v>55</v>
      </c>
      <c r="F170" s="5">
        <f t="shared" si="25"/>
        <v>1.0042607977368034E-2</v>
      </c>
      <c r="H170" s="8">
        <v>55</v>
      </c>
      <c r="I170" s="76">
        <f t="shared" si="19"/>
        <v>9.4012503709202024E-3</v>
      </c>
      <c r="J170" s="7">
        <f t="shared" si="22"/>
        <v>55</v>
      </c>
      <c r="K170" s="5">
        <f t="shared" si="23"/>
        <v>1.0075763520497431E-2</v>
      </c>
      <c r="L170" s="7">
        <f t="shared" si="26"/>
        <v>55</v>
      </c>
      <c r="M170" s="52">
        <f t="shared" si="27"/>
        <v>1.0099999111576606E-2</v>
      </c>
    </row>
    <row r="171" spans="1:13" x14ac:dyDescent="0.3">
      <c r="A171" s="8">
        <v>56</v>
      </c>
      <c r="B171" s="76">
        <f t="shared" si="18"/>
        <v>1.0653791951751933E-2</v>
      </c>
      <c r="C171" s="7">
        <f t="shared" si="20"/>
        <v>56</v>
      </c>
      <c r="D171" s="5">
        <f t="shared" si="21"/>
        <v>1.0202456745974394E-2</v>
      </c>
      <c r="E171" s="7">
        <f t="shared" si="24"/>
        <v>56</v>
      </c>
      <c r="F171" s="5">
        <f t="shared" si="25"/>
        <v>1.0206136423327909E-2</v>
      </c>
      <c r="H171" s="8">
        <v>56</v>
      </c>
      <c r="I171" s="76">
        <f t="shared" si="19"/>
        <v>1.0675643023831963E-2</v>
      </c>
      <c r="J171" s="7">
        <f t="shared" si="22"/>
        <v>56</v>
      </c>
      <c r="K171" s="5">
        <f t="shared" si="23"/>
        <v>1.021225970291334E-2</v>
      </c>
      <c r="L171" s="7">
        <f t="shared" si="26"/>
        <v>56</v>
      </c>
      <c r="M171" s="52">
        <f t="shared" si="27"/>
        <v>1.0221019805174434E-2</v>
      </c>
    </row>
    <row r="172" spans="1:13" x14ac:dyDescent="0.3">
      <c r="A172" s="8">
        <v>57</v>
      </c>
      <c r="B172" s="76">
        <f t="shared" si="18"/>
        <v>1.0600459606484059E-2</v>
      </c>
      <c r="C172" s="7">
        <f t="shared" si="20"/>
        <v>57</v>
      </c>
      <c r="D172" s="5">
        <f t="shared" si="21"/>
        <v>1.048658233825415E-2</v>
      </c>
      <c r="E172" s="7">
        <f t="shared" si="24"/>
        <v>57</v>
      </c>
      <c r="F172" s="5">
        <f t="shared" si="25"/>
        <v>1.0412477984372939E-2</v>
      </c>
      <c r="H172" s="8">
        <v>57</v>
      </c>
      <c r="I172" s="76">
        <f t="shared" si="19"/>
        <v>1.0559885713987853E-2</v>
      </c>
      <c r="J172" s="7">
        <f t="shared" si="22"/>
        <v>57</v>
      </c>
      <c r="K172" s="5">
        <f t="shared" si="23"/>
        <v>1.0456630629808188E-2</v>
      </c>
      <c r="L172" s="7">
        <f t="shared" si="26"/>
        <v>57</v>
      </c>
      <c r="M172" s="52">
        <f t="shared" si="27"/>
        <v>1.0380778695626564E-2</v>
      </c>
    </row>
    <row r="173" spans="1:13" x14ac:dyDescent="0.3">
      <c r="A173" s="8">
        <v>58</v>
      </c>
      <c r="B173" s="76">
        <f t="shared" si="18"/>
        <v>1.0205495456526461E-2</v>
      </c>
      <c r="C173" s="7">
        <f t="shared" si="20"/>
        <v>58</v>
      </c>
      <c r="D173" s="5">
        <f t="shared" si="21"/>
        <v>1.0509882359905626E-2</v>
      </c>
      <c r="E173" s="7">
        <f t="shared" si="24"/>
        <v>58</v>
      </c>
      <c r="F173" s="5">
        <f t="shared" si="25"/>
        <v>1.0545581025898254E-2</v>
      </c>
      <c r="H173" s="8">
        <v>58</v>
      </c>
      <c r="I173" s="76">
        <f t="shared" si="19"/>
        <v>1.0134363151604748E-2</v>
      </c>
      <c r="J173" s="7">
        <f t="shared" si="22"/>
        <v>58</v>
      </c>
      <c r="K173" s="5">
        <f t="shared" si="23"/>
        <v>1.0436065737337741E-2</v>
      </c>
      <c r="L173" s="7">
        <f t="shared" si="26"/>
        <v>58</v>
      </c>
      <c r="M173" s="52">
        <f t="shared" si="27"/>
        <v>1.0484849178875304E-2</v>
      </c>
    </row>
    <row r="174" spans="1:13" x14ac:dyDescent="0.3">
      <c r="A174" s="8">
        <v>59</v>
      </c>
      <c r="B174" s="76">
        <f t="shared" si="18"/>
        <v>1.0723692016706358E-2</v>
      </c>
      <c r="C174" s="7">
        <f t="shared" si="20"/>
        <v>59</v>
      </c>
      <c r="D174" s="5">
        <f t="shared" si="21"/>
        <v>1.0742163810210403E-2</v>
      </c>
      <c r="E174" s="7">
        <f t="shared" si="24"/>
        <v>59</v>
      </c>
      <c r="F174" s="5">
        <f t="shared" si="25"/>
        <v>1.0744432659714491E-2</v>
      </c>
      <c r="H174" s="8">
        <v>59</v>
      </c>
      <c r="I174" s="76">
        <f t="shared" si="19"/>
        <v>1.0613948346420623E-2</v>
      </c>
      <c r="J174" s="7">
        <f t="shared" si="22"/>
        <v>59</v>
      </c>
      <c r="K174" s="5">
        <f t="shared" si="23"/>
        <v>1.0626091531301929E-2</v>
      </c>
      <c r="L174" s="7">
        <f t="shared" si="26"/>
        <v>59</v>
      </c>
      <c r="M174" s="52">
        <f t="shared" si="27"/>
        <v>1.0651629559388157E-2</v>
      </c>
    </row>
    <row r="175" spans="1:13" x14ac:dyDescent="0.3">
      <c r="A175" s="8">
        <v>60</v>
      </c>
      <c r="B175" s="76">
        <f t="shared" si="18"/>
        <v>1.1297303957398388E-2</v>
      </c>
      <c r="C175" s="7">
        <f t="shared" si="20"/>
        <v>60</v>
      </c>
      <c r="D175" s="5">
        <f t="shared" si="21"/>
        <v>1.100206716227938E-2</v>
      </c>
      <c r="E175" s="7">
        <f t="shared" si="24"/>
        <v>60</v>
      </c>
      <c r="F175" s="5">
        <f t="shared" si="25"/>
        <v>1.070911537197892E-2</v>
      </c>
      <c r="H175" s="8">
        <v>60</v>
      </c>
      <c r="I175" s="76">
        <f t="shared" si="19"/>
        <v>1.1129963095880416E-2</v>
      </c>
      <c r="J175" s="7">
        <f t="shared" si="22"/>
        <v>60</v>
      </c>
      <c r="K175" s="5">
        <f t="shared" si="23"/>
        <v>1.087426733059412E-2</v>
      </c>
      <c r="L175" s="7">
        <f t="shared" si="26"/>
        <v>60</v>
      </c>
      <c r="M175" s="52">
        <f t="shared" si="27"/>
        <v>1.0578814023223209E-2</v>
      </c>
    </row>
    <row r="176" spans="1:13" x14ac:dyDescent="0.3">
      <c r="A176" s="8">
        <v>61</v>
      </c>
      <c r="B176" s="76">
        <f t="shared" si="18"/>
        <v>1.098520551273339E-2</v>
      </c>
      <c r="C176" s="7">
        <f t="shared" si="20"/>
        <v>61</v>
      </c>
      <c r="D176" s="5">
        <f t="shared" si="21"/>
        <v>1.1009196528844212E-2</v>
      </c>
      <c r="E176" s="7">
        <f t="shared" si="24"/>
        <v>61</v>
      </c>
      <c r="F176" s="5">
        <f t="shared" si="25"/>
        <v>1.0623473901942928E-2</v>
      </c>
      <c r="H176" s="8">
        <v>61</v>
      </c>
      <c r="I176" s="76">
        <f t="shared" si="19"/>
        <v>1.0878890549481315E-2</v>
      </c>
      <c r="J176" s="7">
        <f t="shared" si="22"/>
        <v>61</v>
      </c>
      <c r="K176" s="5">
        <f t="shared" si="23"/>
        <v>1.0859188893290636E-2</v>
      </c>
      <c r="L176" s="7">
        <f t="shared" si="26"/>
        <v>61</v>
      </c>
      <c r="M176" s="52">
        <f t="shared" si="27"/>
        <v>1.0457007546645761E-2</v>
      </c>
    </row>
    <row r="177" spans="1:13" x14ac:dyDescent="0.3">
      <c r="A177" s="8">
        <v>62</v>
      </c>
      <c r="B177" s="76">
        <f t="shared" si="18"/>
        <v>1.0745080116400857E-2</v>
      </c>
      <c r="C177" s="7">
        <f t="shared" si="20"/>
        <v>62</v>
      </c>
      <c r="D177" s="5">
        <f t="shared" si="21"/>
        <v>1.0712285522245721E-2</v>
      </c>
      <c r="E177" s="7">
        <f t="shared" si="24"/>
        <v>62</v>
      </c>
      <c r="F177" s="5">
        <f t="shared" si="25"/>
        <v>1.0651923739047267E-2</v>
      </c>
      <c r="H177" s="8">
        <v>62</v>
      </c>
      <c r="I177" s="76">
        <f t="shared" si="19"/>
        <v>1.0568713034510183E-2</v>
      </c>
      <c r="J177" s="7">
        <f t="shared" si="22"/>
        <v>62</v>
      </c>
      <c r="K177" s="5">
        <f t="shared" si="23"/>
        <v>1.0537845951556277E-2</v>
      </c>
      <c r="L177" s="7">
        <f t="shared" si="26"/>
        <v>62</v>
      </c>
      <c r="M177" s="52">
        <f t="shared" si="27"/>
        <v>1.0444921924576633E-2</v>
      </c>
    </row>
    <row r="178" spans="1:13" x14ac:dyDescent="0.3">
      <c r="A178" s="8">
        <v>63</v>
      </c>
      <c r="B178" s="76">
        <f t="shared" si="18"/>
        <v>1.0406570937602916E-2</v>
      </c>
      <c r="C178" s="7">
        <f t="shared" si="20"/>
        <v>63</v>
      </c>
      <c r="D178" s="5">
        <f t="shared" si="21"/>
        <v>1.0384206790078634E-2</v>
      </c>
      <c r="E178" s="7">
        <f t="shared" si="24"/>
        <v>63</v>
      </c>
      <c r="F178" s="5">
        <f t="shared" si="25"/>
        <v>1.0542340479063406E-2</v>
      </c>
      <c r="H178" s="8">
        <v>63</v>
      </c>
      <c r="I178" s="76">
        <f t="shared" si="19"/>
        <v>1.0165934270677336E-2</v>
      </c>
      <c r="J178" s="7">
        <f t="shared" si="22"/>
        <v>63</v>
      </c>
      <c r="K178" s="5">
        <f t="shared" si="23"/>
        <v>1.0147295894377739E-2</v>
      </c>
      <c r="L178" s="7">
        <f t="shared" si="26"/>
        <v>63</v>
      </c>
      <c r="M178" s="52">
        <f t="shared" si="27"/>
        <v>1.0291831839053559E-2</v>
      </c>
    </row>
    <row r="179" spans="1:13" x14ac:dyDescent="0.3">
      <c r="A179" s="8">
        <v>64</v>
      </c>
      <c r="B179" s="76">
        <f t="shared" si="18"/>
        <v>1.0000969316232127E-2</v>
      </c>
      <c r="C179" s="7">
        <f t="shared" si="20"/>
        <v>64</v>
      </c>
      <c r="D179" s="5">
        <f t="shared" si="21"/>
        <v>1.0270728190030623E-2</v>
      </c>
      <c r="E179" s="7">
        <f t="shared" si="24"/>
        <v>64</v>
      </c>
      <c r="F179" s="5">
        <f t="shared" si="25"/>
        <v>1.0297746735635566E-2</v>
      </c>
      <c r="H179" s="8">
        <v>64</v>
      </c>
      <c r="I179" s="76">
        <f t="shared" si="19"/>
        <v>9.7072403779456962E-3</v>
      </c>
      <c r="J179" s="7">
        <f t="shared" si="22"/>
        <v>64</v>
      </c>
      <c r="K179" s="5">
        <f t="shared" si="23"/>
        <v>9.9743128152479637E-3</v>
      </c>
      <c r="L179" s="7">
        <f t="shared" si="26"/>
        <v>64</v>
      </c>
      <c r="M179" s="52">
        <f t="shared" si="27"/>
        <v>1.0006552646000382E-2</v>
      </c>
    </row>
    <row r="180" spans="1:13" x14ac:dyDescent="0.3">
      <c r="A180" s="8">
        <v>65</v>
      </c>
      <c r="B180" s="76">
        <f t="shared" si="18"/>
        <v>1.0404644316256824E-2</v>
      </c>
      <c r="C180" s="7">
        <f t="shared" si="20"/>
        <v>65</v>
      </c>
      <c r="D180" s="5">
        <f t="shared" si="21"/>
        <v>1.0120740943102762E-2</v>
      </c>
      <c r="E180" s="7">
        <f t="shared" si="24"/>
        <v>65</v>
      </c>
      <c r="F180" s="5">
        <f t="shared" si="25"/>
        <v>1.0268631014446325E-2</v>
      </c>
      <c r="H180" s="8">
        <v>65</v>
      </c>
      <c r="I180" s="76">
        <f t="shared" si="19"/>
        <v>1.004976379712086E-2</v>
      </c>
      <c r="J180" s="7">
        <f t="shared" si="22"/>
        <v>65</v>
      </c>
      <c r="K180" s="5">
        <f t="shared" si="23"/>
        <v>9.7664406409418841E-3</v>
      </c>
      <c r="L180" s="7">
        <f t="shared" si="26"/>
        <v>65</v>
      </c>
      <c r="M180" s="52">
        <f t="shared" si="27"/>
        <v>9.9135378573564272E-3</v>
      </c>
    </row>
    <row r="181" spans="1:13" x14ac:dyDescent="0.3">
      <c r="A181" s="8">
        <v>66</v>
      </c>
      <c r="B181" s="76">
        <f t="shared" ref="B181:B187" si="28">R71</f>
        <v>9.9566091968193333E-3</v>
      </c>
      <c r="C181" s="7">
        <f t="shared" si="20"/>
        <v>66</v>
      </c>
      <c r="D181" s="5">
        <f t="shared" si="21"/>
        <v>9.9821337554932259E-3</v>
      </c>
      <c r="E181" s="7">
        <f t="shared" si="24"/>
        <v>66</v>
      </c>
      <c r="F181" s="5">
        <f t="shared" si="25"/>
        <v>1.0221730870288851E-2</v>
      </c>
      <c r="H181" s="8">
        <v>66</v>
      </c>
      <c r="I181" s="76">
        <f t="shared" ref="I181:I187" si="29">T71</f>
        <v>9.5423177477590975E-3</v>
      </c>
      <c r="J181" s="7">
        <f t="shared" si="22"/>
        <v>66</v>
      </c>
      <c r="K181" s="5">
        <f t="shared" si="23"/>
        <v>9.575030096462718E-3</v>
      </c>
      <c r="L181" s="7">
        <f t="shared" si="26"/>
        <v>66</v>
      </c>
      <c r="M181" s="52">
        <f t="shared" si="27"/>
        <v>9.8053679662894987E-3</v>
      </c>
    </row>
    <row r="182" spans="1:13" x14ac:dyDescent="0.3">
      <c r="A182" s="8">
        <v>67</v>
      </c>
      <c r="B182" s="76">
        <f t="shared" si="28"/>
        <v>9.5851477534035206E-3</v>
      </c>
      <c r="C182" s="7">
        <f t="shared" ref="C182:C186" si="30">IF(COUNTA(A181:A183)=3,AVERAGE(A181:A183),0)</f>
        <v>67</v>
      </c>
      <c r="D182" s="5">
        <f t="shared" ref="D182:D186" si="31">IF(COUNTA(B181:B183)=3,AVERAGE(B181:B183),0)</f>
        <v>1.0107717471543846E-2</v>
      </c>
      <c r="E182" s="7">
        <f t="shared" si="24"/>
        <v>67</v>
      </c>
      <c r="F182" s="5">
        <f t="shared" si="25"/>
        <v>1.020480680535941E-2</v>
      </c>
      <c r="H182" s="8">
        <v>67</v>
      </c>
      <c r="I182" s="76">
        <f t="shared" si="29"/>
        <v>9.1330087445081944E-3</v>
      </c>
      <c r="J182" s="7">
        <f t="shared" ref="J182:J186" si="32">IF(COUNTA(H181:H183)=3,AVERAGE(H181:H183),0)</f>
        <v>67</v>
      </c>
      <c r="K182" s="5">
        <f t="shared" ref="K182:K186" si="33">IF(COUNTA(I181:I183)=3,AVERAGE(I181:I183),0)</f>
        <v>9.6343711737469726E-3</v>
      </c>
      <c r="L182" s="7">
        <f t="shared" si="26"/>
        <v>67</v>
      </c>
      <c r="M182" s="52">
        <f t="shared" si="27"/>
        <v>9.731379434583529E-3</v>
      </c>
    </row>
    <row r="183" spans="1:13" x14ac:dyDescent="0.3">
      <c r="A183" s="8">
        <v>68</v>
      </c>
      <c r="B183" s="76">
        <f t="shared" si="28"/>
        <v>1.0781395464408688E-2</v>
      </c>
      <c r="C183" s="7">
        <f t="shared" si="30"/>
        <v>68</v>
      </c>
      <c r="D183" s="5">
        <f t="shared" si="31"/>
        <v>1.0261107441703584E-2</v>
      </c>
      <c r="E183" s="7">
        <f t="shared" si="24"/>
        <v>68</v>
      </c>
      <c r="F183" s="5">
        <f t="shared" si="25"/>
        <v>1.026630540489505E-2</v>
      </c>
      <c r="H183" s="8">
        <v>68</v>
      </c>
      <c r="I183" s="76">
        <f t="shared" si="29"/>
        <v>1.0227787028973624E-2</v>
      </c>
      <c r="J183" s="7">
        <f t="shared" si="32"/>
        <v>68</v>
      </c>
      <c r="K183" s="5">
        <f t="shared" si="33"/>
        <v>9.7241065235078323E-3</v>
      </c>
      <c r="L183" s="7">
        <f t="shared" si="26"/>
        <v>68</v>
      </c>
      <c r="M183" s="52">
        <f t="shared" si="27"/>
        <v>9.7359012197642692E-3</v>
      </c>
    </row>
    <row r="184" spans="1:13" x14ac:dyDescent="0.3">
      <c r="A184" s="8">
        <v>69</v>
      </c>
      <c r="B184" s="76">
        <f t="shared" si="28"/>
        <v>1.0416779107298548E-2</v>
      </c>
      <c r="C184" s="7">
        <f t="shared" si="30"/>
        <v>69</v>
      </c>
      <c r="D184" s="5">
        <f t="shared" si="31"/>
        <v>1.0495425684934683E-2</v>
      </c>
      <c r="E184" s="7">
        <f t="shared" ref="E184:F184" si="34">IF(COUNTA(A181:A187)=7,AVERAGE(A181:A187),0)</f>
        <v>69</v>
      </c>
      <c r="F184" s="5">
        <f t="shared" si="34"/>
        <v>1.0264500919154049E-2</v>
      </c>
      <c r="H184" s="8">
        <v>69</v>
      </c>
      <c r="I184" s="76">
        <f t="shared" si="29"/>
        <v>9.8115237970416748E-3</v>
      </c>
      <c r="J184" s="7">
        <f t="shared" si="32"/>
        <v>69</v>
      </c>
      <c r="K184" s="5">
        <f t="shared" si="33"/>
        <v>9.8957751249169525E-3</v>
      </c>
      <c r="L184" s="7">
        <f t="shared" ref="L184:M184" si="35">IF(COUNTA(H181:H187)=7,AVERAGE(H181:H187),0)</f>
        <v>69</v>
      </c>
      <c r="M184" s="52">
        <f t="shared" si="35"/>
        <v>9.678265428101655E-3</v>
      </c>
    </row>
    <row r="185" spans="1:13" x14ac:dyDescent="0.3">
      <c r="A185" s="8">
        <v>70</v>
      </c>
      <c r="B185" s="76">
        <f t="shared" si="28"/>
        <v>1.0288102483096815E-2</v>
      </c>
      <c r="C185" s="7">
        <f t="shared" si="30"/>
        <v>70</v>
      </c>
      <c r="D185" s="5">
        <f t="shared" si="31"/>
        <v>1.0378780367792328E-2</v>
      </c>
      <c r="E185" s="7"/>
      <c r="F185" s="5"/>
      <c r="H185" s="8">
        <v>70</v>
      </c>
      <c r="I185" s="76">
        <f t="shared" si="29"/>
        <v>9.6480145487355604E-3</v>
      </c>
      <c r="J185" s="7">
        <f t="shared" si="32"/>
        <v>70</v>
      </c>
      <c r="K185" s="5">
        <f t="shared" si="33"/>
        <v>9.732810406662705E-3</v>
      </c>
      <c r="L185" s="7"/>
      <c r="M185" s="52"/>
    </row>
    <row r="186" spans="1:13" x14ac:dyDescent="0.3">
      <c r="A186" s="8">
        <v>71</v>
      </c>
      <c r="B186" s="76">
        <f t="shared" si="28"/>
        <v>1.0431459512981625E-2</v>
      </c>
      <c r="C186" s="7">
        <f t="shared" si="30"/>
        <v>71</v>
      </c>
      <c r="D186" s="5">
        <f t="shared" si="31"/>
        <v>1.0370524970716081E-2</v>
      </c>
      <c r="E186" s="7"/>
      <c r="F186" s="5"/>
      <c r="H186" s="8">
        <v>71</v>
      </c>
      <c r="I186" s="76">
        <f t="shared" si="29"/>
        <v>9.7388928742108815E-3</v>
      </c>
      <c r="J186" s="7">
        <f t="shared" si="32"/>
        <v>71</v>
      </c>
      <c r="K186" s="5">
        <f t="shared" si="33"/>
        <v>9.6777402261429991E-3</v>
      </c>
      <c r="L186" s="7"/>
      <c r="M186" s="52"/>
    </row>
    <row r="187" spans="1:13" ht="15" thickBot="1" x14ac:dyDescent="0.35">
      <c r="A187" s="4">
        <v>72</v>
      </c>
      <c r="B187" s="76">
        <f t="shared" si="28"/>
        <v>1.0392012916069804E-2</v>
      </c>
      <c r="C187" s="75"/>
      <c r="D187" s="3"/>
      <c r="E187" s="1"/>
      <c r="F187" s="1"/>
      <c r="H187" s="4">
        <v>72</v>
      </c>
      <c r="I187" s="76">
        <f t="shared" si="29"/>
        <v>9.6463132554825536E-3</v>
      </c>
      <c r="J187" s="3"/>
      <c r="K187" s="1"/>
      <c r="L187" s="3"/>
      <c r="M187" s="48"/>
    </row>
  </sheetData>
  <mergeCells count="18">
    <mergeCell ref="B66:B77"/>
    <mergeCell ref="A81:O81"/>
    <mergeCell ref="A108:O108"/>
    <mergeCell ref="C115:D115"/>
    <mergeCell ref="E115:F115"/>
    <mergeCell ref="J115:K115"/>
    <mergeCell ref="L115:M115"/>
    <mergeCell ref="B6:B17"/>
    <mergeCell ref="B18:B29"/>
    <mergeCell ref="B30:B41"/>
    <mergeCell ref="B42:B53"/>
    <mergeCell ref="B54:B65"/>
    <mergeCell ref="J3:P3"/>
    <mergeCell ref="R3:Y3"/>
    <mergeCell ref="L4:M4"/>
    <mergeCell ref="N4:O4"/>
    <mergeCell ref="T4:U4"/>
    <mergeCell ref="R4:S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44"/>
  <sheetViews>
    <sheetView tabSelected="1" topLeftCell="A100" workbookViewId="0">
      <selection activeCell="K148" sqref="K148"/>
    </sheetView>
  </sheetViews>
  <sheetFormatPr defaultRowHeight="14.4" x14ac:dyDescent="0.3"/>
  <cols>
    <col min="4" max="4" width="12.21875" customWidth="1"/>
    <col min="9" max="9" width="10.109375" customWidth="1"/>
    <col min="10" max="10" width="9.6640625" customWidth="1"/>
    <col min="11" max="11" width="10.21875" customWidth="1"/>
    <col min="19" max="19" width="15.109375" customWidth="1"/>
  </cols>
  <sheetData>
    <row r="2" spans="1:19" ht="92.4" thickBot="1" x14ac:dyDescent="1.7">
      <c r="H2" s="156" t="s">
        <v>96</v>
      </c>
      <c r="I2" s="156"/>
      <c r="J2" s="156"/>
      <c r="K2" s="156"/>
      <c r="L2" s="156"/>
      <c r="M2" s="156"/>
      <c r="N2" s="156"/>
      <c r="O2" s="156"/>
      <c r="P2" s="156"/>
      <c r="S2" s="105" t="s">
        <v>95</v>
      </c>
    </row>
    <row r="3" spans="1:19" ht="21.6" thickBot="1" x14ac:dyDescent="0.45">
      <c r="H3" s="129" t="s">
        <v>85</v>
      </c>
      <c r="I3" s="130"/>
      <c r="J3" s="130"/>
      <c r="K3" s="131"/>
      <c r="L3" s="104"/>
      <c r="M3" s="129" t="s">
        <v>84</v>
      </c>
      <c r="N3" s="130"/>
      <c r="O3" s="130"/>
      <c r="P3" s="131"/>
    </row>
    <row r="4" spans="1:19" s="31" customFormat="1" ht="43.8" thickBot="1" x14ac:dyDescent="0.35">
      <c r="A4" s="18"/>
      <c r="B4" s="31" t="s">
        <v>27</v>
      </c>
      <c r="C4" s="31" t="s">
        <v>26</v>
      </c>
      <c r="D4" s="68" t="s">
        <v>25</v>
      </c>
      <c r="E4" s="68" t="s">
        <v>73</v>
      </c>
      <c r="F4" s="68" t="s">
        <v>72</v>
      </c>
      <c r="H4" s="103" t="s">
        <v>17</v>
      </c>
      <c r="I4" s="102" t="s">
        <v>16</v>
      </c>
      <c r="J4" s="102" t="s">
        <v>14</v>
      </c>
      <c r="K4" s="101" t="s">
        <v>15</v>
      </c>
      <c r="L4" s="32"/>
      <c r="M4" s="103" t="s">
        <v>17</v>
      </c>
      <c r="N4" s="102" t="s">
        <v>16</v>
      </c>
      <c r="O4" s="102" t="s">
        <v>14</v>
      </c>
      <c r="P4" s="101" t="s">
        <v>13</v>
      </c>
      <c r="S4" s="31" t="s">
        <v>94</v>
      </c>
    </row>
    <row r="5" spans="1:19" x14ac:dyDescent="0.3">
      <c r="A5" s="18">
        <v>1</v>
      </c>
      <c r="B5" s="139">
        <v>1990</v>
      </c>
      <c r="C5" s="6" t="s">
        <v>11</v>
      </c>
      <c r="D5" s="10">
        <v>6.3</v>
      </c>
      <c r="E5" s="10">
        <f>'Dataset - USA Export(seasonal)'!$H$62+'Dataset - USA Export(seasonal)'!$H$61*A5</f>
        <v>6.1487599206349204</v>
      </c>
      <c r="F5" s="10">
        <f>'Dataset - USA Export(seasonal)'!$K$107+'Dataset - USA Export(seasonal)'!$K$108*A5+'Dataset - USA Export(seasonal)'!$K$109*(POWER(A5,2))</f>
        <v>6.9389255745701011</v>
      </c>
      <c r="G5" s="6"/>
      <c r="H5" s="7">
        <f t="shared" ref="H5:H16" si="0">B99*$E5</f>
        <v>5.4799692669444688</v>
      </c>
      <c r="I5" s="6">
        <f t="shared" ref="I5:I16" si="1">C99*$E5</f>
        <v>5.4854055775969881</v>
      </c>
      <c r="J5" s="6">
        <f t="shared" ref="J5:J16" si="2">D99*$E5</f>
        <v>5.7214235305335546</v>
      </c>
      <c r="K5" s="5">
        <f t="shared" ref="K5:K16" si="3">E99*$E5</f>
        <v>5.8391513699604518</v>
      </c>
      <c r="L5" s="5"/>
      <c r="M5" s="7">
        <f t="shared" ref="M5:M16" si="4">B99*$F5</f>
        <v>6.1841898830118378</v>
      </c>
      <c r="N5" s="6">
        <f t="shared" ref="N5:N16" si="5">C99*$F5</f>
        <v>6.1903248037934215</v>
      </c>
      <c r="O5" s="6">
        <f t="shared" ref="O5:O16" si="6">F99*$F5</f>
        <v>6.4098117162921264</v>
      </c>
      <c r="P5" s="5">
        <f t="shared" ref="P5:P16" si="7">G99*$F5</f>
        <v>6.3861391136237309</v>
      </c>
      <c r="Q5" s="5"/>
    </row>
    <row r="6" spans="1:19" x14ac:dyDescent="0.3">
      <c r="A6" s="18">
        <v>2</v>
      </c>
      <c r="B6" s="139"/>
      <c r="C6" s="6" t="s">
        <v>10</v>
      </c>
      <c r="D6" s="6">
        <v>6.7</v>
      </c>
      <c r="E6" s="6">
        <f>'Dataset - USA Export(seasonal)'!$H$62+'Dataset - USA Export(seasonal)'!$H$61*A6</f>
        <v>6.2109623015873012</v>
      </c>
      <c r="F6" s="6">
        <f>'Dataset - USA Export(seasonal)'!$K$107+'Dataset - USA Export(seasonal)'!$K$108*A6+'Dataset - USA Export(seasonal)'!$K$109*(POWER(A6,2))</f>
        <v>6.9353004092261861</v>
      </c>
      <c r="G6" s="6"/>
      <c r="H6" s="7">
        <f t="shared" si="0"/>
        <v>5.7238246528643177</v>
      </c>
      <c r="I6" s="6">
        <f t="shared" si="1"/>
        <v>5.7251955877756826</v>
      </c>
      <c r="J6" s="6">
        <f t="shared" si="2"/>
        <v>5.9296269903638352</v>
      </c>
      <c r="K6" s="5">
        <f t="shared" si="3"/>
        <v>5.7169979725882323</v>
      </c>
      <c r="L6" s="5"/>
      <c r="M6" s="7">
        <f t="shared" si="4"/>
        <v>6.3913515377808423</v>
      </c>
      <c r="N6" s="6">
        <f t="shared" si="5"/>
        <v>6.3928823545834792</v>
      </c>
      <c r="O6" s="6">
        <f t="shared" si="6"/>
        <v>6.5881794332397314</v>
      </c>
      <c r="P6" s="5">
        <f t="shared" si="7"/>
        <v>6.5765344436433706</v>
      </c>
      <c r="Q6" s="5"/>
    </row>
    <row r="7" spans="1:19" x14ac:dyDescent="0.3">
      <c r="A7" s="18">
        <v>3</v>
      </c>
      <c r="B7" s="139"/>
      <c r="C7" s="6" t="s">
        <v>9</v>
      </c>
      <c r="D7" s="6">
        <v>8</v>
      </c>
      <c r="E7" s="6">
        <f>'Dataset - USA Export(seasonal)'!$H$62+'Dataset - USA Export(seasonal)'!$H$61*A7</f>
        <v>6.2731646825396821</v>
      </c>
      <c r="F7" s="6">
        <f>'Dataset - USA Export(seasonal)'!$K$107+'Dataset - USA Export(seasonal)'!$K$108*A7+'Dataset - USA Export(seasonal)'!$K$109*(POWER(A7,2))</f>
        <v>6.9335560309193074</v>
      </c>
      <c r="G7" s="6"/>
      <c r="H7" s="7">
        <f t="shared" si="0"/>
        <v>6.8588602580467448</v>
      </c>
      <c r="I7" s="6">
        <f t="shared" si="1"/>
        <v>6.856101538648903</v>
      </c>
      <c r="J7" s="6">
        <f t="shared" si="2"/>
        <v>7.0491127824683195</v>
      </c>
      <c r="K7" s="5">
        <f t="shared" si="3"/>
        <v>7.0613507453734554</v>
      </c>
      <c r="L7" s="5"/>
      <c r="M7" s="7">
        <f t="shared" si="4"/>
        <v>7.5809092083582392</v>
      </c>
      <c r="N7" s="6">
        <f t="shared" si="5"/>
        <v>7.5778600718399902</v>
      </c>
      <c r="O7" s="6">
        <f t="shared" si="6"/>
        <v>7.7695010316020907</v>
      </c>
      <c r="P7" s="5">
        <f t="shared" si="7"/>
        <v>7.9136205169264491</v>
      </c>
      <c r="Q7" s="5"/>
    </row>
    <row r="8" spans="1:19" x14ac:dyDescent="0.3">
      <c r="A8" s="18">
        <v>4</v>
      </c>
      <c r="B8" s="139"/>
      <c r="C8" s="6" t="s">
        <v>8</v>
      </c>
      <c r="D8" s="6">
        <v>7.4</v>
      </c>
      <c r="E8" s="6">
        <f>'Dataset - USA Export(seasonal)'!$H$62+'Dataset - USA Export(seasonal)'!$H$61*A8</f>
        <v>6.3353670634920629</v>
      </c>
      <c r="F8" s="6">
        <f>'Dataset - USA Export(seasonal)'!$K$107+'Dataset - USA Export(seasonal)'!$K$108*A8+'Dataset - USA Export(seasonal)'!$K$109*(POWER(A8,2))</f>
        <v>6.933692439649465</v>
      </c>
      <c r="G8" s="6"/>
      <c r="H8" s="7">
        <f t="shared" si="0"/>
        <v>6.5460021960622647</v>
      </c>
      <c r="I8" s="6">
        <f t="shared" si="1"/>
        <v>6.548166021435418</v>
      </c>
      <c r="J8" s="6">
        <f t="shared" si="2"/>
        <v>6.6698103702599365</v>
      </c>
      <c r="K8" s="5">
        <f t="shared" si="3"/>
        <v>6.6215426210500254</v>
      </c>
      <c r="L8" s="5"/>
      <c r="M8" s="7">
        <f t="shared" si="4"/>
        <v>7.1642203966865043</v>
      </c>
      <c r="N8" s="6">
        <f t="shared" si="5"/>
        <v>7.166588578274121</v>
      </c>
      <c r="O8" s="6">
        <f t="shared" si="6"/>
        <v>7.2915826254016398</v>
      </c>
      <c r="P8" s="5">
        <f t="shared" si="7"/>
        <v>7.2916745155933631</v>
      </c>
      <c r="Q8" s="5"/>
    </row>
    <row r="9" spans="1:19" x14ac:dyDescent="0.3">
      <c r="A9" s="18">
        <v>5</v>
      </c>
      <c r="B9" s="139"/>
      <c r="C9" s="6" t="s">
        <v>7</v>
      </c>
      <c r="D9" s="6">
        <v>7.9</v>
      </c>
      <c r="E9" s="6">
        <f>'Dataset - USA Export(seasonal)'!$H$62+'Dataset - USA Export(seasonal)'!$H$61*A9</f>
        <v>6.3975694444444446</v>
      </c>
      <c r="F9" s="6">
        <f>'Dataset - USA Export(seasonal)'!$K$107+'Dataset - USA Export(seasonal)'!$K$108*A9+'Dataset - USA Export(seasonal)'!$K$109*(POWER(A9,2))</f>
        <v>6.9357096354166599</v>
      </c>
      <c r="G9" s="6"/>
      <c r="H9" s="7">
        <f t="shared" si="0"/>
        <v>6.8350633250000667</v>
      </c>
      <c r="I9" s="6">
        <f t="shared" si="1"/>
        <v>6.8370976398354575</v>
      </c>
      <c r="J9" s="6">
        <f t="shared" si="2"/>
        <v>6.9198313625699752</v>
      </c>
      <c r="K9" s="5">
        <f t="shared" si="3"/>
        <v>6.893599754081241</v>
      </c>
      <c r="L9" s="5"/>
      <c r="M9" s="7">
        <f t="shared" si="4"/>
        <v>7.4100039043816368</v>
      </c>
      <c r="N9" s="6">
        <f t="shared" si="5"/>
        <v>7.4122093383558703</v>
      </c>
      <c r="O9" s="6">
        <f t="shared" si="6"/>
        <v>7.4939237399343561</v>
      </c>
      <c r="P9" s="5">
        <f t="shared" si="7"/>
        <v>7.4951006028280469</v>
      </c>
      <c r="Q9" s="5"/>
    </row>
    <row r="10" spans="1:19" x14ac:dyDescent="0.3">
      <c r="A10" s="18">
        <v>6</v>
      </c>
      <c r="B10" s="139"/>
      <c r="C10" s="6" t="s">
        <v>6</v>
      </c>
      <c r="D10" s="6">
        <v>7.5</v>
      </c>
      <c r="E10" s="6">
        <f>'Dataset - USA Export(seasonal)'!$H$62+'Dataset - USA Export(seasonal)'!$H$61*A10</f>
        <v>6.4597718253968255</v>
      </c>
      <c r="F10" s="6">
        <f>'Dataset - USA Export(seasonal)'!$K$107+'Dataset - USA Export(seasonal)'!$K$108*A10+'Dataset - USA Export(seasonal)'!$K$109*(POWER(A10,2))</f>
        <v>6.9396076182208928</v>
      </c>
      <c r="G10" s="6"/>
      <c r="H10" s="7">
        <f t="shared" si="0"/>
        <v>6.9197448112427713</v>
      </c>
      <c r="I10" s="6">
        <f t="shared" si="1"/>
        <v>6.9190502505193923</v>
      </c>
      <c r="J10" s="6">
        <f t="shared" si="2"/>
        <v>6.9386732294890239</v>
      </c>
      <c r="K10" s="5">
        <f t="shared" si="3"/>
        <v>6.9027489220521279</v>
      </c>
      <c r="L10" s="5"/>
      <c r="M10" s="7">
        <f t="shared" si="4"/>
        <v>7.4337476781225051</v>
      </c>
      <c r="N10" s="6">
        <f t="shared" si="5"/>
        <v>7.4330015250047854</v>
      </c>
      <c r="O10" s="6">
        <f t="shared" si="6"/>
        <v>7.4674817126516277</v>
      </c>
      <c r="P10" s="5">
        <f t="shared" si="7"/>
        <v>7.5256934495827128</v>
      </c>
      <c r="Q10" s="5"/>
    </row>
    <row r="11" spans="1:19" x14ac:dyDescent="0.3">
      <c r="A11" s="18">
        <v>7</v>
      </c>
      <c r="B11" s="139"/>
      <c r="C11" s="6" t="s">
        <v>5</v>
      </c>
      <c r="D11" s="6">
        <v>6.2</v>
      </c>
      <c r="E11" s="6">
        <f>'Dataset - USA Export(seasonal)'!$H$62+'Dataset - USA Export(seasonal)'!$H$61*A11</f>
        <v>6.5219742063492063</v>
      </c>
      <c r="F11" s="6">
        <f>'Dataset - USA Export(seasonal)'!$K$107+'Dataset - USA Export(seasonal)'!$K$108*A11+'Dataset - USA Export(seasonal)'!$K$109*(POWER(A11,2))</f>
        <v>6.945386388062162</v>
      </c>
      <c r="G11" s="6"/>
      <c r="H11" s="7">
        <f t="shared" si="0"/>
        <v>5.6026046730783987</v>
      </c>
      <c r="I11" s="6">
        <f t="shared" si="1"/>
        <v>5.6063584833731248</v>
      </c>
      <c r="J11" s="6">
        <f t="shared" si="2"/>
        <v>5.57392704328646</v>
      </c>
      <c r="K11" s="5">
        <f t="shared" si="3"/>
        <v>5.508175118366637</v>
      </c>
      <c r="L11" s="5"/>
      <c r="M11" s="7">
        <f t="shared" si="4"/>
        <v>5.9663305929990811</v>
      </c>
      <c r="N11" s="6">
        <f t="shared" si="5"/>
        <v>5.9703281038906413</v>
      </c>
      <c r="O11" s="6">
        <f t="shared" si="6"/>
        <v>5.951167043036687</v>
      </c>
      <c r="P11" s="5">
        <f t="shared" si="7"/>
        <v>6.0221905744207369</v>
      </c>
      <c r="Q11" s="5"/>
    </row>
    <row r="12" spans="1:19" x14ac:dyDescent="0.3">
      <c r="A12" s="18">
        <v>8</v>
      </c>
      <c r="B12" s="139"/>
      <c r="C12" s="6" t="s">
        <v>4</v>
      </c>
      <c r="D12" s="6">
        <v>6.7</v>
      </c>
      <c r="E12" s="6">
        <f>'Dataset - USA Export(seasonal)'!$H$62+'Dataset - USA Export(seasonal)'!$H$61*A12</f>
        <v>6.5841765873015872</v>
      </c>
      <c r="F12" s="6">
        <f>'Dataset - USA Export(seasonal)'!$K$107+'Dataset - USA Export(seasonal)'!$K$108*A12+'Dataset - USA Export(seasonal)'!$K$109*(POWER(A12,2))</f>
        <v>6.9530459449404685</v>
      </c>
      <c r="G12" s="6"/>
      <c r="H12" s="7">
        <f t="shared" si="0"/>
        <v>6.4660546310160427</v>
      </c>
      <c r="I12" s="6">
        <f t="shared" si="1"/>
        <v>6.4634469497660634</v>
      </c>
      <c r="J12" s="6">
        <f t="shared" si="2"/>
        <v>6.393305650714793</v>
      </c>
      <c r="K12" s="5">
        <f t="shared" si="3"/>
        <v>6.4814144536660709</v>
      </c>
      <c r="L12" s="5"/>
      <c r="M12" s="7">
        <f t="shared" si="4"/>
        <v>6.8283063699503881</v>
      </c>
      <c r="N12" s="6">
        <f t="shared" si="5"/>
        <v>6.8255525969765838</v>
      </c>
      <c r="O12" s="6">
        <f t="shared" si="6"/>
        <v>6.7640836604443173</v>
      </c>
      <c r="P12" s="5">
        <f t="shared" si="7"/>
        <v>6.7399058646631227</v>
      </c>
      <c r="Q12" s="5"/>
    </row>
    <row r="13" spans="1:19" x14ac:dyDescent="0.3">
      <c r="A13" s="18">
        <v>9</v>
      </c>
      <c r="B13" s="139"/>
      <c r="C13" s="6" t="s">
        <v>3</v>
      </c>
      <c r="D13" s="6">
        <v>6.4</v>
      </c>
      <c r="E13" s="6">
        <f>'Dataset - USA Export(seasonal)'!$H$62+'Dataset - USA Export(seasonal)'!$H$61*A13</f>
        <v>6.646378968253968</v>
      </c>
      <c r="F13" s="6">
        <f>'Dataset - USA Export(seasonal)'!$K$107+'Dataset - USA Export(seasonal)'!$K$108*A13+'Dataset - USA Export(seasonal)'!$K$109*(POWER(A13,2))</f>
        <v>6.9625862888558121</v>
      </c>
      <c r="G13" s="6"/>
      <c r="H13" s="7">
        <f t="shared" si="0"/>
        <v>6.7798071053475395</v>
      </c>
      <c r="I13" s="6">
        <f t="shared" si="1"/>
        <v>6.7777479791296926</v>
      </c>
      <c r="J13" s="6">
        <f t="shared" si="2"/>
        <v>6.6395691485375696</v>
      </c>
      <c r="K13" s="5">
        <f t="shared" si="3"/>
        <v>6.587131851200362</v>
      </c>
      <c r="L13" s="5"/>
      <c r="M13" s="7">
        <f t="shared" si="4"/>
        <v>7.1023623868352699</v>
      </c>
      <c r="N13" s="6">
        <f t="shared" si="5"/>
        <v>7.1002052958779407</v>
      </c>
      <c r="O13" s="6">
        <f t="shared" si="6"/>
        <v>6.9820067707799325</v>
      </c>
      <c r="P13" s="5">
        <f t="shared" si="7"/>
        <v>7.0313450323448983</v>
      </c>
      <c r="Q13" s="5"/>
    </row>
    <row r="14" spans="1:19" x14ac:dyDescent="0.3">
      <c r="A14" s="18">
        <v>10</v>
      </c>
      <c r="B14" s="139"/>
      <c r="C14" s="6" t="s">
        <v>2</v>
      </c>
      <c r="D14" s="6">
        <v>7.5</v>
      </c>
      <c r="E14" s="6">
        <f>'Dataset - USA Export(seasonal)'!$H$62+'Dataset - USA Export(seasonal)'!$H$61*A14</f>
        <v>6.7085813492063489</v>
      </c>
      <c r="F14" s="6">
        <f>'Dataset - USA Export(seasonal)'!$K$107+'Dataset - USA Export(seasonal)'!$K$108*A14+'Dataset - USA Export(seasonal)'!$K$109*(POWER(A14,2))</f>
        <v>6.9740074198081929</v>
      </c>
      <c r="G14" s="6"/>
      <c r="H14" s="7">
        <f t="shared" si="0"/>
        <v>7.3142827946888307</v>
      </c>
      <c r="I14" s="6">
        <f t="shared" si="1"/>
        <v>7.3167204120562408</v>
      </c>
      <c r="J14" s="6">
        <f t="shared" si="2"/>
        <v>7.119830196395025</v>
      </c>
      <c r="K14" s="5">
        <f t="shared" si="3"/>
        <v>7.334739760308608</v>
      </c>
      <c r="L14" s="5"/>
      <c r="M14" s="7">
        <f t="shared" si="4"/>
        <v>7.6036735377398337</v>
      </c>
      <c r="N14" s="6">
        <f t="shared" si="5"/>
        <v>7.6062075998197374</v>
      </c>
      <c r="O14" s="6">
        <f t="shared" si="6"/>
        <v>7.4230550848369816</v>
      </c>
      <c r="P14" s="5">
        <f t="shared" si="7"/>
        <v>7.3295265579823567</v>
      </c>
      <c r="Q14" s="5"/>
    </row>
    <row r="15" spans="1:19" x14ac:dyDescent="0.3">
      <c r="A15" s="18">
        <v>11</v>
      </c>
      <c r="B15" s="139"/>
      <c r="C15" s="6" t="s">
        <v>1</v>
      </c>
      <c r="D15" s="6">
        <v>7.4</v>
      </c>
      <c r="E15" s="6">
        <f>'Dataset - USA Export(seasonal)'!$H$62+'Dataset - USA Export(seasonal)'!$H$61*A15</f>
        <v>6.7707837301587297</v>
      </c>
      <c r="F15" s="6">
        <f>'Dataset - USA Export(seasonal)'!$K$107+'Dataset - USA Export(seasonal)'!$K$108*A15+'Dataset - USA Export(seasonal)'!$K$109*(POWER(A15,2))</f>
        <v>6.987309337797611</v>
      </c>
      <c r="G15" s="6"/>
      <c r="H15" s="7">
        <f t="shared" si="0"/>
        <v>7.0943756080829319</v>
      </c>
      <c r="I15" s="6">
        <f t="shared" si="1"/>
        <v>7.0906602548374433</v>
      </c>
      <c r="J15" s="6">
        <f t="shared" si="2"/>
        <v>6.8597219745068978</v>
      </c>
      <c r="K15" s="5">
        <f t="shared" si="3"/>
        <v>6.9590660960585629</v>
      </c>
      <c r="L15" s="5"/>
      <c r="M15" s="7">
        <f t="shared" si="4"/>
        <v>7.321249490129464</v>
      </c>
      <c r="N15" s="6">
        <f t="shared" si="5"/>
        <v>7.3174153221128746</v>
      </c>
      <c r="O15" s="6">
        <f t="shared" si="6"/>
        <v>7.0933174892977604</v>
      </c>
      <c r="P15" s="5">
        <f t="shared" si="7"/>
        <v>7.0075715721627709</v>
      </c>
      <c r="Q15" s="5"/>
    </row>
    <row r="16" spans="1:19" ht="15" thickBot="1" x14ac:dyDescent="0.35">
      <c r="A16" s="51">
        <v>12</v>
      </c>
      <c r="B16" s="140"/>
      <c r="C16" s="47" t="s">
        <v>0</v>
      </c>
      <c r="D16" s="47">
        <v>5.9</v>
      </c>
      <c r="E16" s="47">
        <f>'Dataset - USA Export(seasonal)'!$H$62+'Dataset - USA Export(seasonal)'!$H$61*A16</f>
        <v>6.8329861111111114</v>
      </c>
      <c r="F16" s="47">
        <f>'Dataset - USA Export(seasonal)'!$K$107+'Dataset - USA Export(seasonal)'!$K$108*A16+'Dataset - USA Export(seasonal)'!$K$109*(POWER(A16,2))</f>
        <v>7.0024920428240653</v>
      </c>
      <c r="G16" s="47"/>
      <c r="H16" s="46">
        <f t="shared" si="0"/>
        <v>6.2982866699439448</v>
      </c>
      <c r="I16" s="47">
        <f t="shared" si="1"/>
        <v>6.2921272332634564</v>
      </c>
      <c r="J16" s="47">
        <f t="shared" si="2"/>
        <v>6.0368139515603287</v>
      </c>
      <c r="K16" s="45">
        <f t="shared" si="3"/>
        <v>5.9568618277452119</v>
      </c>
      <c r="L16" s="5"/>
      <c r="M16" s="46">
        <f t="shared" si="4"/>
        <v>6.4545283090785697</v>
      </c>
      <c r="N16" s="47">
        <f t="shared" si="5"/>
        <v>6.4482160752115547</v>
      </c>
      <c r="O16" s="47">
        <f t="shared" si="6"/>
        <v>6.2010408211433461</v>
      </c>
      <c r="P16" s="45">
        <f t="shared" si="7"/>
        <v>6.1140794588699725</v>
      </c>
      <c r="Q16" s="45"/>
    </row>
    <row r="17" spans="1:17" ht="15" thickTop="1" x14ac:dyDescent="0.3">
      <c r="A17" s="100">
        <v>13</v>
      </c>
      <c r="B17" s="141">
        <v>1991</v>
      </c>
      <c r="C17" s="57" t="s">
        <v>11</v>
      </c>
      <c r="D17" s="57">
        <v>6.8</v>
      </c>
      <c r="E17" s="57">
        <f>'Dataset - USA Export(seasonal)'!$H$62+'Dataset - USA Export(seasonal)'!$H$61*A17</f>
        <v>6.8951884920634923</v>
      </c>
      <c r="F17" s="57">
        <f>'Dataset - USA Export(seasonal)'!$K$107+'Dataset - USA Export(seasonal)'!$K$108*A17+'Dataset - USA Export(seasonal)'!$K$109*(POWER(A17,2))</f>
        <v>7.019555534887556</v>
      </c>
      <c r="G17" s="57"/>
      <c r="H17" s="56">
        <f t="shared" ref="H17:H28" si="8">B99*$E17</f>
        <v>6.1452100121019839</v>
      </c>
      <c r="I17" s="57">
        <f t="shared" ref="I17:I28" si="9">C99*$E17</f>
        <v>6.1513062635631508</v>
      </c>
      <c r="J17" s="57">
        <f t="shared" ref="J17:J28" si="10">D99*$E17</f>
        <v>6.4159756105557308</v>
      </c>
      <c r="K17" s="55">
        <f t="shared" ref="K17:K28" si="11">E99*$E17</f>
        <v>6.5479950183858575</v>
      </c>
      <c r="L17" s="55"/>
      <c r="M17" s="56">
        <f t="shared" ref="M17:M28" si="12">B99*$F17</f>
        <v>6.2560498531908291</v>
      </c>
      <c r="N17" s="57">
        <f t="shared" ref="N17:N28" si="13">C99*$F17</f>
        <v>6.2622560614381531</v>
      </c>
      <c r="O17" s="57">
        <f t="shared" ref="O17:O28" si="14">F99*$F17</f>
        <v>6.4842934006354565</v>
      </c>
      <c r="P17" s="55">
        <f t="shared" ref="P17:P28" si="15">G99*$F17</f>
        <v>6.4603457235346795</v>
      </c>
      <c r="Q17" s="55"/>
    </row>
    <row r="18" spans="1:17" x14ac:dyDescent="0.3">
      <c r="A18" s="17">
        <v>14</v>
      </c>
      <c r="B18" s="139"/>
      <c r="C18" s="6" t="s">
        <v>10</v>
      </c>
      <c r="D18" s="6">
        <v>6.4</v>
      </c>
      <c r="E18" s="6">
        <f>'Dataset - USA Export(seasonal)'!$H$62+'Dataset - USA Export(seasonal)'!$H$61*A18</f>
        <v>6.9573908730158731</v>
      </c>
      <c r="F18" s="6">
        <f>'Dataset - USA Export(seasonal)'!$K$107+'Dataset - USA Export(seasonal)'!$K$108*A18+'Dataset - USA Export(seasonal)'!$K$109*(POWER(A18,2))</f>
        <v>7.0384998139880848</v>
      </c>
      <c r="G18" s="6"/>
      <c r="H18" s="7">
        <f t="shared" si="8"/>
        <v>6.4117094042583611</v>
      </c>
      <c r="I18" s="6">
        <f t="shared" si="9"/>
        <v>6.4132450970506669</v>
      </c>
      <c r="J18" s="6">
        <f t="shared" si="10"/>
        <v>6.6422449050451782</v>
      </c>
      <c r="K18" s="5">
        <f t="shared" si="11"/>
        <v>6.4040622989082454</v>
      </c>
      <c r="L18" s="6"/>
      <c r="M18" s="7">
        <f t="shared" si="12"/>
        <v>6.4864568159091798</v>
      </c>
      <c r="N18" s="6">
        <f t="shared" si="13"/>
        <v>6.4880104117370223</v>
      </c>
      <c r="O18" s="6">
        <f t="shared" si="14"/>
        <v>6.6862135710357586</v>
      </c>
      <c r="P18" s="5">
        <f t="shared" si="15"/>
        <v>6.6743953004098975</v>
      </c>
      <c r="Q18" s="5"/>
    </row>
    <row r="19" spans="1:17" x14ac:dyDescent="0.3">
      <c r="A19" s="17">
        <v>15</v>
      </c>
      <c r="B19" s="139"/>
      <c r="C19" s="6" t="s">
        <v>9</v>
      </c>
      <c r="D19" s="6">
        <v>7.1</v>
      </c>
      <c r="E19" s="6">
        <f>'Dataset - USA Export(seasonal)'!$H$62+'Dataset - USA Export(seasonal)'!$H$61*A19</f>
        <v>7.019593253968254</v>
      </c>
      <c r="F19" s="6">
        <f>'Dataset - USA Export(seasonal)'!$K$107+'Dataset - USA Export(seasonal)'!$K$108*A19+'Dataset - USA Export(seasonal)'!$K$109*(POWER(A19,2))</f>
        <v>7.0593248801256507</v>
      </c>
      <c r="G19" s="6"/>
      <c r="H19" s="7">
        <f t="shared" si="8"/>
        <v>7.6749793180630927</v>
      </c>
      <c r="I19" s="6">
        <f t="shared" si="9"/>
        <v>7.671892345369935</v>
      </c>
      <c r="J19" s="6">
        <f t="shared" si="10"/>
        <v>7.8878695265247405</v>
      </c>
      <c r="K19" s="5">
        <f t="shared" si="11"/>
        <v>7.9015636547994701</v>
      </c>
      <c r="L19" s="6"/>
      <c r="M19" s="7">
        <f t="shared" si="12"/>
        <v>7.7184204973449049</v>
      </c>
      <c r="N19" s="6">
        <f t="shared" si="13"/>
        <v>7.7153160520660053</v>
      </c>
      <c r="O19" s="6">
        <f t="shared" si="14"/>
        <v>7.91043321694747</v>
      </c>
      <c r="P19" s="5">
        <f t="shared" si="15"/>
        <v>8.0571669079891581</v>
      </c>
      <c r="Q19" s="5"/>
    </row>
    <row r="20" spans="1:17" x14ac:dyDescent="0.3">
      <c r="A20" s="17">
        <v>16</v>
      </c>
      <c r="B20" s="139"/>
      <c r="C20" s="6" t="s">
        <v>8</v>
      </c>
      <c r="D20" s="6">
        <v>7.6</v>
      </c>
      <c r="E20" s="6">
        <f>'Dataset - USA Export(seasonal)'!$H$62+'Dataset - USA Export(seasonal)'!$H$61*A20</f>
        <v>7.0817956349206348</v>
      </c>
      <c r="F20" s="6">
        <f>'Dataset - USA Export(seasonal)'!$K$107+'Dataset - USA Export(seasonal)'!$K$108*A20+'Dataset - USA Export(seasonal)'!$K$109*(POWER(A20,2))</f>
        <v>7.0820307333002539</v>
      </c>
      <c r="G20" s="6"/>
      <c r="H20" s="7">
        <f t="shared" si="8"/>
        <v>7.3172476533194502</v>
      </c>
      <c r="I20" s="6">
        <f t="shared" si="9"/>
        <v>7.3196664191034619</v>
      </c>
      <c r="J20" s="6">
        <f t="shared" si="10"/>
        <v>7.4556428210837753</v>
      </c>
      <c r="K20" s="5">
        <f t="shared" si="11"/>
        <v>7.4016881990016605</v>
      </c>
      <c r="L20" s="6"/>
      <c r="M20" s="7">
        <f t="shared" si="12"/>
        <v>7.3174905681330449</v>
      </c>
      <c r="N20" s="6">
        <f t="shared" si="13"/>
        <v>7.3199094142141936</v>
      </c>
      <c r="O20" s="6">
        <f t="shared" si="14"/>
        <v>7.447577563752338</v>
      </c>
      <c r="P20" s="5">
        <f t="shared" si="15"/>
        <v>7.4476714198279481</v>
      </c>
      <c r="Q20" s="5"/>
    </row>
    <row r="21" spans="1:17" x14ac:dyDescent="0.3">
      <c r="A21" s="17">
        <v>17</v>
      </c>
      <c r="B21" s="139"/>
      <c r="C21" s="6" t="s">
        <v>7</v>
      </c>
      <c r="D21" s="6">
        <v>7.7</v>
      </c>
      <c r="E21" s="6">
        <f>'Dataset - USA Export(seasonal)'!$H$62+'Dataset - USA Export(seasonal)'!$H$61*A21</f>
        <v>7.1439980158730156</v>
      </c>
      <c r="F21" s="6">
        <f>'Dataset - USA Export(seasonal)'!$K$107+'Dataset - USA Export(seasonal)'!$K$108*A21+'Dataset - USA Export(seasonal)'!$K$109*(POWER(A21,2))</f>
        <v>7.1066173735118934</v>
      </c>
      <c r="G21" s="6"/>
      <c r="H21" s="7">
        <f t="shared" si="8"/>
        <v>7.6325359585693704</v>
      </c>
      <c r="I21" s="6">
        <f t="shared" si="9"/>
        <v>7.6348076245940852</v>
      </c>
      <c r="J21" s="6">
        <f t="shared" si="10"/>
        <v>7.7271942029960501</v>
      </c>
      <c r="K21" s="5">
        <f t="shared" si="11"/>
        <v>7.6979020537471801</v>
      </c>
      <c r="L21" s="6"/>
      <c r="M21" s="7">
        <f t="shared" si="12"/>
        <v>7.5925990638023544</v>
      </c>
      <c r="N21" s="6">
        <f t="shared" si="13"/>
        <v>7.594858843438657</v>
      </c>
      <c r="O21" s="6">
        <f t="shared" si="14"/>
        <v>7.6785868275166571</v>
      </c>
      <c r="P21" s="5">
        <f t="shared" si="15"/>
        <v>7.6797926903232305</v>
      </c>
      <c r="Q21" s="5"/>
    </row>
    <row r="22" spans="1:17" x14ac:dyDescent="0.3">
      <c r="A22" s="17">
        <v>18</v>
      </c>
      <c r="B22" s="139"/>
      <c r="C22" s="6" t="s">
        <v>6</v>
      </c>
      <c r="D22" s="6">
        <v>7.5</v>
      </c>
      <c r="E22" s="6">
        <f>'Dataset - USA Export(seasonal)'!$H$62+'Dataset - USA Export(seasonal)'!$H$61*A22</f>
        <v>7.2062003968253965</v>
      </c>
      <c r="F22" s="6">
        <f>'Dataset - USA Export(seasonal)'!$K$107+'Dataset - USA Export(seasonal)'!$K$108*A22+'Dataset - USA Export(seasonal)'!$K$109*(POWER(A22,2))</f>
        <v>7.1330848007605709</v>
      </c>
      <c r="G22" s="6"/>
      <c r="H22" s="7">
        <f t="shared" si="8"/>
        <v>7.7193233991116879</v>
      </c>
      <c r="I22" s="6">
        <f t="shared" si="9"/>
        <v>7.718548581688454</v>
      </c>
      <c r="J22" s="6">
        <f t="shared" si="10"/>
        <v>7.7404390017621028</v>
      </c>
      <c r="K22" s="5">
        <f t="shared" si="11"/>
        <v>7.7003636298287397</v>
      </c>
      <c r="L22" s="6"/>
      <c r="M22" s="7">
        <f t="shared" si="12"/>
        <v>7.6410015511941856</v>
      </c>
      <c r="N22" s="6">
        <f t="shared" si="13"/>
        <v>7.6402345952283941</v>
      </c>
      <c r="O22" s="6">
        <f t="shared" si="14"/>
        <v>7.6756760950885994</v>
      </c>
      <c r="P22" s="5">
        <f t="shared" si="15"/>
        <v>7.7355107829805716</v>
      </c>
      <c r="Q22" s="5"/>
    </row>
    <row r="23" spans="1:17" x14ac:dyDescent="0.3">
      <c r="A23" s="17">
        <v>19</v>
      </c>
      <c r="B23" s="139"/>
      <c r="C23" s="6" t="s">
        <v>5</v>
      </c>
      <c r="D23" s="6">
        <v>6.5</v>
      </c>
      <c r="E23" s="6">
        <f>'Dataset - USA Export(seasonal)'!$H$62+'Dataset - USA Export(seasonal)'!$H$61*A23</f>
        <v>7.2684027777777782</v>
      </c>
      <c r="F23" s="6">
        <f>'Dataset - USA Export(seasonal)'!$K$107+'Dataset - USA Export(seasonal)'!$K$108*A23+'Dataset - USA Export(seasonal)'!$K$109*(POWER(A23,2))</f>
        <v>7.1614330150462848</v>
      </c>
      <c r="G23" s="6"/>
      <c r="H23" s="7">
        <f t="shared" si="8"/>
        <v>6.2438130051097929</v>
      </c>
      <c r="I23" s="6">
        <f t="shared" si="9"/>
        <v>6.2479964324448591</v>
      </c>
      <c r="J23" s="6">
        <f t="shared" si="10"/>
        <v>6.2118532706114733</v>
      </c>
      <c r="K23" s="5">
        <f t="shared" si="11"/>
        <v>6.1385761525777607</v>
      </c>
      <c r="L23" s="6"/>
      <c r="M23" s="7">
        <f t="shared" si="12"/>
        <v>6.151922225785011</v>
      </c>
      <c r="N23" s="6">
        <f t="shared" si="13"/>
        <v>6.1560440852291505</v>
      </c>
      <c r="O23" s="6">
        <f t="shared" si="14"/>
        <v>6.1362869909314623</v>
      </c>
      <c r="P23" s="5">
        <f t="shared" si="15"/>
        <v>6.2095198154397071</v>
      </c>
      <c r="Q23" s="5"/>
    </row>
    <row r="24" spans="1:17" x14ac:dyDescent="0.3">
      <c r="A24" s="17">
        <v>20</v>
      </c>
      <c r="B24" s="139"/>
      <c r="C24" s="6" t="s">
        <v>4</v>
      </c>
      <c r="D24" s="6">
        <v>6.8</v>
      </c>
      <c r="E24" s="6">
        <f>'Dataset - USA Export(seasonal)'!$H$62+'Dataset - USA Export(seasonal)'!$H$61*A24</f>
        <v>7.3306051587301582</v>
      </c>
      <c r="F24" s="6">
        <f>'Dataset - USA Export(seasonal)'!$K$107+'Dataset - USA Export(seasonal)'!$K$108*A24+'Dataset - USA Export(seasonal)'!$K$109*(POWER(A24,2))</f>
        <v>7.191662016369035</v>
      </c>
      <c r="G24" s="6"/>
      <c r="H24" s="7">
        <f t="shared" si="8"/>
        <v>7.1990920666031766</v>
      </c>
      <c r="I24" s="6">
        <f t="shared" si="9"/>
        <v>7.1961887602641141</v>
      </c>
      <c r="J24" s="6">
        <f t="shared" si="10"/>
        <v>7.1180957501742963</v>
      </c>
      <c r="K24" s="5">
        <f t="shared" si="11"/>
        <v>7.2161931867907239</v>
      </c>
      <c r="L24" s="6"/>
      <c r="M24" s="7">
        <f t="shared" si="12"/>
        <v>7.0626416027980641</v>
      </c>
      <c r="N24" s="6">
        <f t="shared" si="13"/>
        <v>7.0597933252727563</v>
      </c>
      <c r="O24" s="6">
        <f t="shared" si="14"/>
        <v>6.9962148850400432</v>
      </c>
      <c r="P24" s="5">
        <f t="shared" si="15"/>
        <v>6.9712073506535246</v>
      </c>
      <c r="Q24" s="5"/>
    </row>
    <row r="25" spans="1:17" x14ac:dyDescent="0.3">
      <c r="A25" s="17">
        <v>21</v>
      </c>
      <c r="B25" s="139"/>
      <c r="C25" s="6" t="s">
        <v>3</v>
      </c>
      <c r="D25" s="6">
        <v>7.4</v>
      </c>
      <c r="E25" s="6">
        <f>'Dataset - USA Export(seasonal)'!$H$62+'Dataset - USA Export(seasonal)'!$H$61*A25</f>
        <v>7.3928075396825399</v>
      </c>
      <c r="F25" s="6">
        <f>'Dataset - USA Export(seasonal)'!$K$107+'Dataset - USA Export(seasonal)'!$K$108*A25+'Dataset - USA Export(seasonal)'!$K$109*(POWER(A25,2))</f>
        <v>7.2237718047288224</v>
      </c>
      <c r="G25" s="6"/>
      <c r="H25" s="7">
        <f t="shared" si="8"/>
        <v>7.5412204638661704</v>
      </c>
      <c r="I25" s="6">
        <f t="shared" si="9"/>
        <v>7.538930085315509</v>
      </c>
      <c r="J25" s="6">
        <f t="shared" si="10"/>
        <v>7.385232936009813</v>
      </c>
      <c r="K25" s="5">
        <f t="shared" si="11"/>
        <v>7.3269066129146792</v>
      </c>
      <c r="L25" s="6"/>
      <c r="M25" s="7">
        <f t="shared" si="12"/>
        <v>7.3687912836507783</v>
      </c>
      <c r="N25" s="6">
        <f t="shared" si="13"/>
        <v>7.3665532743549029</v>
      </c>
      <c r="O25" s="6">
        <f t="shared" si="14"/>
        <v>7.2439208016586347</v>
      </c>
      <c r="P25" s="5">
        <f t="shared" si="15"/>
        <v>7.2951098753736412</v>
      </c>
      <c r="Q25" s="5"/>
    </row>
    <row r="26" spans="1:17" x14ac:dyDescent="0.3">
      <c r="A26" s="17">
        <v>22</v>
      </c>
      <c r="B26" s="139"/>
      <c r="C26" s="6" t="s">
        <v>2</v>
      </c>
      <c r="D26" s="6">
        <v>8.3000000000000007</v>
      </c>
      <c r="E26" s="6">
        <f>'Dataset - USA Export(seasonal)'!$H$62+'Dataset - USA Export(seasonal)'!$H$61*A26</f>
        <v>7.4550099206349207</v>
      </c>
      <c r="F26" s="6">
        <f>'Dataset - USA Export(seasonal)'!$K$107+'Dataset - USA Export(seasonal)'!$K$108*A26+'Dataset - USA Export(seasonal)'!$K$109*(POWER(A26,2))</f>
        <v>7.2577623801256479</v>
      </c>
      <c r="G26" s="6"/>
      <c r="H26" s="7">
        <f t="shared" si="8"/>
        <v>8.1281045810356645</v>
      </c>
      <c r="I26" s="6">
        <f t="shared" si="9"/>
        <v>8.1308134192699821</v>
      </c>
      <c r="J26" s="6">
        <f t="shared" si="10"/>
        <v>7.9120162646071766</v>
      </c>
      <c r="K26" s="5">
        <f t="shared" si="11"/>
        <v>8.1508376856524212</v>
      </c>
      <c r="L26" s="6"/>
      <c r="M26" s="7">
        <f t="shared" si="12"/>
        <v>7.9130480412484046</v>
      </c>
      <c r="N26" s="6">
        <f t="shared" si="13"/>
        <v>7.9156852079913298</v>
      </c>
      <c r="O26" s="6">
        <f t="shared" si="14"/>
        <v>7.7250806741774261</v>
      </c>
      <c r="P26" s="5">
        <f t="shared" si="15"/>
        <v>7.6277467049381533</v>
      </c>
      <c r="Q26" s="5"/>
    </row>
    <row r="27" spans="1:17" x14ac:dyDescent="0.3">
      <c r="A27" s="17">
        <v>23</v>
      </c>
      <c r="B27" s="139"/>
      <c r="C27" s="6" t="s">
        <v>1</v>
      </c>
      <c r="D27" s="6">
        <v>7</v>
      </c>
      <c r="E27" s="6">
        <f>'Dataset - USA Export(seasonal)'!$H$62+'Dataset - USA Export(seasonal)'!$H$61*A27</f>
        <v>7.5172123015873016</v>
      </c>
      <c r="F27" s="6">
        <f>'Dataset - USA Export(seasonal)'!$K$107+'Dataset - USA Export(seasonal)'!$K$108*A27+'Dataset - USA Export(seasonal)'!$K$109*(POWER(A27,2))</f>
        <v>7.2936337425595097</v>
      </c>
      <c r="G27" s="6"/>
      <c r="H27" s="7">
        <f t="shared" si="8"/>
        <v>7.8764777784316671</v>
      </c>
      <c r="I27" s="6">
        <f t="shared" si="9"/>
        <v>7.8723528351112471</v>
      </c>
      <c r="J27" s="6">
        <f t="shared" si="10"/>
        <v>7.6159553261972386</v>
      </c>
      <c r="K27" s="5">
        <f t="shared" si="11"/>
        <v>7.7262513986138144</v>
      </c>
      <c r="L27" s="6"/>
      <c r="M27" s="7">
        <f t="shared" si="12"/>
        <v>7.6422138676539539</v>
      </c>
      <c r="N27" s="6">
        <f t="shared" si="13"/>
        <v>7.6382116092926182</v>
      </c>
      <c r="O27" s="6">
        <f t="shared" si="14"/>
        <v>7.404289303003261</v>
      </c>
      <c r="P27" s="5">
        <f t="shared" si="15"/>
        <v>7.3147842754929728</v>
      </c>
      <c r="Q27" s="5"/>
    </row>
    <row r="28" spans="1:17" ht="15" thickBot="1" x14ac:dyDescent="0.35">
      <c r="A28" s="51">
        <v>24</v>
      </c>
      <c r="B28" s="140"/>
      <c r="C28" s="47" t="s">
        <v>0</v>
      </c>
      <c r="D28" s="47">
        <v>6.1</v>
      </c>
      <c r="E28" s="47">
        <f>'Dataset - USA Export(seasonal)'!$H$62+'Dataset - USA Export(seasonal)'!$H$61*A28</f>
        <v>7.5794146825396824</v>
      </c>
      <c r="F28" s="47">
        <f>'Dataset - USA Export(seasonal)'!$K$107+'Dataset - USA Export(seasonal)'!$K$108*A28+'Dataset - USA Export(seasonal)'!$K$109*(POWER(A28,2))</f>
        <v>7.3313858920304096</v>
      </c>
      <c r="G28" s="47"/>
      <c r="H28" s="46">
        <f t="shared" si="8"/>
        <v>6.9863052089907631</v>
      </c>
      <c r="I28" s="47">
        <f t="shared" si="9"/>
        <v>6.97947292160526</v>
      </c>
      <c r="J28" s="47">
        <f t="shared" si="10"/>
        <v>6.696269472261001</v>
      </c>
      <c r="K28" s="45">
        <f t="shared" si="11"/>
        <v>6.6075834583732922</v>
      </c>
      <c r="L28" s="47"/>
      <c r="M28" s="46">
        <f t="shared" si="12"/>
        <v>6.757685334806232</v>
      </c>
      <c r="N28" s="47">
        <f t="shared" si="13"/>
        <v>6.751076627215161</v>
      </c>
      <c r="O28" s="47">
        <f t="shared" si="14"/>
        <v>6.4922920174715886</v>
      </c>
      <c r="P28" s="45">
        <f t="shared" si="15"/>
        <v>6.4012462439635556</v>
      </c>
      <c r="Q28" s="45"/>
    </row>
    <row r="29" spans="1:17" ht="15" thickTop="1" x14ac:dyDescent="0.3">
      <c r="A29" s="58">
        <v>25</v>
      </c>
      <c r="B29" s="141">
        <v>1992</v>
      </c>
      <c r="C29" s="57" t="s">
        <v>11</v>
      </c>
      <c r="D29" s="57">
        <v>6.9</v>
      </c>
      <c r="E29" s="57">
        <f>'Dataset - USA Export(seasonal)'!$H$62+'Dataset - USA Export(seasonal)'!$H$61*A29</f>
        <v>7.6416170634920633</v>
      </c>
      <c r="F29" s="57">
        <f>'Dataset - USA Export(seasonal)'!$K$107+'Dataset - USA Export(seasonal)'!$K$108*A29+'Dataset - USA Export(seasonal)'!$K$109*(POWER(A29,2))</f>
        <v>7.3710188285383458</v>
      </c>
      <c r="G29" s="57"/>
      <c r="H29" s="56">
        <f t="shared" ref="H29:H40" si="16">B99*$E29</f>
        <v>6.8104507572594981</v>
      </c>
      <c r="I29" s="57">
        <f t="shared" ref="I29:I40" si="17">C99*$E29</f>
        <v>6.8172069495293126</v>
      </c>
      <c r="J29" s="57">
        <f t="shared" ref="J29:J40" si="18">D99*$E29</f>
        <v>7.1105276905779062</v>
      </c>
      <c r="K29" s="55">
        <f t="shared" ref="K29:K40" si="19">E99*$E29</f>
        <v>7.2568386668112632</v>
      </c>
      <c r="L29" s="55"/>
      <c r="M29" s="56">
        <f t="shared" ref="M29:M40" si="20">B99*$F29</f>
        <v>6.5692850538695584</v>
      </c>
      <c r="N29" s="57">
        <f t="shared" ref="N29:N40" si="21">C99*$F29</f>
        <v>6.5758020017899073</v>
      </c>
      <c r="O29" s="57">
        <f t="shared" ref="O29:O40" si="22">F99*$F29</f>
        <v>6.8089565654553246</v>
      </c>
      <c r="P29" s="55">
        <f t="shared" ref="P29:P40" si="23">G99*$F29</f>
        <v>6.7838098481265314</v>
      </c>
      <c r="Q29" s="55"/>
    </row>
    <row r="30" spans="1:17" x14ac:dyDescent="0.3">
      <c r="A30" s="17">
        <v>26</v>
      </c>
      <c r="B30" s="139"/>
      <c r="C30" s="6" t="s">
        <v>10</v>
      </c>
      <c r="D30" s="6">
        <v>7</v>
      </c>
      <c r="E30" s="6">
        <f>'Dataset - USA Export(seasonal)'!$H$62+'Dataset - USA Export(seasonal)'!$H$61*A30</f>
        <v>7.7038194444444441</v>
      </c>
      <c r="F30" s="6">
        <f>'Dataset - USA Export(seasonal)'!$K$107+'Dataset - USA Export(seasonal)'!$K$108*A30+'Dataset - USA Export(seasonal)'!$K$109*(POWER(A30,2))</f>
        <v>7.4125325520833192</v>
      </c>
      <c r="G30" s="6"/>
      <c r="H30" s="7">
        <f t="shared" si="16"/>
        <v>7.0995941556524027</v>
      </c>
      <c r="I30" s="6">
        <f t="shared" si="17"/>
        <v>7.1012946063256495</v>
      </c>
      <c r="J30" s="6">
        <f t="shared" si="18"/>
        <v>7.3548628197265211</v>
      </c>
      <c r="K30" s="5">
        <f t="shared" si="19"/>
        <v>7.0911266252282568</v>
      </c>
      <c r="L30" s="6"/>
      <c r="M30" s="7">
        <f t="shared" si="20"/>
        <v>6.8311534512020247</v>
      </c>
      <c r="N30" s="6">
        <f t="shared" si="21"/>
        <v>6.8327896066259086</v>
      </c>
      <c r="O30" s="6">
        <f t="shared" si="22"/>
        <v>7.0415254749295242</v>
      </c>
      <c r="P30" s="5">
        <f t="shared" si="23"/>
        <v>7.0290791698874431</v>
      </c>
      <c r="Q30" s="5"/>
    </row>
    <row r="31" spans="1:17" x14ac:dyDescent="0.3">
      <c r="A31" s="17">
        <v>27</v>
      </c>
      <c r="B31" s="139"/>
      <c r="C31" s="6" t="s">
        <v>9</v>
      </c>
      <c r="D31" s="6">
        <v>8.1999999999999993</v>
      </c>
      <c r="E31" s="6">
        <f>'Dataset - USA Export(seasonal)'!$H$62+'Dataset - USA Export(seasonal)'!$H$61*A31</f>
        <v>7.766021825396825</v>
      </c>
      <c r="F31" s="6">
        <f>'Dataset - USA Export(seasonal)'!$K$107+'Dataset - USA Export(seasonal)'!$K$108*A31+'Dataset - USA Export(seasonal)'!$K$109*(POWER(A31,2))</f>
        <v>7.4559270626653289</v>
      </c>
      <c r="G31" s="6"/>
      <c r="H31" s="7">
        <f t="shared" si="16"/>
        <v>8.4910983780794407</v>
      </c>
      <c r="I31" s="6">
        <f t="shared" si="17"/>
        <v>8.4876831520909661</v>
      </c>
      <c r="J31" s="6">
        <f t="shared" si="18"/>
        <v>8.7266262705811588</v>
      </c>
      <c r="K31" s="5">
        <f t="shared" si="19"/>
        <v>8.7417765642254839</v>
      </c>
      <c r="L31" s="6"/>
      <c r="M31" s="7">
        <f t="shared" si="20"/>
        <v>8.1520515409627041</v>
      </c>
      <c r="N31" s="6">
        <f t="shared" si="21"/>
        <v>8.1487726838534815</v>
      </c>
      <c r="O31" s="6">
        <f t="shared" si="22"/>
        <v>8.3548517884043907</v>
      </c>
      <c r="P31" s="5">
        <f t="shared" si="23"/>
        <v>8.5098291717406589</v>
      </c>
      <c r="Q31" s="5"/>
    </row>
    <row r="32" spans="1:17" x14ac:dyDescent="0.3">
      <c r="A32" s="17">
        <v>28</v>
      </c>
      <c r="B32" s="139"/>
      <c r="C32" s="6" t="s">
        <v>8</v>
      </c>
      <c r="D32" s="6">
        <v>7.8</v>
      </c>
      <c r="E32" s="6">
        <f>'Dataset - USA Export(seasonal)'!$H$62+'Dataset - USA Export(seasonal)'!$H$61*A32</f>
        <v>7.8282242063492067</v>
      </c>
      <c r="F32" s="6">
        <f>'Dataset - USA Export(seasonal)'!$K$107+'Dataset - USA Export(seasonal)'!$K$108*A32+'Dataset - USA Export(seasonal)'!$K$109*(POWER(A32,2))</f>
        <v>7.5012023602843767</v>
      </c>
      <c r="G32" s="6"/>
      <c r="H32" s="7">
        <f t="shared" si="16"/>
        <v>8.0884931105766356</v>
      </c>
      <c r="I32" s="6">
        <f t="shared" si="17"/>
        <v>8.0911668167715067</v>
      </c>
      <c r="J32" s="6">
        <f t="shared" si="18"/>
        <v>8.2414752719076159</v>
      </c>
      <c r="K32" s="5">
        <f t="shared" si="19"/>
        <v>8.1818337769532956</v>
      </c>
      <c r="L32" s="6"/>
      <c r="M32" s="7">
        <f t="shared" si="20"/>
        <v>7.7505986048523283</v>
      </c>
      <c r="N32" s="6">
        <f t="shared" si="21"/>
        <v>7.7531606177291943</v>
      </c>
      <c r="O32" s="6">
        <f t="shared" si="22"/>
        <v>7.8883851967677545</v>
      </c>
      <c r="P32" s="5">
        <f t="shared" si="23"/>
        <v>7.8884846080019617</v>
      </c>
      <c r="Q32" s="5"/>
    </row>
    <row r="33" spans="1:17" x14ac:dyDescent="0.3">
      <c r="A33" s="17">
        <v>29</v>
      </c>
      <c r="B33" s="139"/>
      <c r="C33" s="6" t="s">
        <v>7</v>
      </c>
      <c r="D33" s="6">
        <v>7.7</v>
      </c>
      <c r="E33" s="6">
        <f>'Dataset - USA Export(seasonal)'!$H$62+'Dataset - USA Export(seasonal)'!$H$61*A33</f>
        <v>7.8904265873015866</v>
      </c>
      <c r="F33" s="6">
        <f>'Dataset - USA Export(seasonal)'!$K$107+'Dataset - USA Export(seasonal)'!$K$108*A33+'Dataset - USA Export(seasonal)'!$K$109*(POWER(A33,2))</f>
        <v>7.5483584449404599</v>
      </c>
      <c r="G33" s="6"/>
      <c r="H33" s="7">
        <f t="shared" si="16"/>
        <v>8.4300085921386732</v>
      </c>
      <c r="I33" s="6">
        <f t="shared" si="17"/>
        <v>8.4325176093527112</v>
      </c>
      <c r="J33" s="6">
        <f t="shared" si="18"/>
        <v>8.5345570434221241</v>
      </c>
      <c r="K33" s="5">
        <f t="shared" si="19"/>
        <v>8.5022043534131182</v>
      </c>
      <c r="L33" s="6"/>
      <c r="M33" s="7">
        <f t="shared" si="20"/>
        <v>8.0645483287047579</v>
      </c>
      <c r="N33" s="6">
        <f t="shared" si="21"/>
        <v>8.0669485742512492</v>
      </c>
      <c r="O33" s="6">
        <f t="shared" si="22"/>
        <v>8.1558810160130157</v>
      </c>
      <c r="P33" s="5">
        <f t="shared" si="23"/>
        <v>8.157161834188674</v>
      </c>
      <c r="Q33" s="5"/>
    </row>
    <row r="34" spans="1:17" x14ac:dyDescent="0.3">
      <c r="A34" s="17">
        <v>30</v>
      </c>
      <c r="B34" s="139"/>
      <c r="C34" s="6" t="s">
        <v>6</v>
      </c>
      <c r="D34" s="6">
        <v>8.4</v>
      </c>
      <c r="E34" s="6">
        <f>'Dataset - USA Export(seasonal)'!$H$62+'Dataset - USA Export(seasonal)'!$H$61*A34</f>
        <v>7.9526289682539684</v>
      </c>
      <c r="F34" s="6">
        <f>'Dataset - USA Export(seasonal)'!$K$107+'Dataset - USA Export(seasonal)'!$K$108*A34+'Dataset - USA Export(seasonal)'!$K$109*(POWER(A34,2))</f>
        <v>7.5973953166335813</v>
      </c>
      <c r="G34" s="6"/>
      <c r="H34" s="7">
        <f t="shared" si="16"/>
        <v>8.5189019869806053</v>
      </c>
      <c r="I34" s="6">
        <f t="shared" si="17"/>
        <v>8.5180469128575176</v>
      </c>
      <c r="J34" s="6">
        <f t="shared" si="18"/>
        <v>8.5422047740351825</v>
      </c>
      <c r="K34" s="5">
        <f t="shared" si="19"/>
        <v>8.4979783376053515</v>
      </c>
      <c r="L34" s="6"/>
      <c r="M34" s="7">
        <f t="shared" si="20"/>
        <v>8.1383736519216523</v>
      </c>
      <c r="N34" s="6">
        <f t="shared" si="21"/>
        <v>8.1375567728538538</v>
      </c>
      <c r="O34" s="6">
        <f t="shared" si="22"/>
        <v>8.1753052495050333</v>
      </c>
      <c r="P34" s="5">
        <f t="shared" si="23"/>
        <v>8.2390347284415846</v>
      </c>
      <c r="Q34" s="5"/>
    </row>
    <row r="35" spans="1:17" x14ac:dyDescent="0.3">
      <c r="A35" s="17">
        <v>31</v>
      </c>
      <c r="B35" s="139"/>
      <c r="C35" s="6" t="s">
        <v>5</v>
      </c>
      <c r="D35" s="6">
        <v>6.9</v>
      </c>
      <c r="E35" s="6">
        <f>'Dataset - USA Export(seasonal)'!$H$62+'Dataset - USA Export(seasonal)'!$H$61*A35</f>
        <v>8.0148313492063501</v>
      </c>
      <c r="F35" s="6">
        <f>'Dataset - USA Export(seasonal)'!$K$107+'Dataset - USA Export(seasonal)'!$K$108*A35+'Dataset - USA Export(seasonal)'!$K$109*(POWER(A35,2))</f>
        <v>7.6483129753637398</v>
      </c>
      <c r="G35" s="6"/>
      <c r="H35" s="7">
        <f t="shared" si="16"/>
        <v>6.885021337141187</v>
      </c>
      <c r="I35" s="6">
        <f t="shared" si="17"/>
        <v>6.8896343815165926</v>
      </c>
      <c r="J35" s="6">
        <f t="shared" si="18"/>
        <v>6.8497794979364865</v>
      </c>
      <c r="K35" s="5">
        <f t="shared" si="19"/>
        <v>6.7689771867888844</v>
      </c>
      <c r="L35" s="6"/>
      <c r="M35" s="7">
        <f t="shared" si="20"/>
        <v>6.5701691943558558</v>
      </c>
      <c r="N35" s="6">
        <f t="shared" si="21"/>
        <v>6.5745712841335582</v>
      </c>
      <c r="O35" s="6">
        <f t="shared" si="22"/>
        <v>6.5534709763662429</v>
      </c>
      <c r="P35" s="5">
        <f t="shared" si="23"/>
        <v>6.6316826360623056</v>
      </c>
      <c r="Q35" s="5"/>
    </row>
    <row r="36" spans="1:17" x14ac:dyDescent="0.3">
      <c r="A36" s="17">
        <v>32</v>
      </c>
      <c r="B36" s="139"/>
      <c r="C36" s="6" t="s">
        <v>4</v>
      </c>
      <c r="D36" s="6">
        <v>7</v>
      </c>
      <c r="E36" s="6">
        <f>'Dataset - USA Export(seasonal)'!$H$62+'Dataset - USA Export(seasonal)'!$H$61*A36</f>
        <v>8.0770337301587301</v>
      </c>
      <c r="F36" s="6">
        <f>'Dataset - USA Export(seasonal)'!$K$107+'Dataset - USA Export(seasonal)'!$K$108*A36+'Dataset - USA Export(seasonal)'!$K$109*(POWER(A36,2))</f>
        <v>7.7011114211309355</v>
      </c>
      <c r="G36" s="6"/>
      <c r="H36" s="7">
        <f t="shared" si="16"/>
        <v>7.9321295021903113</v>
      </c>
      <c r="I36" s="6">
        <f t="shared" si="17"/>
        <v>7.9289305707621649</v>
      </c>
      <c r="J36" s="6">
        <f t="shared" si="18"/>
        <v>7.8428858496338005</v>
      </c>
      <c r="K36" s="5">
        <f t="shared" si="19"/>
        <v>7.9509719199153768</v>
      </c>
      <c r="L36" s="6"/>
      <c r="M36" s="7">
        <f t="shared" si="20"/>
        <v>7.5629513437734497</v>
      </c>
      <c r="N36" s="6">
        <f t="shared" si="21"/>
        <v>7.5599012974099278</v>
      </c>
      <c r="O36" s="6">
        <f t="shared" si="22"/>
        <v>7.4918190305988084</v>
      </c>
      <c r="P36" s="5">
        <f t="shared" si="23"/>
        <v>7.4650399900599176</v>
      </c>
      <c r="Q36" s="5"/>
    </row>
    <row r="37" spans="1:17" x14ac:dyDescent="0.3">
      <c r="A37" s="17">
        <v>33</v>
      </c>
      <c r="B37" s="139"/>
      <c r="C37" s="6" t="s">
        <v>3</v>
      </c>
      <c r="D37" s="6">
        <v>7.9</v>
      </c>
      <c r="E37" s="6">
        <f>'Dataset - USA Export(seasonal)'!$H$62+'Dataset - USA Export(seasonal)'!$H$61*A37</f>
        <v>8.13923611111111</v>
      </c>
      <c r="F37" s="6">
        <f>'Dataset - USA Export(seasonal)'!$K$107+'Dataset - USA Export(seasonal)'!$K$108*A37+'Dataset - USA Export(seasonal)'!$K$109*(POWER(A37,2))</f>
        <v>7.7557906539351684</v>
      </c>
      <c r="G37" s="6"/>
      <c r="H37" s="7">
        <f t="shared" si="16"/>
        <v>8.3026338223847986</v>
      </c>
      <c r="I37" s="6">
        <f t="shared" si="17"/>
        <v>8.3001121915013236</v>
      </c>
      <c r="J37" s="6">
        <f t="shared" si="18"/>
        <v>8.1308967234820546</v>
      </c>
      <c r="K37" s="5">
        <f t="shared" si="19"/>
        <v>8.0666813746289954</v>
      </c>
      <c r="L37" s="6"/>
      <c r="M37" s="7">
        <f t="shared" si="20"/>
        <v>7.9114905776959343</v>
      </c>
      <c r="N37" s="6">
        <f t="shared" si="21"/>
        <v>7.9090877427158759</v>
      </c>
      <c r="O37" s="6">
        <f t="shared" si="22"/>
        <v>7.7774235911733163</v>
      </c>
      <c r="P37" s="5">
        <f t="shared" si="23"/>
        <v>7.8323826555283897</v>
      </c>
      <c r="Q37" s="5"/>
    </row>
    <row r="38" spans="1:17" x14ac:dyDescent="0.3">
      <c r="A38" s="17">
        <v>34</v>
      </c>
      <c r="B38" s="139"/>
      <c r="C38" s="6" t="s">
        <v>2</v>
      </c>
      <c r="D38" s="6">
        <v>8</v>
      </c>
      <c r="E38" s="6">
        <f>'Dataset - USA Export(seasonal)'!$H$62+'Dataset - USA Export(seasonal)'!$H$61*A38</f>
        <v>8.2014384920634917</v>
      </c>
      <c r="F38" s="6">
        <f>'Dataset - USA Export(seasonal)'!$K$107+'Dataset - USA Export(seasonal)'!$K$108*A38+'Dataset - USA Export(seasonal)'!$K$109*(POWER(A38,2))</f>
        <v>7.8123506737764377</v>
      </c>
      <c r="G38" s="6"/>
      <c r="H38" s="7">
        <f t="shared" si="16"/>
        <v>8.9419263673824982</v>
      </c>
      <c r="I38" s="6">
        <f t="shared" si="17"/>
        <v>8.9449064264837208</v>
      </c>
      <c r="J38" s="6">
        <f t="shared" si="18"/>
        <v>8.7042023328193263</v>
      </c>
      <c r="K38" s="5">
        <f t="shared" si="19"/>
        <v>8.9669356109962326</v>
      </c>
      <c r="L38" s="6"/>
      <c r="M38" s="7">
        <f t="shared" si="20"/>
        <v>8.517708759101323</v>
      </c>
      <c r="N38" s="6">
        <f t="shared" si="21"/>
        <v>8.5205474399924697</v>
      </c>
      <c r="O38" s="6">
        <f t="shared" si="22"/>
        <v>8.3153782183817562</v>
      </c>
      <c r="P38" s="5">
        <f t="shared" si="23"/>
        <v>8.2106066565226872</v>
      </c>
      <c r="Q38" s="5"/>
    </row>
    <row r="39" spans="1:17" x14ac:dyDescent="0.3">
      <c r="A39" s="17">
        <v>35</v>
      </c>
      <c r="B39" s="139"/>
      <c r="C39" s="6" t="s">
        <v>1</v>
      </c>
      <c r="D39" s="6">
        <v>7.7</v>
      </c>
      <c r="E39" s="6">
        <f>'Dataset - USA Export(seasonal)'!$H$62+'Dataset - USA Export(seasonal)'!$H$61*A39</f>
        <v>8.2636408730158735</v>
      </c>
      <c r="F39" s="6">
        <f>'Dataset - USA Export(seasonal)'!$K$107+'Dataset - USA Export(seasonal)'!$K$108*A39+'Dataset - USA Export(seasonal)'!$K$109*(POWER(A39,2))</f>
        <v>7.8707914806547441</v>
      </c>
      <c r="G39" s="6"/>
      <c r="H39" s="7">
        <f t="shared" si="16"/>
        <v>8.6585799487804032</v>
      </c>
      <c r="I39" s="6">
        <f t="shared" si="17"/>
        <v>8.6540454153850508</v>
      </c>
      <c r="J39" s="6">
        <f t="shared" si="18"/>
        <v>8.3721886778875803</v>
      </c>
      <c r="K39" s="5">
        <f t="shared" si="19"/>
        <v>8.4934367011690668</v>
      </c>
      <c r="L39" s="6"/>
      <c r="M39" s="7">
        <f t="shared" si="20"/>
        <v>8.2469553484549003</v>
      </c>
      <c r="N39" s="6">
        <f t="shared" si="21"/>
        <v>8.2426363845302433</v>
      </c>
      <c r="O39" s="6">
        <f t="shared" si="22"/>
        <v>7.9902034052412008</v>
      </c>
      <c r="P39" s="5">
        <f t="shared" si="23"/>
        <v>7.8936156915076445</v>
      </c>
      <c r="Q39" s="5"/>
    </row>
    <row r="40" spans="1:17" ht="15" thickBot="1" x14ac:dyDescent="0.35">
      <c r="A40" s="51">
        <v>36</v>
      </c>
      <c r="B40" s="140"/>
      <c r="C40" s="47" t="s">
        <v>0</v>
      </c>
      <c r="D40" s="47">
        <v>7.1</v>
      </c>
      <c r="E40" s="47">
        <f>'Dataset - USA Export(seasonal)'!$H$62+'Dataset - USA Export(seasonal)'!$H$61*A40</f>
        <v>8.3258432539682534</v>
      </c>
      <c r="F40" s="47">
        <f>'Dataset - USA Export(seasonal)'!$K$107+'Dataset - USA Export(seasonal)'!$K$108*A40+'Dataset - USA Export(seasonal)'!$K$109*(POWER(A40,2))</f>
        <v>7.9311130745700869</v>
      </c>
      <c r="G40" s="47"/>
      <c r="H40" s="46">
        <f t="shared" si="16"/>
        <v>7.6743237480375823</v>
      </c>
      <c r="I40" s="47">
        <f t="shared" si="17"/>
        <v>7.6668186099470637</v>
      </c>
      <c r="J40" s="47">
        <f t="shared" si="18"/>
        <v>7.3557249929616741</v>
      </c>
      <c r="K40" s="45">
        <f t="shared" si="19"/>
        <v>7.2583050890013716</v>
      </c>
      <c r="L40" s="47"/>
      <c r="M40" s="46">
        <f t="shared" si="20"/>
        <v>7.3104822610652365</v>
      </c>
      <c r="N40" s="47">
        <f t="shared" si="21"/>
        <v>7.3033329433300267</v>
      </c>
      <c r="O40" s="47">
        <f t="shared" si="22"/>
        <v>7.0233790530204363</v>
      </c>
      <c r="P40" s="45">
        <f t="shared" si="23"/>
        <v>6.9248854891447635</v>
      </c>
      <c r="Q40" s="45"/>
    </row>
    <row r="41" spans="1:17" ht="15" thickTop="1" x14ac:dyDescent="0.3">
      <c r="A41" s="58">
        <v>37</v>
      </c>
      <c r="B41" s="141">
        <v>1993</v>
      </c>
      <c r="C41" s="57" t="s">
        <v>11</v>
      </c>
      <c r="D41" s="57">
        <v>6.9</v>
      </c>
      <c r="E41" s="57">
        <f>'Dataset - USA Export(seasonal)'!$H$62+'Dataset - USA Export(seasonal)'!$H$61*A41</f>
        <v>8.3880456349206352</v>
      </c>
      <c r="F41" s="57">
        <f>'Dataset - USA Export(seasonal)'!$K$107+'Dataset - USA Export(seasonal)'!$K$108*A41+'Dataset - USA Export(seasonal)'!$K$109*(POWER(A41,2))</f>
        <v>7.9933154555224677</v>
      </c>
      <c r="G41" s="57"/>
      <c r="H41" s="56">
        <f t="shared" ref="H41:H52" si="24">B99*$E41</f>
        <v>7.4756915024170132</v>
      </c>
      <c r="I41" s="57">
        <f t="shared" ref="I41:I52" si="25">C99*$E41</f>
        <v>7.4831076354954744</v>
      </c>
      <c r="J41" s="57">
        <f t="shared" ref="J41:J52" si="26">D99*$E41</f>
        <v>7.8050797706000834</v>
      </c>
      <c r="K41" s="55">
        <f t="shared" ref="K41:K52" si="27">E99*$E41</f>
        <v>7.9656823152366689</v>
      </c>
      <c r="L41" s="55"/>
      <c r="M41" s="56">
        <f t="shared" ref="M41:M52" si="28">B99*$F41</f>
        <v>7.1238954850480232</v>
      </c>
      <c r="N41" s="57">
        <f t="shared" ref="N41:N52" si="29">C99*$F41</f>
        <v>7.1309626248486806</v>
      </c>
      <c r="O41" s="57">
        <f t="shared" ref="O41:O52" si="30">F99*$F41</f>
        <v>7.3838012107517281</v>
      </c>
      <c r="P41" s="55">
        <f t="shared" ref="P41:P52" si="31">G99*$F41</f>
        <v>7.3565314873992849</v>
      </c>
      <c r="Q41" s="55"/>
    </row>
    <row r="42" spans="1:17" x14ac:dyDescent="0.3">
      <c r="A42" s="17">
        <v>38</v>
      </c>
      <c r="B42" s="139"/>
      <c r="C42" s="6" t="s">
        <v>10</v>
      </c>
      <c r="D42" s="6">
        <v>7.7</v>
      </c>
      <c r="E42" s="6">
        <f>'Dataset - USA Export(seasonal)'!$H$62+'Dataset - USA Export(seasonal)'!$H$61*A42</f>
        <v>8.4502480158730151</v>
      </c>
      <c r="F42" s="6">
        <f>'Dataset - USA Export(seasonal)'!$K$107+'Dataset - USA Export(seasonal)'!$K$108*A42+'Dataset - USA Export(seasonal)'!$K$109*(POWER(A42,2))</f>
        <v>8.0573986235118848</v>
      </c>
      <c r="G42" s="6"/>
      <c r="H42" s="7">
        <f t="shared" si="24"/>
        <v>7.7874789070464452</v>
      </c>
      <c r="I42" s="6">
        <f t="shared" si="25"/>
        <v>7.789344115600632</v>
      </c>
      <c r="J42" s="6">
        <f t="shared" si="26"/>
        <v>8.0674807344078641</v>
      </c>
      <c r="K42" s="5">
        <f t="shared" si="27"/>
        <v>7.778190951548269</v>
      </c>
      <c r="L42" s="6"/>
      <c r="M42" s="7">
        <f t="shared" si="28"/>
        <v>7.4254414436593725</v>
      </c>
      <c r="N42" s="6">
        <f t="shared" si="29"/>
        <v>7.4272199392501337</v>
      </c>
      <c r="O42" s="6">
        <f t="shared" si="30"/>
        <v>7.6541151449210236</v>
      </c>
      <c r="P42" s="5">
        <f t="shared" si="31"/>
        <v>7.6405860520760029</v>
      </c>
      <c r="Q42" s="5"/>
    </row>
    <row r="43" spans="1:17" x14ac:dyDescent="0.3">
      <c r="A43" s="17">
        <v>39</v>
      </c>
      <c r="B43" s="139"/>
      <c r="C43" s="6" t="s">
        <v>9</v>
      </c>
      <c r="D43" s="6">
        <v>9.5</v>
      </c>
      <c r="E43" s="6">
        <f>'Dataset - USA Export(seasonal)'!$H$62+'Dataset - USA Export(seasonal)'!$H$61*A43</f>
        <v>8.5124503968253968</v>
      </c>
      <c r="F43" s="6">
        <f>'Dataset - USA Export(seasonal)'!$K$107+'Dataset - USA Export(seasonal)'!$K$108*A43+'Dataset - USA Export(seasonal)'!$K$109*(POWER(A43,2))</f>
        <v>8.123362578538341</v>
      </c>
      <c r="G43" s="6"/>
      <c r="H43" s="7">
        <f t="shared" si="24"/>
        <v>9.3072174380957886</v>
      </c>
      <c r="I43" s="6">
        <f t="shared" si="25"/>
        <v>9.303473958811999</v>
      </c>
      <c r="J43" s="6">
        <f t="shared" si="26"/>
        <v>9.5653830146375807</v>
      </c>
      <c r="K43" s="5">
        <f t="shared" si="27"/>
        <v>9.5819894736514986</v>
      </c>
      <c r="L43" s="6"/>
      <c r="M43" s="7">
        <f t="shared" si="28"/>
        <v>8.8818023392116334</v>
      </c>
      <c r="N43" s="6">
        <f t="shared" si="29"/>
        <v>8.878229967202417</v>
      </c>
      <c r="O43" s="6">
        <f t="shared" si="30"/>
        <v>9.1027567459728491</v>
      </c>
      <c r="P43" s="5">
        <f t="shared" si="31"/>
        <v>9.2716073081809522</v>
      </c>
      <c r="Q43" s="5"/>
    </row>
    <row r="44" spans="1:17" x14ac:dyDescent="0.3">
      <c r="A44" s="17">
        <v>40</v>
      </c>
      <c r="B44" s="139"/>
      <c r="C44" s="6" t="s">
        <v>8</v>
      </c>
      <c r="D44" s="6">
        <v>8.8000000000000007</v>
      </c>
      <c r="E44" s="6">
        <f>'Dataset - USA Export(seasonal)'!$H$62+'Dataset - USA Export(seasonal)'!$H$61*A44</f>
        <v>8.5746527777777786</v>
      </c>
      <c r="F44" s="6">
        <f>'Dataset - USA Export(seasonal)'!$K$107+'Dataset - USA Export(seasonal)'!$K$108*A44+'Dataset - USA Export(seasonal)'!$K$109*(POWER(A44,2))</f>
        <v>8.1912073206018317</v>
      </c>
      <c r="G44" s="6"/>
      <c r="H44" s="7">
        <f t="shared" si="24"/>
        <v>8.8597385678338227</v>
      </c>
      <c r="I44" s="6">
        <f t="shared" si="25"/>
        <v>8.8626672144395506</v>
      </c>
      <c r="J44" s="6">
        <f t="shared" si="26"/>
        <v>9.0273077227314538</v>
      </c>
      <c r="K44" s="5">
        <f t="shared" si="27"/>
        <v>8.9619793549049316</v>
      </c>
      <c r="L44" s="6"/>
      <c r="M44" s="7">
        <f t="shared" si="28"/>
        <v>8.4635445068443538</v>
      </c>
      <c r="N44" s="6">
        <f t="shared" si="29"/>
        <v>8.466342188819123</v>
      </c>
      <c r="O44" s="6">
        <f t="shared" si="30"/>
        <v>8.6140055244478866</v>
      </c>
      <c r="P44" s="5">
        <f t="shared" si="31"/>
        <v>8.6141140801154013</v>
      </c>
      <c r="Q44" s="5"/>
    </row>
    <row r="45" spans="1:17" x14ac:dyDescent="0.3">
      <c r="A45" s="17">
        <v>41</v>
      </c>
      <c r="B45" s="139"/>
      <c r="C45" s="6" t="s">
        <v>7</v>
      </c>
      <c r="D45" s="6">
        <v>8.8000000000000007</v>
      </c>
      <c r="E45" s="6">
        <f>'Dataset - USA Export(seasonal)'!$H$62+'Dataset - USA Export(seasonal)'!$H$61*A45</f>
        <v>8.6368551587301585</v>
      </c>
      <c r="F45" s="6">
        <f>'Dataset - USA Export(seasonal)'!$K$107+'Dataset - USA Export(seasonal)'!$K$108*A45+'Dataset - USA Export(seasonal)'!$K$109*(POWER(A45,2))</f>
        <v>8.2609328497023604</v>
      </c>
      <c r="G45" s="6"/>
      <c r="H45" s="7">
        <f t="shared" si="24"/>
        <v>9.2274812257079777</v>
      </c>
      <c r="I45" s="6">
        <f t="shared" si="25"/>
        <v>9.230227594111339</v>
      </c>
      <c r="J45" s="6">
        <f t="shared" si="26"/>
        <v>9.3419198838481989</v>
      </c>
      <c r="K45" s="5">
        <f t="shared" si="27"/>
        <v>9.3065066530790581</v>
      </c>
      <c r="L45" s="6"/>
      <c r="M45" s="7">
        <f t="shared" si="28"/>
        <v>8.8258516990888456</v>
      </c>
      <c r="N45" s="6">
        <f t="shared" si="29"/>
        <v>8.828478530793646</v>
      </c>
      <c r="O45" s="6">
        <f t="shared" si="30"/>
        <v>8.9258063054234338</v>
      </c>
      <c r="P45" s="5">
        <f t="shared" si="31"/>
        <v>8.9272080344243783</v>
      </c>
      <c r="Q45" s="5"/>
    </row>
    <row r="46" spans="1:17" x14ac:dyDescent="0.3">
      <c r="A46" s="17">
        <v>42</v>
      </c>
      <c r="B46" s="139"/>
      <c r="C46" s="6" t="s">
        <v>6</v>
      </c>
      <c r="D46" s="6">
        <v>9.1</v>
      </c>
      <c r="E46" s="6">
        <f>'Dataset - USA Export(seasonal)'!$H$62+'Dataset - USA Export(seasonal)'!$H$61*A46</f>
        <v>8.6990575396825385</v>
      </c>
      <c r="F46" s="6">
        <f>'Dataset - USA Export(seasonal)'!$K$107+'Dataset - USA Export(seasonal)'!$K$108*A46+'Dataset - USA Export(seasonal)'!$K$109*(POWER(A46,2))</f>
        <v>8.3325391658399273</v>
      </c>
      <c r="G46" s="6"/>
      <c r="H46" s="7">
        <f t="shared" si="24"/>
        <v>9.3184805748495219</v>
      </c>
      <c r="I46" s="6">
        <f t="shared" si="25"/>
        <v>9.3175452440265776</v>
      </c>
      <c r="J46" s="6">
        <f t="shared" si="26"/>
        <v>9.3439705463082596</v>
      </c>
      <c r="K46" s="5">
        <f t="shared" si="27"/>
        <v>9.2955930453819633</v>
      </c>
      <c r="L46" s="6"/>
      <c r="M46" s="7">
        <f t="shared" si="28"/>
        <v>8.9258639803049071</v>
      </c>
      <c r="N46" s="6">
        <f t="shared" si="29"/>
        <v>8.9249680578811681</v>
      </c>
      <c r="O46" s="6">
        <f t="shared" si="30"/>
        <v>8.9663691759009332</v>
      </c>
      <c r="P46" s="5">
        <f t="shared" si="31"/>
        <v>9.0362652859657544</v>
      </c>
      <c r="Q46" s="5"/>
    </row>
    <row r="47" spans="1:17" x14ac:dyDescent="0.3">
      <c r="A47" s="17">
        <v>43</v>
      </c>
      <c r="B47" s="139"/>
      <c r="C47" s="6" t="s">
        <v>5</v>
      </c>
      <c r="D47" s="6">
        <v>7.1</v>
      </c>
      <c r="E47" s="6">
        <f>'Dataset - USA Export(seasonal)'!$H$62+'Dataset - USA Export(seasonal)'!$H$61*A47</f>
        <v>8.7612599206349202</v>
      </c>
      <c r="F47" s="6">
        <f>'Dataset - USA Export(seasonal)'!$K$107+'Dataset - USA Export(seasonal)'!$K$108*A47+'Dataset - USA Export(seasonal)'!$K$109*(POWER(A47,2))</f>
        <v>8.4060262690145304</v>
      </c>
      <c r="G47" s="6"/>
      <c r="H47" s="7">
        <f t="shared" si="24"/>
        <v>7.5262296691725794</v>
      </c>
      <c r="I47" s="6">
        <f t="shared" si="25"/>
        <v>7.531272330588326</v>
      </c>
      <c r="J47" s="6">
        <f t="shared" si="26"/>
        <v>7.487705725261498</v>
      </c>
      <c r="K47" s="5">
        <f t="shared" si="27"/>
        <v>7.3993782210000072</v>
      </c>
      <c r="L47" s="6"/>
      <c r="M47" s="7">
        <f t="shared" si="28"/>
        <v>7.2210714987116189</v>
      </c>
      <c r="N47" s="6">
        <f t="shared" si="29"/>
        <v>7.2259097006038688</v>
      </c>
      <c r="O47" s="6">
        <f t="shared" si="30"/>
        <v>7.2027189993410312</v>
      </c>
      <c r="P47" s="5">
        <f t="shared" si="31"/>
        <v>7.2886790362885332</v>
      </c>
      <c r="Q47" s="5"/>
    </row>
    <row r="48" spans="1:17" x14ac:dyDescent="0.3">
      <c r="A48" s="17">
        <v>44</v>
      </c>
      <c r="B48" s="139"/>
      <c r="C48" s="6" t="s">
        <v>4</v>
      </c>
      <c r="D48" s="6">
        <v>8.3000000000000007</v>
      </c>
      <c r="E48" s="6">
        <f>'Dataset - USA Export(seasonal)'!$H$62+'Dataset - USA Export(seasonal)'!$H$61*A48</f>
        <v>8.8234623015873019</v>
      </c>
      <c r="F48" s="6">
        <f>'Dataset - USA Export(seasonal)'!$K$107+'Dataset - USA Export(seasonal)'!$K$108*A48+'Dataset - USA Export(seasonal)'!$K$109*(POWER(A48,2))</f>
        <v>8.4813941592261699</v>
      </c>
      <c r="G48" s="6"/>
      <c r="H48" s="7">
        <f t="shared" si="24"/>
        <v>8.6651669377774461</v>
      </c>
      <c r="I48" s="6">
        <f t="shared" si="25"/>
        <v>8.6616723812602157</v>
      </c>
      <c r="J48" s="6">
        <f t="shared" si="26"/>
        <v>8.5676759490933048</v>
      </c>
      <c r="K48" s="5">
        <f t="shared" si="27"/>
        <v>8.6857506530400297</v>
      </c>
      <c r="L48" s="6"/>
      <c r="M48" s="7">
        <f t="shared" si="28"/>
        <v>8.3292355928765431</v>
      </c>
      <c r="N48" s="6">
        <f t="shared" si="29"/>
        <v>8.3258765133880992</v>
      </c>
      <c r="O48" s="6">
        <f t="shared" si="30"/>
        <v>8.2508960971206111</v>
      </c>
      <c r="P48" s="5">
        <f t="shared" si="31"/>
        <v>8.2214037828823017</v>
      </c>
      <c r="Q48" s="5"/>
    </row>
    <row r="49" spans="1:17" x14ac:dyDescent="0.3">
      <c r="A49" s="17">
        <v>45</v>
      </c>
      <c r="B49" s="139"/>
      <c r="C49" s="6" t="s">
        <v>3</v>
      </c>
      <c r="D49" s="6">
        <v>8.6</v>
      </c>
      <c r="E49" s="6">
        <f>'Dataset - USA Export(seasonal)'!$H$62+'Dataset - USA Export(seasonal)'!$H$61*A49</f>
        <v>8.8856646825396819</v>
      </c>
      <c r="F49" s="6">
        <f>'Dataset - USA Export(seasonal)'!$K$107+'Dataset - USA Export(seasonal)'!$K$108*A49+'Dataset - USA Export(seasonal)'!$K$109*(POWER(A49,2))</f>
        <v>8.5586428364748457</v>
      </c>
      <c r="G49" s="6"/>
      <c r="H49" s="7">
        <f t="shared" si="24"/>
        <v>9.0640471809034295</v>
      </c>
      <c r="I49" s="6">
        <f t="shared" si="25"/>
        <v>9.0612942976871391</v>
      </c>
      <c r="J49" s="6">
        <f t="shared" si="26"/>
        <v>8.8765605109542989</v>
      </c>
      <c r="K49" s="5">
        <f t="shared" si="27"/>
        <v>8.8064561363433125</v>
      </c>
      <c r="L49" s="6"/>
      <c r="M49" s="7">
        <f t="shared" si="28"/>
        <v>8.7304602689707362</v>
      </c>
      <c r="N49" s="6">
        <f t="shared" si="29"/>
        <v>8.7278087009608534</v>
      </c>
      <c r="O49" s="6">
        <f t="shared" si="30"/>
        <v>8.5825151393239754</v>
      </c>
      <c r="P49" s="5">
        <f t="shared" si="31"/>
        <v>8.6431633728091377</v>
      </c>
      <c r="Q49" s="5"/>
    </row>
    <row r="50" spans="1:17" x14ac:dyDescent="0.3">
      <c r="A50" s="17">
        <v>46</v>
      </c>
      <c r="B50" s="139"/>
      <c r="C50" s="6" t="s">
        <v>2</v>
      </c>
      <c r="D50" s="6">
        <v>8.9</v>
      </c>
      <c r="E50" s="6">
        <f>'Dataset - USA Export(seasonal)'!$H$62+'Dataset - USA Export(seasonal)'!$H$61*A50</f>
        <v>8.9478670634920636</v>
      </c>
      <c r="F50" s="6">
        <f>'Dataset - USA Export(seasonal)'!$K$107+'Dataset - USA Export(seasonal)'!$K$108*A50+'Dataset - USA Export(seasonal)'!$K$109*(POWER(A50,2))</f>
        <v>8.6377723007605596</v>
      </c>
      <c r="G50" s="6"/>
      <c r="H50" s="7">
        <f t="shared" si="24"/>
        <v>9.755748153729332</v>
      </c>
      <c r="I50" s="6">
        <f t="shared" si="25"/>
        <v>9.7589994336974613</v>
      </c>
      <c r="J50" s="6">
        <f t="shared" si="26"/>
        <v>9.4963884010314779</v>
      </c>
      <c r="K50" s="5">
        <f t="shared" si="27"/>
        <v>9.7830335363400458</v>
      </c>
      <c r="L50" s="6"/>
      <c r="M50" s="7">
        <f t="shared" si="28"/>
        <v>9.4176556912985845</v>
      </c>
      <c r="N50" s="6">
        <f t="shared" si="29"/>
        <v>9.4207942958231552</v>
      </c>
      <c r="O50" s="6">
        <f t="shared" si="30"/>
        <v>9.1939477174499729</v>
      </c>
      <c r="P50" s="5">
        <f t="shared" si="31"/>
        <v>9.0781064127359556</v>
      </c>
      <c r="Q50" s="5"/>
    </row>
    <row r="51" spans="1:17" x14ac:dyDescent="0.3">
      <c r="A51" s="17">
        <v>47</v>
      </c>
      <c r="B51" s="139"/>
      <c r="C51" s="6" t="s">
        <v>1</v>
      </c>
      <c r="D51" s="6">
        <v>8.9</v>
      </c>
      <c r="E51" s="6">
        <f>'Dataset - USA Export(seasonal)'!$H$62+'Dataset - USA Export(seasonal)'!$H$61*A51</f>
        <v>9.0100694444444436</v>
      </c>
      <c r="F51" s="6">
        <f>'Dataset - USA Export(seasonal)'!$K$107+'Dataset - USA Export(seasonal)'!$K$108*A51+'Dataset - USA Export(seasonal)'!$K$109*(POWER(A51,2))</f>
        <v>8.7187825520833115</v>
      </c>
      <c r="G51" s="6"/>
      <c r="H51" s="7">
        <f t="shared" si="24"/>
        <v>9.4406821191291357</v>
      </c>
      <c r="I51" s="6">
        <f t="shared" si="25"/>
        <v>9.4357379956588527</v>
      </c>
      <c r="J51" s="6">
        <f t="shared" si="26"/>
        <v>9.1284220295779193</v>
      </c>
      <c r="K51" s="5">
        <f t="shared" si="27"/>
        <v>9.2606220037243165</v>
      </c>
      <c r="L51" s="6"/>
      <c r="M51" s="7">
        <f t="shared" si="28"/>
        <v>9.1354739325323013</v>
      </c>
      <c r="N51" s="6">
        <f t="shared" si="29"/>
        <v>9.1306896478257471</v>
      </c>
      <c r="O51" s="6">
        <f t="shared" si="30"/>
        <v>8.8510597960115778</v>
      </c>
      <c r="P51" s="5">
        <f t="shared" si="31"/>
        <v>8.7440658202067851</v>
      </c>
      <c r="Q51" s="5"/>
    </row>
    <row r="52" spans="1:17" ht="15" thickBot="1" x14ac:dyDescent="0.35">
      <c r="A52" s="51">
        <v>48</v>
      </c>
      <c r="B52" s="140"/>
      <c r="C52" s="47" t="s">
        <v>0</v>
      </c>
      <c r="D52" s="47">
        <v>7.9</v>
      </c>
      <c r="E52" s="47">
        <f>'Dataset - USA Export(seasonal)'!$H$62+'Dataset - USA Export(seasonal)'!$H$61*A52</f>
        <v>9.0722718253968253</v>
      </c>
      <c r="F52" s="47">
        <f>'Dataset - USA Export(seasonal)'!$K$107+'Dataset - USA Export(seasonal)'!$K$108*A52+'Dataset - USA Export(seasonal)'!$K$109*(POWER(A52,2))</f>
        <v>8.8016735904430998</v>
      </c>
      <c r="G52" s="47"/>
      <c r="H52" s="46">
        <f t="shared" si="24"/>
        <v>8.3623422870844024</v>
      </c>
      <c r="I52" s="47">
        <f t="shared" si="25"/>
        <v>8.3541642982888682</v>
      </c>
      <c r="J52" s="47">
        <f t="shared" si="26"/>
        <v>8.0151805136623473</v>
      </c>
      <c r="K52" s="45">
        <f t="shared" si="27"/>
        <v>7.9090267196294528</v>
      </c>
      <c r="L52" s="47"/>
      <c r="M52" s="46">
        <f t="shared" si="28"/>
        <v>8.1129190878555839</v>
      </c>
      <c r="N52" s="47">
        <f t="shared" si="29"/>
        <v>8.1049850235561554</v>
      </c>
      <c r="O52" s="47">
        <f t="shared" si="30"/>
        <v>7.7943019277898911</v>
      </c>
      <c r="P52" s="45">
        <f t="shared" si="31"/>
        <v>7.6849971944135964</v>
      </c>
      <c r="Q52" s="45"/>
    </row>
    <row r="53" spans="1:17" ht="15" thickTop="1" x14ac:dyDescent="0.3">
      <c r="A53" s="58">
        <v>49</v>
      </c>
      <c r="B53" s="141">
        <v>1994</v>
      </c>
      <c r="C53" s="57" t="s">
        <v>11</v>
      </c>
      <c r="D53" s="57">
        <v>7.6</v>
      </c>
      <c r="E53" s="57">
        <f>'Dataset - USA Export(seasonal)'!$H$62+'Dataset - USA Export(seasonal)'!$H$61*A53</f>
        <v>9.134474206349207</v>
      </c>
      <c r="F53" s="57">
        <f>'Dataset - USA Export(seasonal)'!$K$107+'Dataset - USA Export(seasonal)'!$K$108*A53+'Dataset - USA Export(seasonal)'!$K$109*(POWER(A53,2))</f>
        <v>8.8864454158399244</v>
      </c>
      <c r="G53" s="57"/>
      <c r="H53" s="56">
        <f t="shared" ref="H53:H64" si="32">B99*$E53</f>
        <v>8.1409322475745292</v>
      </c>
      <c r="I53" s="57">
        <f t="shared" ref="I53:I64" si="33">C99*$E53</f>
        <v>8.149008321461638</v>
      </c>
      <c r="J53" s="57">
        <f t="shared" ref="J53:J64" si="34">D99*$E53</f>
        <v>8.4996318506222597</v>
      </c>
      <c r="K53" s="55">
        <f t="shared" ref="K53:K64" si="35">E99*$E53</f>
        <v>8.6745259636620755</v>
      </c>
      <c r="L53" s="55"/>
      <c r="M53" s="56">
        <f t="shared" ref="M53:M64" si="36">B99*$F53</f>
        <v>7.9198811467262251</v>
      </c>
      <c r="N53" s="57">
        <f t="shared" ref="N53:N64" si="37">C99*$F53</f>
        <v>7.9277379306144748</v>
      </c>
      <c r="O53" s="57">
        <f t="shared" ref="O53:O64" si="38">F99*$F53</f>
        <v>8.2088273365246707</v>
      </c>
      <c r="P53" s="55">
        <f t="shared" ref="P53:P64" si="39">G99*$F53</f>
        <v>8.1785106413529416</v>
      </c>
      <c r="Q53" s="55"/>
    </row>
    <row r="54" spans="1:17" x14ac:dyDescent="0.3">
      <c r="A54" s="17">
        <v>50</v>
      </c>
      <c r="B54" s="139"/>
      <c r="C54" s="6" t="s">
        <v>10</v>
      </c>
      <c r="D54" s="6">
        <v>8.1999999999999993</v>
      </c>
      <c r="E54" s="6">
        <f>'Dataset - USA Export(seasonal)'!$H$62+'Dataset - USA Export(seasonal)'!$H$61*A54</f>
        <v>9.196676587301587</v>
      </c>
      <c r="F54" s="6">
        <f>'Dataset - USA Export(seasonal)'!$K$107+'Dataset - USA Export(seasonal)'!$K$108*A54+'Dataset - USA Export(seasonal)'!$K$109*(POWER(A54,2))</f>
        <v>8.9730980282737871</v>
      </c>
      <c r="G54" s="6"/>
      <c r="H54" s="7">
        <f t="shared" si="32"/>
        <v>8.4753636584404877</v>
      </c>
      <c r="I54" s="6">
        <f t="shared" si="33"/>
        <v>8.4773936248756154</v>
      </c>
      <c r="J54" s="6">
        <f t="shared" si="34"/>
        <v>8.7800986490892061</v>
      </c>
      <c r="K54" s="5">
        <f t="shared" si="35"/>
        <v>8.4652552778682821</v>
      </c>
      <c r="L54" s="6"/>
      <c r="M54" s="7">
        <f t="shared" si="36"/>
        <v>8.2693207932812278</v>
      </c>
      <c r="N54" s="6">
        <f t="shared" si="37"/>
        <v>8.2713014096097019</v>
      </c>
      <c r="O54" s="6">
        <f t="shared" si="38"/>
        <v>8.5239825810102623</v>
      </c>
      <c r="P54" s="5">
        <f t="shared" si="39"/>
        <v>8.5089159469755824</v>
      </c>
      <c r="Q54" s="5"/>
    </row>
    <row r="55" spans="1:17" x14ac:dyDescent="0.3">
      <c r="A55" s="17">
        <v>51</v>
      </c>
      <c r="B55" s="139"/>
      <c r="C55" s="6" t="s">
        <v>9</v>
      </c>
      <c r="D55" s="6">
        <v>10.4</v>
      </c>
      <c r="E55" s="6">
        <f>'Dataset - USA Export(seasonal)'!$H$62+'Dataset - USA Export(seasonal)'!$H$61*A55</f>
        <v>9.2588789682539687</v>
      </c>
      <c r="F55" s="6">
        <f>'Dataset - USA Export(seasonal)'!$K$107+'Dataset - USA Export(seasonal)'!$K$108*A55+'Dataset - USA Export(seasonal)'!$K$109*(POWER(A55,2))</f>
        <v>9.0616314277446861</v>
      </c>
      <c r="G55" s="6"/>
      <c r="H55" s="7">
        <f t="shared" si="32"/>
        <v>10.123336498112137</v>
      </c>
      <c r="I55" s="6">
        <f t="shared" si="33"/>
        <v>10.11926476553303</v>
      </c>
      <c r="J55" s="6">
        <f t="shared" si="34"/>
        <v>10.404139758694001</v>
      </c>
      <c r="K55" s="5">
        <f t="shared" si="35"/>
        <v>10.422202383077513</v>
      </c>
      <c r="L55" s="6"/>
      <c r="M55" s="7">
        <f t="shared" si="36"/>
        <v>9.9076728920916945</v>
      </c>
      <c r="N55" s="6">
        <f t="shared" si="37"/>
        <v>9.9036879021128108</v>
      </c>
      <c r="O55" s="6">
        <f t="shared" si="38"/>
        <v>10.154148089652848</v>
      </c>
      <c r="P55" s="5">
        <f t="shared" si="39"/>
        <v>10.342501317310033</v>
      </c>
      <c r="Q55" s="5"/>
    </row>
    <row r="56" spans="1:17" x14ac:dyDescent="0.3">
      <c r="A56" s="17">
        <v>52</v>
      </c>
      <c r="B56" s="139"/>
      <c r="C56" s="6" t="s">
        <v>8</v>
      </c>
      <c r="D56" s="6">
        <v>9.4</v>
      </c>
      <c r="E56" s="6">
        <f>'Dataset - USA Export(seasonal)'!$H$62+'Dataset - USA Export(seasonal)'!$H$61*A56</f>
        <v>9.3210813492063487</v>
      </c>
      <c r="F56" s="6">
        <f>'Dataset - USA Export(seasonal)'!$K$107+'Dataset - USA Export(seasonal)'!$K$108*A56+'Dataset - USA Export(seasonal)'!$K$109*(POWER(A56,2))</f>
        <v>9.1520456142526214</v>
      </c>
      <c r="G56" s="6"/>
      <c r="H56" s="7">
        <f t="shared" si="32"/>
        <v>9.6309840250910064</v>
      </c>
      <c r="I56" s="6">
        <f t="shared" si="33"/>
        <v>9.6341676121075928</v>
      </c>
      <c r="J56" s="6">
        <f t="shared" si="34"/>
        <v>9.8131401735552917</v>
      </c>
      <c r="K56" s="5">
        <f t="shared" si="35"/>
        <v>9.7421249328565658</v>
      </c>
      <c r="L56" s="6"/>
      <c r="M56" s="7">
        <f t="shared" si="36"/>
        <v>9.4563282741091221</v>
      </c>
      <c r="N56" s="6">
        <f t="shared" si="37"/>
        <v>9.4594541274839798</v>
      </c>
      <c r="O56" s="6">
        <f t="shared" si="38"/>
        <v>9.6244385467927387</v>
      </c>
      <c r="P56" s="5">
        <f t="shared" si="39"/>
        <v>9.624559836168272</v>
      </c>
      <c r="Q56" s="5"/>
    </row>
    <row r="57" spans="1:17" x14ac:dyDescent="0.3">
      <c r="A57" s="17">
        <v>53</v>
      </c>
      <c r="B57" s="139"/>
      <c r="C57" s="6" t="s">
        <v>7</v>
      </c>
      <c r="D57" s="6">
        <v>10</v>
      </c>
      <c r="E57" s="6">
        <f>'Dataset - USA Export(seasonal)'!$H$62+'Dataset - USA Export(seasonal)'!$H$61*A57</f>
        <v>9.3832837301587304</v>
      </c>
      <c r="F57" s="6">
        <f>'Dataset - USA Export(seasonal)'!$K$107+'Dataset - USA Export(seasonal)'!$K$108*A57+'Dataset - USA Export(seasonal)'!$K$109*(POWER(A57,2))</f>
        <v>9.2443405877975948</v>
      </c>
      <c r="G57" s="6"/>
      <c r="H57" s="7">
        <f t="shared" si="32"/>
        <v>10.024953859277282</v>
      </c>
      <c r="I57" s="6">
        <f t="shared" si="33"/>
        <v>10.027937578869967</v>
      </c>
      <c r="J57" s="6">
        <f t="shared" si="34"/>
        <v>10.149282724274274</v>
      </c>
      <c r="K57" s="5">
        <f t="shared" si="35"/>
        <v>10.110808952744998</v>
      </c>
      <c r="L57" s="6"/>
      <c r="M57" s="7">
        <f t="shared" si="36"/>
        <v>9.8765091749546219</v>
      </c>
      <c r="N57" s="6">
        <f t="shared" si="37"/>
        <v>9.8794487130658482</v>
      </c>
      <c r="O57" s="6">
        <f t="shared" si="38"/>
        <v>9.9883626957479112</v>
      </c>
      <c r="P57" s="5">
        <f t="shared" si="39"/>
        <v>9.9899312910303415</v>
      </c>
      <c r="Q57" s="5"/>
    </row>
    <row r="58" spans="1:17" x14ac:dyDescent="0.3">
      <c r="A58" s="17">
        <v>54</v>
      </c>
      <c r="B58" s="139"/>
      <c r="C58" s="6" t="s">
        <v>6</v>
      </c>
      <c r="D58" s="6">
        <v>10.199999999999999</v>
      </c>
      <c r="E58" s="6">
        <f>'Dataset - USA Export(seasonal)'!$H$62+'Dataset - USA Export(seasonal)'!$H$61*A58</f>
        <v>9.4454861111111121</v>
      </c>
      <c r="F58" s="6">
        <f>'Dataset - USA Export(seasonal)'!$K$107+'Dataset - USA Export(seasonal)'!$K$108*A58+'Dataset - USA Export(seasonal)'!$K$109*(POWER(A58,2))</f>
        <v>9.3385163483796063</v>
      </c>
      <c r="G58" s="6"/>
      <c r="H58" s="7">
        <f t="shared" si="32"/>
        <v>10.118059162718442</v>
      </c>
      <c r="I58" s="6">
        <f t="shared" si="33"/>
        <v>10.117043575195643</v>
      </c>
      <c r="J58" s="6">
        <f t="shared" si="34"/>
        <v>10.145736318581342</v>
      </c>
      <c r="K58" s="5">
        <f t="shared" si="35"/>
        <v>10.093207753158577</v>
      </c>
      <c r="L58" s="6"/>
      <c r="M58" s="7">
        <f t="shared" si="36"/>
        <v>10.003472536343951</v>
      </c>
      <c r="N58" s="6">
        <f t="shared" si="37"/>
        <v>10.002468450310337</v>
      </c>
      <c r="O58" s="6">
        <f t="shared" si="38"/>
        <v>10.048867874276295</v>
      </c>
      <c r="P58" s="5">
        <f t="shared" si="39"/>
        <v>10.127202455553078</v>
      </c>
      <c r="Q58" s="5"/>
    </row>
    <row r="59" spans="1:17" x14ac:dyDescent="0.3">
      <c r="A59" s="17">
        <v>55</v>
      </c>
      <c r="B59" s="139"/>
      <c r="C59" s="6" t="s">
        <v>5</v>
      </c>
      <c r="D59" s="6">
        <v>7.6</v>
      </c>
      <c r="E59" s="6">
        <f>'Dataset - USA Export(seasonal)'!$H$62+'Dataset - USA Export(seasonal)'!$H$61*A59</f>
        <v>9.5076884920634921</v>
      </c>
      <c r="F59" s="6">
        <f>'Dataset - USA Export(seasonal)'!$K$107+'Dataset - USA Export(seasonal)'!$K$108*A59+'Dataset - USA Export(seasonal)'!$K$109*(POWER(A59,2))</f>
        <v>9.4345728959986523</v>
      </c>
      <c r="G59" s="6"/>
      <c r="H59" s="7">
        <f t="shared" si="32"/>
        <v>8.1674380012039727</v>
      </c>
      <c r="I59" s="6">
        <f t="shared" si="33"/>
        <v>8.1729102796600603</v>
      </c>
      <c r="J59" s="6">
        <f t="shared" si="34"/>
        <v>8.1256319525865113</v>
      </c>
      <c r="K59" s="5">
        <f t="shared" si="35"/>
        <v>8.0297792552111318</v>
      </c>
      <c r="L59" s="6"/>
      <c r="M59" s="7">
        <f t="shared" si="36"/>
        <v>8.104629138852296</v>
      </c>
      <c r="N59" s="6">
        <f t="shared" si="37"/>
        <v>8.1100593346400771</v>
      </c>
      <c r="O59" s="6">
        <f t="shared" si="38"/>
        <v>8.0840310598558229</v>
      </c>
      <c r="P59" s="5">
        <f t="shared" si="39"/>
        <v>8.1805090161183873</v>
      </c>
      <c r="Q59" s="5"/>
    </row>
    <row r="60" spans="1:17" x14ac:dyDescent="0.3">
      <c r="A60" s="17">
        <v>56</v>
      </c>
      <c r="B60" s="139"/>
      <c r="C60" s="6" t="s">
        <v>4</v>
      </c>
      <c r="D60" s="6">
        <v>9.9</v>
      </c>
      <c r="E60" s="6">
        <f>'Dataset - USA Export(seasonal)'!$H$62+'Dataset - USA Export(seasonal)'!$H$61*A60</f>
        <v>9.569890873015872</v>
      </c>
      <c r="F60" s="6">
        <f>'Dataset - USA Export(seasonal)'!$K$107+'Dataset - USA Export(seasonal)'!$K$108*A60+'Dataset - USA Export(seasonal)'!$K$109*(POWER(A60,2))</f>
        <v>9.5325102306547365</v>
      </c>
      <c r="G60" s="6"/>
      <c r="H60" s="7">
        <f t="shared" si="32"/>
        <v>9.3982043733645781</v>
      </c>
      <c r="I60" s="6">
        <f t="shared" si="33"/>
        <v>9.3944141917582655</v>
      </c>
      <c r="J60" s="6">
        <f t="shared" si="34"/>
        <v>9.292466048552809</v>
      </c>
      <c r="K60" s="5">
        <f t="shared" si="35"/>
        <v>9.4205293861646826</v>
      </c>
      <c r="L60" s="6"/>
      <c r="M60" s="7">
        <f t="shared" si="36"/>
        <v>9.3614943501073444</v>
      </c>
      <c r="N60" s="6">
        <f t="shared" si="37"/>
        <v>9.3577189732072696</v>
      </c>
      <c r="O60" s="6">
        <f t="shared" si="38"/>
        <v>9.2734460846054496</v>
      </c>
      <c r="P60" s="5">
        <f t="shared" si="39"/>
        <v>9.240298729120676</v>
      </c>
      <c r="Q60" s="5"/>
    </row>
    <row r="61" spans="1:17" x14ac:dyDescent="0.3">
      <c r="A61" s="17">
        <v>57</v>
      </c>
      <c r="B61" s="139"/>
      <c r="C61" s="6" t="s">
        <v>3</v>
      </c>
      <c r="D61" s="6">
        <v>10.199999999999999</v>
      </c>
      <c r="E61" s="6">
        <f>'Dataset - USA Export(seasonal)'!$H$62+'Dataset - USA Export(seasonal)'!$H$61*A61</f>
        <v>9.6320932539682538</v>
      </c>
      <c r="F61" s="6">
        <f>'Dataset - USA Export(seasonal)'!$K$107+'Dataset - USA Export(seasonal)'!$K$108*A61+'Dataset - USA Export(seasonal)'!$K$109*(POWER(A61,2))</f>
        <v>9.6323283523478587</v>
      </c>
      <c r="G61" s="6"/>
      <c r="H61" s="7">
        <f t="shared" si="32"/>
        <v>9.8254605394220604</v>
      </c>
      <c r="I61" s="6">
        <f t="shared" si="33"/>
        <v>9.8224764038729546</v>
      </c>
      <c r="J61" s="6">
        <f t="shared" si="34"/>
        <v>9.6222242984265431</v>
      </c>
      <c r="K61" s="5">
        <f t="shared" si="35"/>
        <v>9.5462308980576296</v>
      </c>
      <c r="L61" s="6"/>
      <c r="M61" s="7">
        <f t="shared" si="36"/>
        <v>9.8257003574751867</v>
      </c>
      <c r="N61" s="6">
        <f t="shared" si="37"/>
        <v>9.8227161490898425</v>
      </c>
      <c r="O61" s="6">
        <f t="shared" si="38"/>
        <v>9.6591954461106138</v>
      </c>
      <c r="P61" s="5">
        <f t="shared" si="39"/>
        <v>9.7274520272158913</v>
      </c>
      <c r="Q61" s="5"/>
    </row>
    <row r="62" spans="1:17" x14ac:dyDescent="0.3">
      <c r="A62" s="17">
        <v>58</v>
      </c>
      <c r="B62" s="139"/>
      <c r="C62" s="6" t="s">
        <v>2</v>
      </c>
      <c r="D62" s="6">
        <v>10.5</v>
      </c>
      <c r="E62" s="6">
        <f>'Dataset - USA Export(seasonal)'!$H$62+'Dataset - USA Export(seasonal)'!$H$61*A62</f>
        <v>9.6942956349206355</v>
      </c>
      <c r="F62" s="6">
        <f>'Dataset - USA Export(seasonal)'!$K$107+'Dataset - USA Export(seasonal)'!$K$108*A62+'Dataset - USA Export(seasonal)'!$K$109*(POWER(A62,2))</f>
        <v>9.7340272610780172</v>
      </c>
      <c r="G62" s="6"/>
      <c r="H62" s="7">
        <f t="shared" si="32"/>
        <v>10.569569940076166</v>
      </c>
      <c r="I62" s="6">
        <f t="shared" si="33"/>
        <v>10.573092440911203</v>
      </c>
      <c r="J62" s="6">
        <f t="shared" si="34"/>
        <v>10.288574469243629</v>
      </c>
      <c r="K62" s="5">
        <f t="shared" si="35"/>
        <v>10.599131461683859</v>
      </c>
      <c r="L62" s="6"/>
      <c r="M62" s="7">
        <f t="shared" si="36"/>
        <v>10.612888837840195</v>
      </c>
      <c r="N62" s="6">
        <f t="shared" si="37"/>
        <v>10.616425775483391</v>
      </c>
      <c r="O62" s="6">
        <f t="shared" si="38"/>
        <v>10.360789171382075</v>
      </c>
      <c r="P62" s="5">
        <f t="shared" si="39"/>
        <v>10.230245973577961</v>
      </c>
      <c r="Q62" s="5"/>
    </row>
    <row r="63" spans="1:17" x14ac:dyDescent="0.3">
      <c r="A63" s="17">
        <v>59</v>
      </c>
      <c r="B63" s="139"/>
      <c r="C63" s="6" t="s">
        <v>1</v>
      </c>
      <c r="D63" s="6">
        <v>10.6</v>
      </c>
      <c r="E63" s="6">
        <f>'Dataset - USA Export(seasonal)'!$H$62+'Dataset - USA Export(seasonal)'!$H$61*A63</f>
        <v>9.7564980158730155</v>
      </c>
      <c r="F63" s="6">
        <f>'Dataset - USA Export(seasonal)'!$K$107+'Dataset - USA Export(seasonal)'!$K$108*A63+'Dataset - USA Export(seasonal)'!$K$109*(POWER(A63,2))</f>
        <v>9.8376069568452138</v>
      </c>
      <c r="G63" s="6"/>
      <c r="H63" s="7">
        <f t="shared" si="32"/>
        <v>10.222784289477872</v>
      </c>
      <c r="I63" s="6">
        <f t="shared" si="33"/>
        <v>10.217430575932656</v>
      </c>
      <c r="J63" s="6">
        <f t="shared" si="34"/>
        <v>9.88465538126826</v>
      </c>
      <c r="K63" s="5">
        <f t="shared" si="35"/>
        <v>10.027807306279568</v>
      </c>
      <c r="L63" s="6"/>
      <c r="M63" s="7">
        <f t="shared" si="36"/>
        <v>10.307769619886159</v>
      </c>
      <c r="N63" s="6">
        <f t="shared" si="37"/>
        <v>10.302371399179131</v>
      </c>
      <c r="O63" s="6">
        <f t="shared" si="38"/>
        <v>9.9868584753143939</v>
      </c>
      <c r="P63" s="5">
        <f t="shared" si="39"/>
        <v>9.8661346615903938</v>
      </c>
      <c r="Q63" s="5"/>
    </row>
    <row r="64" spans="1:17" ht="15" thickBot="1" x14ac:dyDescent="0.35">
      <c r="A64" s="51">
        <v>60</v>
      </c>
      <c r="B64" s="140"/>
      <c r="C64" s="47" t="s">
        <v>0</v>
      </c>
      <c r="D64" s="47">
        <v>9.8000000000000007</v>
      </c>
      <c r="E64" s="47">
        <f>'Dataset - USA Export(seasonal)'!$H$62+'Dataset - USA Export(seasonal)'!$H$61*A64</f>
        <v>9.8187003968253972</v>
      </c>
      <c r="F64" s="47">
        <f>'Dataset - USA Export(seasonal)'!$K$107+'Dataset - USA Export(seasonal)'!$K$108*A64+'Dataset - USA Export(seasonal)'!$K$109*(POWER(A64,2))</f>
        <v>9.9430674396494467</v>
      </c>
      <c r="G64" s="47"/>
      <c r="H64" s="46">
        <f t="shared" si="32"/>
        <v>9.0503608261312216</v>
      </c>
      <c r="I64" s="47">
        <f t="shared" si="33"/>
        <v>9.0415099866306718</v>
      </c>
      <c r="J64" s="47">
        <f t="shared" si="34"/>
        <v>8.6746360343630204</v>
      </c>
      <c r="K64" s="45">
        <f t="shared" si="35"/>
        <v>8.559748350257534</v>
      </c>
      <c r="L64" s="47"/>
      <c r="M64" s="46">
        <f t="shared" si="36"/>
        <v>9.1649958151772744</v>
      </c>
      <c r="N64" s="47">
        <f t="shared" si="37"/>
        <v>9.1560328678935452</v>
      </c>
      <c r="O64" s="47">
        <f t="shared" si="38"/>
        <v>8.8050606417799528</v>
      </c>
      <c r="P64" s="45">
        <f t="shared" si="39"/>
        <v>8.6815813597700533</v>
      </c>
      <c r="Q64" s="45"/>
    </row>
    <row r="65" spans="1:24" ht="15" thickTop="1" x14ac:dyDescent="0.3">
      <c r="A65" s="58">
        <v>61</v>
      </c>
      <c r="B65" s="141">
        <v>1995</v>
      </c>
      <c r="C65" s="57" t="s">
        <v>11</v>
      </c>
      <c r="D65" s="57">
        <v>10.1</v>
      </c>
      <c r="E65" s="57">
        <f>'Dataset - USA Export(seasonal)'!$H$62+'Dataset - USA Export(seasonal)'!$H$61*A65</f>
        <v>9.8809027777777771</v>
      </c>
      <c r="F65" s="57">
        <f>'Dataset - USA Export(seasonal)'!$K$107+'Dataset - USA Export(seasonal)'!$K$108*A65+'Dataset - USA Export(seasonal)'!$K$109*(POWER(A65,2))</f>
        <v>10.050408709490714</v>
      </c>
      <c r="G65" s="57"/>
      <c r="H65" s="56">
        <f t="shared" ref="H65:H76" si="40">B99*$E65</f>
        <v>8.8061729927320425</v>
      </c>
      <c r="I65" s="57">
        <f t="shared" ref="I65:I76" si="41">C99*$E65</f>
        <v>8.8149090074277971</v>
      </c>
      <c r="J65" s="57">
        <f t="shared" ref="J65:J76" si="42">D99*$E65</f>
        <v>9.1941839306444351</v>
      </c>
      <c r="K65" s="55">
        <f t="shared" ref="K65:K76" si="43">E99*$E65</f>
        <v>9.3833696120874794</v>
      </c>
      <c r="L65" s="115"/>
      <c r="M65" s="56">
        <f t="shared" ref="M65:M76" si="44">B99*$F65</f>
        <v>8.9572420389041625</v>
      </c>
      <c r="N65" s="57">
        <f t="shared" ref="N65:N76" si="45">C99*$F65</f>
        <v>8.96612791908729</v>
      </c>
      <c r="O65" s="57">
        <f t="shared" ref="O65:O76" si="46">F99*$F65</f>
        <v>9.2840349427741486</v>
      </c>
      <c r="P65" s="55">
        <f t="shared" ref="P65:P76" si="47">G99*$F65</f>
        <v>9.2497473099874998</v>
      </c>
      <c r="Q65" s="55"/>
    </row>
    <row r="66" spans="1:24" x14ac:dyDescent="0.3">
      <c r="A66" s="17">
        <v>62</v>
      </c>
      <c r="B66" s="139"/>
      <c r="C66" s="6" t="s">
        <v>10</v>
      </c>
      <c r="D66" s="6">
        <v>10.199999999999999</v>
      </c>
      <c r="E66" s="6">
        <f>'Dataset - USA Export(seasonal)'!$H$62+'Dataset - USA Export(seasonal)'!$H$61*A66</f>
        <v>9.9431051587301589</v>
      </c>
      <c r="F66" s="6">
        <f>'Dataset - USA Export(seasonal)'!$K$107+'Dataset - USA Export(seasonal)'!$K$108*A66+'Dataset - USA Export(seasonal)'!$K$109*(POWER(A66,2))</f>
        <v>10.159630766369022</v>
      </c>
      <c r="G66" s="6"/>
      <c r="H66" s="7">
        <f t="shared" si="40"/>
        <v>9.1632484098345319</v>
      </c>
      <c r="I66" s="6">
        <f t="shared" si="41"/>
        <v>9.1654431341505997</v>
      </c>
      <c r="J66" s="6">
        <f t="shared" si="42"/>
        <v>9.49271656377055</v>
      </c>
      <c r="K66" s="5">
        <f t="shared" si="43"/>
        <v>9.1523196041882944</v>
      </c>
      <c r="L66" s="6"/>
      <c r="M66" s="7">
        <f t="shared" si="44"/>
        <v>9.3627915000675888</v>
      </c>
      <c r="N66" s="6">
        <f t="shared" si="45"/>
        <v>9.3650340177046107</v>
      </c>
      <c r="O66" s="6">
        <f t="shared" si="46"/>
        <v>9.6511277831972357</v>
      </c>
      <c r="P66" s="5">
        <f t="shared" si="47"/>
        <v>9.634068854586177</v>
      </c>
      <c r="Q66" s="5"/>
    </row>
    <row r="67" spans="1:24" x14ac:dyDescent="0.3">
      <c r="A67" s="17">
        <v>63</v>
      </c>
      <c r="B67" s="139"/>
      <c r="C67" s="6" t="s">
        <v>9</v>
      </c>
      <c r="D67" s="6">
        <v>11.7</v>
      </c>
      <c r="E67" s="6">
        <f>'Dataset - USA Export(seasonal)'!$H$62+'Dataset - USA Export(seasonal)'!$H$61*A67</f>
        <v>10.005307539682541</v>
      </c>
      <c r="F67" s="6">
        <f>'Dataset - USA Export(seasonal)'!$K$107+'Dataset - USA Export(seasonal)'!$K$108*A67+'Dataset - USA Export(seasonal)'!$K$109*(POWER(A67,2))</f>
        <v>10.270733610284365</v>
      </c>
      <c r="G67" s="6"/>
      <c r="H67" s="7">
        <f t="shared" si="40"/>
        <v>10.939455558128484</v>
      </c>
      <c r="I67" s="6">
        <f t="shared" si="41"/>
        <v>10.935055572254063</v>
      </c>
      <c r="J67" s="6">
        <f t="shared" si="42"/>
        <v>11.242896502750421</v>
      </c>
      <c r="K67" s="5">
        <f t="shared" si="43"/>
        <v>11.262415292503528</v>
      </c>
      <c r="L67" s="6"/>
      <c r="M67" s="7">
        <f t="shared" si="44"/>
        <v>11.229663199602888</v>
      </c>
      <c r="N67" s="6">
        <f t="shared" si="45"/>
        <v>11.225146488584663</v>
      </c>
      <c r="O67" s="6">
        <f t="shared" si="46"/>
        <v>11.509025819444386</v>
      </c>
      <c r="P67" s="5">
        <f t="shared" si="47"/>
        <v>11.722511199127906</v>
      </c>
      <c r="Q67" s="5"/>
    </row>
    <row r="68" spans="1:24" x14ac:dyDescent="0.3">
      <c r="A68" s="17">
        <v>64</v>
      </c>
      <c r="B68" s="139"/>
      <c r="C68" s="6" t="s">
        <v>8</v>
      </c>
      <c r="D68" s="6">
        <v>10.6</v>
      </c>
      <c r="E68" s="6">
        <f>'Dataset - USA Export(seasonal)'!$H$62+'Dataset - USA Export(seasonal)'!$H$61*A68</f>
        <v>10.067509920634921</v>
      </c>
      <c r="F68" s="6">
        <f>'Dataset - USA Export(seasonal)'!$K$107+'Dataset - USA Export(seasonal)'!$K$108*A68+'Dataset - USA Export(seasonal)'!$K$109*(POWER(A68,2))</f>
        <v>10.383717241236745</v>
      </c>
      <c r="G68" s="6"/>
      <c r="H68" s="7">
        <f t="shared" si="40"/>
        <v>10.402229482348192</v>
      </c>
      <c r="I68" s="6">
        <f t="shared" si="41"/>
        <v>10.405668009775637</v>
      </c>
      <c r="J68" s="6">
        <f t="shared" si="42"/>
        <v>10.598972624379131</v>
      </c>
      <c r="K68" s="5">
        <f t="shared" si="43"/>
        <v>10.522270510808202</v>
      </c>
      <c r="L68" s="6"/>
      <c r="M68" s="7">
        <f t="shared" si="44"/>
        <v>10.728949906646635</v>
      </c>
      <c r="N68" s="6">
        <f t="shared" si="45"/>
        <v>10.732496433723766</v>
      </c>
      <c r="O68" s="6">
        <f t="shared" si="46"/>
        <v>10.919684263802308</v>
      </c>
      <c r="P68" s="5">
        <f t="shared" si="47"/>
        <v>10.919821876160572</v>
      </c>
      <c r="Q68" s="5"/>
    </row>
    <row r="69" spans="1:24" x14ac:dyDescent="0.3">
      <c r="A69" s="17">
        <v>65</v>
      </c>
      <c r="B69" s="139"/>
      <c r="C69" s="6" t="s">
        <v>7</v>
      </c>
      <c r="D69" s="6">
        <v>11.4</v>
      </c>
      <c r="E69" s="6">
        <f>'Dataset - USA Export(seasonal)'!$H$62+'Dataset - USA Export(seasonal)'!$H$61*A69</f>
        <v>10.129712301587301</v>
      </c>
      <c r="F69" s="6">
        <f>'Dataset - USA Export(seasonal)'!$K$107+'Dataset - USA Export(seasonal)'!$K$108*A69+'Dataset - USA Export(seasonal)'!$K$109*(POWER(A69,2))</f>
        <v>10.498581659226165</v>
      </c>
      <c r="G69" s="6"/>
      <c r="H69" s="7">
        <f t="shared" si="40"/>
        <v>10.822426492846585</v>
      </c>
      <c r="I69" s="6">
        <f t="shared" si="41"/>
        <v>10.825647563628593</v>
      </c>
      <c r="J69" s="6">
        <f t="shared" si="42"/>
        <v>10.956645564700349</v>
      </c>
      <c r="K69" s="5">
        <f t="shared" si="43"/>
        <v>10.915111252410936</v>
      </c>
      <c r="L69" s="6"/>
      <c r="M69" s="7">
        <f t="shared" si="44"/>
        <v>11.216520756302083</v>
      </c>
      <c r="N69" s="6">
        <f t="shared" si="45"/>
        <v>11.219859121067859</v>
      </c>
      <c r="O69" s="6">
        <f t="shared" si="46"/>
        <v>11.34355018698645</v>
      </c>
      <c r="P69" s="5">
        <f t="shared" si="47"/>
        <v>11.345331604006569</v>
      </c>
      <c r="Q69" s="5"/>
    </row>
    <row r="70" spans="1:24" x14ac:dyDescent="0.3">
      <c r="A70" s="17">
        <v>66</v>
      </c>
      <c r="B70" s="139"/>
      <c r="C70" s="6" t="s">
        <v>6</v>
      </c>
      <c r="D70" s="6">
        <v>10.9</v>
      </c>
      <c r="E70" s="6">
        <f>'Dataset - USA Export(seasonal)'!$H$62+'Dataset - USA Export(seasonal)'!$H$61*A70</f>
        <v>10.191914682539682</v>
      </c>
      <c r="F70" s="6">
        <f>'Dataset - USA Export(seasonal)'!$K$107+'Dataset - USA Export(seasonal)'!$K$108*A70+'Dataset - USA Export(seasonal)'!$K$109*(POWER(A70,2))</f>
        <v>10.615326864252619</v>
      </c>
      <c r="G70" s="6"/>
      <c r="H70" s="7">
        <f t="shared" si="40"/>
        <v>10.917637750587357</v>
      </c>
      <c r="I70" s="6">
        <f t="shared" si="41"/>
        <v>10.916541906364703</v>
      </c>
      <c r="J70" s="6">
        <f t="shared" si="42"/>
        <v>10.947502090854419</v>
      </c>
      <c r="K70" s="5">
        <f t="shared" si="43"/>
        <v>10.890822460935189</v>
      </c>
      <c r="L70" s="6"/>
      <c r="M70" s="7">
        <f t="shared" si="44"/>
        <v>11.371199320038782</v>
      </c>
      <c r="N70" s="6">
        <f t="shared" si="45"/>
        <v>11.370057950141357</v>
      </c>
      <c r="O70" s="6">
        <f t="shared" si="46"/>
        <v>11.42280134463112</v>
      </c>
      <c r="P70" s="5">
        <f t="shared" si="47"/>
        <v>11.511846237203558</v>
      </c>
      <c r="Q70" s="5"/>
    </row>
    <row r="71" spans="1:24" x14ac:dyDescent="0.3">
      <c r="A71" s="17">
        <v>67</v>
      </c>
      <c r="B71" s="139"/>
      <c r="C71" s="6" t="s">
        <v>5</v>
      </c>
      <c r="D71" s="6">
        <v>8.4</v>
      </c>
      <c r="E71" s="6">
        <f>'Dataset - USA Export(seasonal)'!$H$62+'Dataset - USA Export(seasonal)'!$H$61*A71</f>
        <v>10.254117063492064</v>
      </c>
      <c r="F71" s="6">
        <f>'Dataset - USA Export(seasonal)'!$K$107+'Dataset - USA Export(seasonal)'!$K$108*A71+'Dataset - USA Export(seasonal)'!$K$109*(POWER(A71,2))</f>
        <v>10.733952856316112</v>
      </c>
      <c r="G71" s="6"/>
      <c r="H71" s="7">
        <f t="shared" si="40"/>
        <v>8.8086463332353677</v>
      </c>
      <c r="I71" s="6">
        <f t="shared" si="41"/>
        <v>8.8145482287317947</v>
      </c>
      <c r="J71" s="6">
        <f t="shared" si="42"/>
        <v>8.7635581799115236</v>
      </c>
      <c r="K71" s="5">
        <f t="shared" si="43"/>
        <v>8.6601802894222555</v>
      </c>
      <c r="L71" s="6"/>
      <c r="M71" s="7">
        <f t="shared" si="44"/>
        <v>9.2208421147778914</v>
      </c>
      <c r="N71" s="6">
        <f t="shared" si="45"/>
        <v>9.227020186242191</v>
      </c>
      <c r="O71" s="6">
        <f t="shared" si="46"/>
        <v>9.1974071579106251</v>
      </c>
      <c r="P71" s="5">
        <f t="shared" si="47"/>
        <v>9.3071725755518724</v>
      </c>
      <c r="Q71" s="5"/>
    </row>
    <row r="72" spans="1:24" x14ac:dyDescent="0.3">
      <c r="A72" s="17">
        <v>68</v>
      </c>
      <c r="B72" s="139"/>
      <c r="C72" s="6" t="s">
        <v>4</v>
      </c>
      <c r="D72" s="6">
        <v>10.8</v>
      </c>
      <c r="E72" s="6">
        <f>'Dataset - USA Export(seasonal)'!$H$62+'Dataset - USA Export(seasonal)'!$H$61*A72</f>
        <v>10.316319444444444</v>
      </c>
      <c r="F72" s="6">
        <f>'Dataset - USA Export(seasonal)'!$K$107+'Dataset - USA Export(seasonal)'!$K$108*A72+'Dataset - USA Export(seasonal)'!$K$109*(POWER(A72,2))</f>
        <v>10.854459635416639</v>
      </c>
      <c r="G72" s="6"/>
      <c r="H72" s="7">
        <f t="shared" si="40"/>
        <v>10.131241808951712</v>
      </c>
      <c r="I72" s="6">
        <f t="shared" si="41"/>
        <v>10.127156002256315</v>
      </c>
      <c r="J72" s="6">
        <f t="shared" si="42"/>
        <v>10.017256148012313</v>
      </c>
      <c r="K72" s="5">
        <f t="shared" si="43"/>
        <v>10.155308119289336</v>
      </c>
      <c r="L72" s="6"/>
      <c r="M72" s="7">
        <f t="shared" si="44"/>
        <v>10.659727615465856</v>
      </c>
      <c r="N72" s="6">
        <f t="shared" si="45"/>
        <v>10.655428676867441</v>
      </c>
      <c r="O72" s="6">
        <f t="shared" si="46"/>
        <v>10.559468993053329</v>
      </c>
      <c r="P72" s="5">
        <f t="shared" si="47"/>
        <v>10.52172482877504</v>
      </c>
      <c r="Q72" s="5"/>
    </row>
    <row r="73" spans="1:24" x14ac:dyDescent="0.3">
      <c r="A73" s="17">
        <v>69</v>
      </c>
      <c r="B73" s="139"/>
      <c r="C73" s="6" t="s">
        <v>3</v>
      </c>
      <c r="D73" s="6">
        <v>10.8</v>
      </c>
      <c r="E73" s="6">
        <f>'Dataset - USA Export(seasonal)'!$H$62+'Dataset - USA Export(seasonal)'!$H$61*A73</f>
        <v>10.378521825396826</v>
      </c>
      <c r="F73" s="6">
        <f>'Dataset - USA Export(seasonal)'!$K$107+'Dataset - USA Export(seasonal)'!$K$108*A73+'Dataset - USA Export(seasonal)'!$K$109*(POWER(A73,2))</f>
        <v>10.976847201554204</v>
      </c>
      <c r="G73" s="6"/>
      <c r="H73" s="7">
        <f t="shared" si="40"/>
        <v>10.586873897940691</v>
      </c>
      <c r="I73" s="6">
        <f t="shared" si="41"/>
        <v>10.583658510058772</v>
      </c>
      <c r="J73" s="6">
        <f t="shared" si="42"/>
        <v>10.367888085898786</v>
      </c>
      <c r="K73" s="5">
        <f t="shared" si="43"/>
        <v>10.286005659771947</v>
      </c>
      <c r="L73" s="6"/>
      <c r="M73" s="7">
        <f t="shared" si="44"/>
        <v>11.197210843209282</v>
      </c>
      <c r="N73" s="6">
        <f t="shared" si="45"/>
        <v>11.19381008710284</v>
      </c>
      <c r="O73" s="6">
        <f t="shared" si="46"/>
        <v>11.007464511533231</v>
      </c>
      <c r="P73" s="5">
        <f t="shared" si="47"/>
        <v>11.085248618748647</v>
      </c>
      <c r="Q73" s="5"/>
    </row>
    <row r="74" spans="1:24" x14ac:dyDescent="0.3">
      <c r="A74" s="17">
        <v>70</v>
      </c>
      <c r="B74" s="139"/>
      <c r="C74" s="6" t="s">
        <v>2</v>
      </c>
      <c r="D74" s="6">
        <v>11.4</v>
      </c>
      <c r="E74" s="6">
        <f>'Dataset - USA Export(seasonal)'!$H$62+'Dataset - USA Export(seasonal)'!$H$61*A74</f>
        <v>10.440724206349206</v>
      </c>
      <c r="F74" s="6">
        <f>'Dataset - USA Export(seasonal)'!$K$107+'Dataset - USA Export(seasonal)'!$K$108*A74+'Dataset - USA Export(seasonal)'!$K$109*(POWER(A74,2))</f>
        <v>11.101115554728807</v>
      </c>
      <c r="G74" s="6"/>
      <c r="H74" s="7">
        <f t="shared" si="40"/>
        <v>11.383391726422998</v>
      </c>
      <c r="I74" s="6">
        <f t="shared" si="41"/>
        <v>11.387185448124942</v>
      </c>
      <c r="J74" s="6">
        <f t="shared" si="42"/>
        <v>11.080760537455779</v>
      </c>
      <c r="K74" s="5">
        <f t="shared" si="43"/>
        <v>11.41522938702767</v>
      </c>
      <c r="L74" s="6"/>
      <c r="M74" s="7">
        <f t="shared" si="44"/>
        <v>12.10340819872615</v>
      </c>
      <c r="N74" s="6">
        <f t="shared" si="45"/>
        <v>12.107441878973173</v>
      </c>
      <c r="O74" s="6">
        <f t="shared" si="46"/>
        <v>11.815902580178063</v>
      </c>
      <c r="P74" s="5">
        <f t="shared" si="47"/>
        <v>11.667025339048701</v>
      </c>
      <c r="Q74" s="5"/>
    </row>
    <row r="75" spans="1:24" x14ac:dyDescent="0.3">
      <c r="A75" s="17">
        <v>71</v>
      </c>
      <c r="B75" s="139"/>
      <c r="C75" s="6" t="s">
        <v>1</v>
      </c>
      <c r="D75" s="6">
        <v>11.1</v>
      </c>
      <c r="E75" s="6">
        <f>'Dataset - USA Export(seasonal)'!$H$62+'Dataset - USA Export(seasonal)'!$H$61*A75</f>
        <v>10.502926587301587</v>
      </c>
      <c r="F75" s="6">
        <f>'Dataset - USA Export(seasonal)'!$K$107+'Dataset - USA Export(seasonal)'!$K$108*A75+'Dataset - USA Export(seasonal)'!$K$109*(POWER(A75,2))</f>
        <v>11.227264694940448</v>
      </c>
      <c r="G75" s="6"/>
      <c r="H75" s="7">
        <f t="shared" si="40"/>
        <v>11.004886459826606</v>
      </c>
      <c r="I75" s="6">
        <f t="shared" si="41"/>
        <v>10.999123156206458</v>
      </c>
      <c r="J75" s="6">
        <f t="shared" si="42"/>
        <v>10.640888732958601</v>
      </c>
      <c r="K75" s="5">
        <f t="shared" si="43"/>
        <v>10.79499260883482</v>
      </c>
      <c r="L75" s="6"/>
      <c r="M75" s="7">
        <f t="shared" si="44"/>
        <v>11.763842410516471</v>
      </c>
      <c r="N75" s="6">
        <f t="shared" si="45"/>
        <v>11.757681638590393</v>
      </c>
      <c r="O75" s="6">
        <f t="shared" si="46"/>
        <v>11.397599443149646</v>
      </c>
      <c r="P75" s="5">
        <f t="shared" si="47"/>
        <v>11.25982221565847</v>
      </c>
      <c r="Q75" s="5"/>
    </row>
    <row r="76" spans="1:24" ht="15" thickBot="1" x14ac:dyDescent="0.35">
      <c r="A76" s="51">
        <v>72</v>
      </c>
      <c r="B76" s="140"/>
      <c r="C76" s="47" t="s">
        <v>0</v>
      </c>
      <c r="D76" s="47">
        <v>9.6999999999999993</v>
      </c>
      <c r="E76" s="47">
        <f>'Dataset - USA Export(seasonal)'!$H$62+'Dataset - USA Export(seasonal)'!$H$61*A76</f>
        <v>10.565128968253969</v>
      </c>
      <c r="F76" s="47">
        <f>'Dataset - USA Export(seasonal)'!$K$107+'Dataset - USA Export(seasonal)'!$K$108*A76+'Dataset - USA Export(seasonal)'!$K$109*(POWER(A76,2))</f>
        <v>11.355294622189124</v>
      </c>
      <c r="G76" s="47"/>
      <c r="H76" s="46">
        <f t="shared" si="40"/>
        <v>9.7383793651780408</v>
      </c>
      <c r="I76" s="47">
        <f t="shared" si="41"/>
        <v>9.7288556749724755</v>
      </c>
      <c r="J76" s="47">
        <f t="shared" si="42"/>
        <v>9.3340915550636936</v>
      </c>
      <c r="K76" s="45">
        <f t="shared" si="43"/>
        <v>9.2104699808856143</v>
      </c>
      <c r="L76" s="6"/>
      <c r="M76" s="46">
        <f t="shared" si="44"/>
        <v>10.466712443030305</v>
      </c>
      <c r="N76" s="47">
        <f t="shared" si="45"/>
        <v>10.456476476342193</v>
      </c>
      <c r="O76" s="47">
        <f t="shared" si="46"/>
        <v>10.055655194990617</v>
      </c>
      <c r="P76" s="45">
        <f t="shared" si="47"/>
        <v>9.9146379852141333</v>
      </c>
      <c r="Q76" s="45"/>
      <c r="U76" s="31" t="s">
        <v>93</v>
      </c>
      <c r="V76" s="31"/>
      <c r="W76" s="31"/>
      <c r="X76" s="31"/>
    </row>
    <row r="77" spans="1:24" ht="15" thickTop="1" x14ac:dyDescent="0.3">
      <c r="A77" s="58">
        <v>73</v>
      </c>
      <c r="B77" s="158">
        <v>1996</v>
      </c>
      <c r="C77" s="57" t="s">
        <v>11</v>
      </c>
      <c r="D77" s="57">
        <v>10.3</v>
      </c>
      <c r="E77" s="57">
        <f>'Dataset - USA Export(seasonal)'!$H$62+'Dataset - USA Export(seasonal)'!$H$61*A77</f>
        <v>10.627331349206349</v>
      </c>
      <c r="F77" s="57">
        <f>'Dataset - USA Export(seasonal)'!$K$107+'Dataset - USA Export(seasonal)'!$K$108*A77+'Dataset - USA Export(seasonal)'!$K$109*(POWER(A77,2))</f>
        <v>11.48520533647484</v>
      </c>
      <c r="G77" s="57"/>
      <c r="H77" s="56">
        <f t="shared" ref="H77:H88" si="48">B99*$E77</f>
        <v>9.4714137378895575</v>
      </c>
      <c r="I77" s="57">
        <f t="shared" ref="I77:I88" si="49">C99*$E77</f>
        <v>9.4808096933939598</v>
      </c>
      <c r="J77" s="57">
        <f t="shared" ref="J77:J88" si="50">D99*$E77</f>
        <v>9.8887360106666105</v>
      </c>
      <c r="K77" s="57">
        <f t="shared" ref="K77:K88" si="51">E99*$E77</f>
        <v>10.092213260512887</v>
      </c>
      <c r="L77" s="115">
        <f>H99*$E77</f>
        <v>9.8433549216423852</v>
      </c>
      <c r="M77" s="99">
        <f t="shared" ref="M77:M88" si="52">B99*$F77</f>
        <v>10.235978161581839</v>
      </c>
      <c r="N77" s="99">
        <f t="shared" ref="N77:N88" si="53">C99*$F77</f>
        <v>10.246132590267129</v>
      </c>
      <c r="O77" s="99">
        <f t="shared" ref="O77:O88" si="54">F99*$F77</f>
        <v>10.609424029500166</v>
      </c>
      <c r="P77" s="98">
        <f t="shared" ref="P77:Q88" si="55">G99*$F77</f>
        <v>10.570241493302962</v>
      </c>
      <c r="Q77" s="98">
        <f t="shared" si="55"/>
        <v>10.63794369066189</v>
      </c>
      <c r="S77">
        <f>L77*J99</f>
        <v>9.9020654667589731</v>
      </c>
      <c r="U77" s="31"/>
      <c r="V77" s="31"/>
      <c r="W77" s="31"/>
      <c r="X77" s="31"/>
    </row>
    <row r="78" spans="1:24" x14ac:dyDescent="0.3">
      <c r="A78" s="18">
        <v>74</v>
      </c>
      <c r="B78" s="159"/>
      <c r="C78" s="6" t="s">
        <v>10</v>
      </c>
      <c r="D78" s="6">
        <v>11.2</v>
      </c>
      <c r="E78" s="6">
        <f>'Dataset - USA Export(seasonal)'!$H$62+'Dataset - USA Export(seasonal)'!$H$61*A78</f>
        <v>10.689533730158729</v>
      </c>
      <c r="F78" s="6">
        <f>'Dataset - USA Export(seasonal)'!$K$107+'Dataset - USA Export(seasonal)'!$K$108*A78+'Dataset - USA Export(seasonal)'!$K$109*(POWER(A78,2))</f>
        <v>11.61699683779759</v>
      </c>
      <c r="G78" s="6"/>
      <c r="H78" s="7">
        <f t="shared" si="48"/>
        <v>9.8511331612285726</v>
      </c>
      <c r="I78" s="6">
        <f t="shared" si="49"/>
        <v>9.8534926434255823</v>
      </c>
      <c r="J78" s="6">
        <f t="shared" si="50"/>
        <v>10.205334478451892</v>
      </c>
      <c r="K78" s="6">
        <f t="shared" si="51"/>
        <v>9.8393839305083066</v>
      </c>
      <c r="L78" s="83">
        <f t="shared" ref="L78:L88" si="56">H100*$E78</f>
        <v>10.144713534453151</v>
      </c>
      <c r="M78" s="19">
        <f t="shared" si="52"/>
        <v>10.705853564018454</v>
      </c>
      <c r="N78" s="19">
        <f t="shared" si="53"/>
        <v>10.708417763534861</v>
      </c>
      <c r="O78" s="19">
        <f t="shared" si="54"/>
        <v>11.035550751481946</v>
      </c>
      <c r="P78" s="40">
        <f t="shared" si="55"/>
        <v>11.016044774907787</v>
      </c>
      <c r="Q78" s="40">
        <f t="shared" si="55"/>
        <v>11.024906045958536</v>
      </c>
      <c r="S78">
        <f t="shared" ref="S78:S88" si="57">L78*J100</f>
        <v>10.219090691348232</v>
      </c>
      <c r="W78" t="s">
        <v>92</v>
      </c>
    </row>
    <row r="79" spans="1:24" x14ac:dyDescent="0.3">
      <c r="A79" s="18">
        <v>75</v>
      </c>
      <c r="B79" s="159"/>
      <c r="C79" s="6" t="s">
        <v>9</v>
      </c>
      <c r="D79" s="6">
        <v>11.6</v>
      </c>
      <c r="E79" s="6">
        <f>'Dataset - USA Export(seasonal)'!$H$62+'Dataset - USA Export(seasonal)'!$H$61*A79</f>
        <v>10.751736111111111</v>
      </c>
      <c r="F79" s="6">
        <f>'Dataset - USA Export(seasonal)'!$K$107+'Dataset - USA Export(seasonal)'!$K$108*A79+'Dataset - USA Export(seasonal)'!$K$109*(POWER(A79,2))</f>
        <v>11.75066912615738</v>
      </c>
      <c r="G79" s="6"/>
      <c r="H79" s="7">
        <f t="shared" si="48"/>
        <v>11.755574618144831</v>
      </c>
      <c r="I79" s="6">
        <f t="shared" si="49"/>
        <v>11.750846378975092</v>
      </c>
      <c r="J79" s="6">
        <f t="shared" si="50"/>
        <v>12.081653246806841</v>
      </c>
      <c r="K79" s="6">
        <f t="shared" si="51"/>
        <v>12.102628201929541</v>
      </c>
      <c r="L79" s="83">
        <f t="shared" si="56"/>
        <v>12.0039862000255</v>
      </c>
      <c r="M79" s="19">
        <f t="shared" si="52"/>
        <v>12.847773261745212</v>
      </c>
      <c r="N79" s="19">
        <f t="shared" si="53"/>
        <v>12.842605726617979</v>
      </c>
      <c r="O79" s="19">
        <f t="shared" si="54"/>
        <v>13.167389935347465</v>
      </c>
      <c r="P79" s="40">
        <f t="shared" si="55"/>
        <v>13.411636953634572</v>
      </c>
      <c r="Q79" s="40">
        <f t="shared" si="55"/>
        <v>13.119264514471229</v>
      </c>
      <c r="S79">
        <f t="shared" si="57"/>
        <v>12.097938631137332</v>
      </c>
    </row>
    <row r="80" spans="1:24" x14ac:dyDescent="0.3">
      <c r="A80" s="18">
        <v>76</v>
      </c>
      <c r="B80" s="159"/>
      <c r="C80" s="6" t="s">
        <v>8</v>
      </c>
      <c r="D80" s="6">
        <v>11.5</v>
      </c>
      <c r="E80" s="6">
        <f>'Dataset - USA Export(seasonal)'!$H$62+'Dataset - USA Export(seasonal)'!$H$61*A80</f>
        <v>10.813938492063492</v>
      </c>
      <c r="F80" s="6">
        <f>'Dataset - USA Export(seasonal)'!$K$107+'Dataset - USA Export(seasonal)'!$K$108*A80+'Dataset - USA Export(seasonal)'!$K$109*(POWER(A80,2))</f>
        <v>11.886222201554205</v>
      </c>
      <c r="G80" s="6"/>
      <c r="H80" s="7">
        <f t="shared" si="48"/>
        <v>11.173474939605377</v>
      </c>
      <c r="I80" s="6">
        <f t="shared" si="49"/>
        <v>11.177168407443681</v>
      </c>
      <c r="J80" s="6">
        <f t="shared" si="50"/>
        <v>11.384805075202971</v>
      </c>
      <c r="K80" s="6">
        <f t="shared" si="51"/>
        <v>11.302416088759836</v>
      </c>
      <c r="L80" s="83">
        <f t="shared" si="56"/>
        <v>11.354115386458558</v>
      </c>
      <c r="M80" s="19">
        <f t="shared" si="52"/>
        <v>12.281409404456893</v>
      </c>
      <c r="N80" s="19">
        <f t="shared" si="53"/>
        <v>12.285469107538484</v>
      </c>
      <c r="O80" s="19">
        <f t="shared" si="54"/>
        <v>12.499742675476599</v>
      </c>
      <c r="P80" s="40">
        <f t="shared" si="55"/>
        <v>12.499900200092302</v>
      </c>
      <c r="Q80" s="40">
        <f t="shared" si="55"/>
        <v>12.479961716499425</v>
      </c>
      <c r="S80">
        <f t="shared" si="57"/>
        <v>11.400151147664237</v>
      </c>
    </row>
    <row r="81" spans="1:19" x14ac:dyDescent="0.3">
      <c r="A81" s="18">
        <v>77</v>
      </c>
      <c r="B81" s="159"/>
      <c r="C81" s="6" t="s">
        <v>7</v>
      </c>
      <c r="D81" s="6">
        <v>11.5</v>
      </c>
      <c r="E81" s="6">
        <f>'Dataset - USA Export(seasonal)'!$H$62+'Dataset - USA Export(seasonal)'!$H$61*A81</f>
        <v>10.876140873015874</v>
      </c>
      <c r="F81" s="6">
        <f>'Dataset - USA Export(seasonal)'!$K$107+'Dataset - USA Export(seasonal)'!$K$108*A81+'Dataset - USA Export(seasonal)'!$K$109*(POWER(A81,2))</f>
        <v>12.023656063988065</v>
      </c>
      <c r="G81" s="6"/>
      <c r="H81" s="7">
        <f t="shared" si="48"/>
        <v>11.619899126415891</v>
      </c>
      <c r="I81" s="6">
        <f t="shared" si="49"/>
        <v>11.623357548387224</v>
      </c>
      <c r="J81" s="6">
        <f t="shared" si="50"/>
        <v>11.764008405126425</v>
      </c>
      <c r="K81" s="6">
        <f t="shared" si="51"/>
        <v>11.719413552076878</v>
      </c>
      <c r="L81" s="83">
        <f t="shared" si="56"/>
        <v>11.642801261517045</v>
      </c>
      <c r="M81" s="19">
        <f t="shared" si="52"/>
        <v>12.845886443131228</v>
      </c>
      <c r="N81" s="19">
        <f t="shared" si="53"/>
        <v>12.849709754799671</v>
      </c>
      <c r="O81" s="19">
        <f t="shared" si="54"/>
        <v>12.991368779139044</v>
      </c>
      <c r="P81" s="40">
        <f t="shared" si="55"/>
        <v>12.993408973353052</v>
      </c>
      <c r="Q81" s="40">
        <f t="shared" si="55"/>
        <v>12.871204926847309</v>
      </c>
      <c r="S81">
        <f t="shared" si="57"/>
        <v>11.779865622200193</v>
      </c>
    </row>
    <row r="82" spans="1:19" x14ac:dyDescent="0.3">
      <c r="A82" s="18">
        <v>78</v>
      </c>
      <c r="B82" s="159"/>
      <c r="C82" s="6" t="s">
        <v>6</v>
      </c>
      <c r="D82" s="6">
        <v>11.3</v>
      </c>
      <c r="E82" s="6">
        <f>'Dataset - USA Export(seasonal)'!$H$62+'Dataset - USA Export(seasonal)'!$H$61*A82</f>
        <v>10.938343253968254</v>
      </c>
      <c r="F82" s="6">
        <f>'Dataset - USA Export(seasonal)'!$K$107+'Dataset - USA Export(seasonal)'!$K$108*A82+'Dataset - USA Export(seasonal)'!$K$109*(POWER(A82,2))</f>
        <v>12.162970713458964</v>
      </c>
      <c r="G82" s="6"/>
      <c r="H82" s="7">
        <f t="shared" si="48"/>
        <v>11.717216338456275</v>
      </c>
      <c r="I82" s="6">
        <f t="shared" si="49"/>
        <v>11.716040237533766</v>
      </c>
      <c r="J82" s="6">
        <f t="shared" si="50"/>
        <v>11.7492678631275</v>
      </c>
      <c r="K82" s="6">
        <f t="shared" si="51"/>
        <v>11.6884371687118</v>
      </c>
      <c r="L82" s="83">
        <f t="shared" si="56"/>
        <v>11.795182488812779</v>
      </c>
      <c r="M82" s="19">
        <f t="shared" si="52"/>
        <v>13.029044331389398</v>
      </c>
      <c r="N82" s="19">
        <f t="shared" si="53"/>
        <v>13.027736557374229</v>
      </c>
      <c r="O82" s="19">
        <f t="shared" si="54"/>
        <v>13.088169586965407</v>
      </c>
      <c r="P82" s="40">
        <f t="shared" si="55"/>
        <v>13.190196630917193</v>
      </c>
      <c r="Q82" s="40">
        <f t="shared" si="55"/>
        <v>13.11573936201785</v>
      </c>
      <c r="S82">
        <f t="shared" si="57"/>
        <v>11.765105210785482</v>
      </c>
    </row>
    <row r="83" spans="1:19" x14ac:dyDescent="0.3">
      <c r="A83" s="18">
        <v>79</v>
      </c>
      <c r="B83" s="159"/>
      <c r="C83" s="6" t="s">
        <v>5</v>
      </c>
      <c r="D83" s="6">
        <v>9.6</v>
      </c>
      <c r="E83" s="6">
        <f>'Dataset - USA Export(seasonal)'!$H$62+'Dataset - USA Export(seasonal)'!$H$61*A83</f>
        <v>11.000545634920634</v>
      </c>
      <c r="F83" s="6">
        <f>'Dataset - USA Export(seasonal)'!$K$107+'Dataset - USA Export(seasonal)'!$K$108*A83+'Dataset - USA Export(seasonal)'!$K$109*(POWER(A83,2))</f>
        <v>12.304166149966902</v>
      </c>
      <c r="G83" s="6"/>
      <c r="H83" s="7">
        <f t="shared" si="48"/>
        <v>9.449854665266761</v>
      </c>
      <c r="I83" s="6">
        <f t="shared" si="49"/>
        <v>9.4561861778035272</v>
      </c>
      <c r="J83" s="6">
        <f t="shared" si="50"/>
        <v>9.401484407236536</v>
      </c>
      <c r="K83" s="6">
        <f t="shared" si="51"/>
        <v>9.2905813236333774</v>
      </c>
      <c r="L83" s="83">
        <f t="shared" si="56"/>
        <v>9.4432980091144465</v>
      </c>
      <c r="M83" s="19">
        <f t="shared" si="52"/>
        <v>10.569710426488399</v>
      </c>
      <c r="N83" s="19">
        <f t="shared" si="53"/>
        <v>10.576792255410201</v>
      </c>
      <c r="O83" s="19">
        <f t="shared" si="54"/>
        <v>10.54284729350543</v>
      </c>
      <c r="P83" s="40">
        <f t="shared" si="55"/>
        <v>10.668669714588983</v>
      </c>
      <c r="Q83" s="40">
        <f t="shared" si="55"/>
        <v>10.562376773289399</v>
      </c>
      <c r="S83">
        <f t="shared" si="57"/>
        <v>9.4141570757630415</v>
      </c>
    </row>
    <row r="84" spans="1:19" x14ac:dyDescent="0.3">
      <c r="A84" s="18">
        <v>80</v>
      </c>
      <c r="B84" s="159"/>
      <c r="C84" s="6" t="s">
        <v>4</v>
      </c>
      <c r="D84" s="6">
        <v>10.9</v>
      </c>
      <c r="E84" s="6">
        <f>'Dataset - USA Export(seasonal)'!$H$62+'Dataset - USA Export(seasonal)'!$H$61*A84</f>
        <v>11.062748015873016</v>
      </c>
      <c r="F84" s="6">
        <f>'Dataset - USA Export(seasonal)'!$K$107+'Dataset - USA Export(seasonal)'!$K$108*A84+'Dataset - USA Export(seasonal)'!$K$109*(POWER(A84,2))</f>
        <v>12.447242373511875</v>
      </c>
      <c r="G84" s="6"/>
      <c r="H84" s="7">
        <f t="shared" si="48"/>
        <v>10.864279244538848</v>
      </c>
      <c r="I84" s="6">
        <f t="shared" si="49"/>
        <v>10.859897812754367</v>
      </c>
      <c r="J84" s="6">
        <f t="shared" si="50"/>
        <v>10.742046247471817</v>
      </c>
      <c r="K84" s="6">
        <f t="shared" si="51"/>
        <v>10.890086852413988</v>
      </c>
      <c r="L84" s="83">
        <f t="shared" si="56"/>
        <v>10.694291241207774</v>
      </c>
      <c r="M84" s="19">
        <f t="shared" si="52"/>
        <v>12.223935388952077</v>
      </c>
      <c r="N84" s="19">
        <f t="shared" si="53"/>
        <v>12.219005624368611</v>
      </c>
      <c r="O84" s="19">
        <f t="shared" si="54"/>
        <v>12.108964822464246</v>
      </c>
      <c r="P84" s="40">
        <f t="shared" si="55"/>
        <v>12.065682081845399</v>
      </c>
      <c r="Q84" s="40">
        <f t="shared" si="55"/>
        <v>12.032673518482341</v>
      </c>
      <c r="S84">
        <f t="shared" si="57"/>
        <v>10.756525917436043</v>
      </c>
    </row>
    <row r="85" spans="1:19" x14ac:dyDescent="0.3">
      <c r="A85" s="18">
        <v>81</v>
      </c>
      <c r="B85" s="159"/>
      <c r="C85" s="6" t="s">
        <v>3</v>
      </c>
      <c r="D85" s="6">
        <v>11.7</v>
      </c>
      <c r="E85" s="6">
        <f>'Dataset - USA Export(seasonal)'!$H$62+'Dataset - USA Export(seasonal)'!$H$61*A85</f>
        <v>11.124950396825398</v>
      </c>
      <c r="F85" s="6">
        <f>'Dataset - USA Export(seasonal)'!$K$107+'Dataset - USA Export(seasonal)'!$K$108*A85+'Dataset - USA Export(seasonal)'!$K$109*(POWER(A85,2))</f>
        <v>12.592199384093885</v>
      </c>
      <c r="G85" s="6"/>
      <c r="H85" s="7">
        <f t="shared" si="48"/>
        <v>11.348287256459322</v>
      </c>
      <c r="I85" s="6">
        <f t="shared" si="49"/>
        <v>11.344840616244587</v>
      </c>
      <c r="J85" s="6">
        <f t="shared" si="50"/>
        <v>11.11355187337103</v>
      </c>
      <c r="K85" s="6">
        <f t="shared" si="51"/>
        <v>11.025780421486264</v>
      </c>
      <c r="L85" s="83">
        <f t="shared" si="56"/>
        <v>11.18277798761514</v>
      </c>
      <c r="M85" s="19">
        <f t="shared" si="52"/>
        <v>12.844991726173026</v>
      </c>
      <c r="N85" s="19">
        <f t="shared" si="53"/>
        <v>12.841090514999845</v>
      </c>
      <c r="O85" s="19">
        <f t="shared" si="54"/>
        <v>12.627322335591826</v>
      </c>
      <c r="P85" s="40">
        <f t="shared" si="55"/>
        <v>12.716553147407406</v>
      </c>
      <c r="Q85" s="40">
        <f t="shared" si="55"/>
        <v>12.657653748127185</v>
      </c>
      <c r="S85">
        <f t="shared" si="57"/>
        <v>11.128532311878693</v>
      </c>
    </row>
    <row r="86" spans="1:19" x14ac:dyDescent="0.3">
      <c r="A86" s="18">
        <v>82</v>
      </c>
      <c r="B86" s="159"/>
      <c r="C86" s="6" t="s">
        <v>2</v>
      </c>
      <c r="D86" s="6">
        <v>12.1</v>
      </c>
      <c r="E86" s="6">
        <f>'Dataset - USA Export(seasonal)'!$H$62+'Dataset - USA Export(seasonal)'!$H$61*A86</f>
        <v>11.187152777777778</v>
      </c>
      <c r="F86" s="6">
        <f>'Dataset - USA Export(seasonal)'!$K$107+'Dataset - USA Export(seasonal)'!$K$108*A86+'Dataset - USA Export(seasonal)'!$K$109*(POWER(A86,2))</f>
        <v>12.739037181712932</v>
      </c>
      <c r="G86" s="6"/>
      <c r="H86" s="7">
        <f t="shared" si="48"/>
        <v>12.197213512769833</v>
      </c>
      <c r="I86" s="6">
        <f t="shared" si="49"/>
        <v>12.201278455338683</v>
      </c>
      <c r="J86" s="6">
        <f t="shared" si="50"/>
        <v>11.872946605667931</v>
      </c>
      <c r="K86" s="6">
        <f t="shared" si="51"/>
        <v>12.231327312371484</v>
      </c>
      <c r="L86" s="83">
        <f t="shared" si="56"/>
        <v>11.96745727994727</v>
      </c>
      <c r="M86" s="19">
        <f t="shared" si="52"/>
        <v>13.889213773956453</v>
      </c>
      <c r="N86" s="19">
        <f t="shared" si="53"/>
        <v>13.893842606292504</v>
      </c>
      <c r="O86" s="19">
        <f t="shared" si="54"/>
        <v>13.559287943837939</v>
      </c>
      <c r="P86" s="40">
        <f t="shared" si="55"/>
        <v>13.388444509148178</v>
      </c>
      <c r="Q86" s="40">
        <f t="shared" si="55"/>
        <v>13.627585703722991</v>
      </c>
      <c r="S86">
        <f t="shared" si="57"/>
        <v>11.888950665266295</v>
      </c>
    </row>
    <row r="87" spans="1:19" x14ac:dyDescent="0.3">
      <c r="A87" s="18">
        <v>83</v>
      </c>
      <c r="B87" s="159"/>
      <c r="C87" s="6" t="s">
        <v>1</v>
      </c>
      <c r="D87" s="6">
        <v>12.1</v>
      </c>
      <c r="E87" s="6">
        <f>'Dataset - USA Export(seasonal)'!$H$62+'Dataset - USA Export(seasonal)'!$H$61*A87</f>
        <v>11.249355158730157</v>
      </c>
      <c r="F87" s="6">
        <f>'Dataset - USA Export(seasonal)'!$K$107+'Dataset - USA Export(seasonal)'!$K$108*A87+'Dataset - USA Export(seasonal)'!$K$109*(POWER(A87,2))</f>
        <v>12.887755766369018</v>
      </c>
      <c r="G87" s="6"/>
      <c r="H87" s="7">
        <f t="shared" si="48"/>
        <v>11.78698863017534</v>
      </c>
      <c r="I87" s="6">
        <f t="shared" si="49"/>
        <v>11.78081573648026</v>
      </c>
      <c r="J87" s="6">
        <f t="shared" si="50"/>
        <v>11.39712208464894</v>
      </c>
      <c r="K87" s="6">
        <f t="shared" si="51"/>
        <v>11.562177911390069</v>
      </c>
      <c r="L87" s="83">
        <f t="shared" si="56"/>
        <v>11.461637253189819</v>
      </c>
      <c r="M87" s="19">
        <f t="shared" si="52"/>
        <v>13.50369230442324</v>
      </c>
      <c r="N87" s="19">
        <f t="shared" si="53"/>
        <v>13.496620366059537</v>
      </c>
      <c r="O87" s="19">
        <f t="shared" si="54"/>
        <v>13.083282699517337</v>
      </c>
      <c r="P87" s="40">
        <f t="shared" si="55"/>
        <v>12.925128482411017</v>
      </c>
      <c r="Q87" s="40">
        <f t="shared" si="55"/>
        <v>13.130955465228753</v>
      </c>
      <c r="S87">
        <f t="shared" si="57"/>
        <v>11.412484759741364</v>
      </c>
    </row>
    <row r="88" spans="1:19" ht="15" thickBot="1" x14ac:dyDescent="0.35">
      <c r="A88" s="51">
        <v>84</v>
      </c>
      <c r="B88" s="160"/>
      <c r="C88" s="47" t="s">
        <v>0</v>
      </c>
      <c r="D88" s="47">
        <v>10.3</v>
      </c>
      <c r="E88" s="47">
        <f>'Dataset - USA Export(seasonal)'!$H$62+'Dataset - USA Export(seasonal)'!$H$61*A88</f>
        <v>11.311557539682539</v>
      </c>
      <c r="F88" s="47">
        <f>'Dataset - USA Export(seasonal)'!$K$107+'Dataset - USA Export(seasonal)'!$K$108*A88+'Dataset - USA Export(seasonal)'!$K$109*(POWER(A88,2))</f>
        <v>13.038355138062137</v>
      </c>
      <c r="G88" s="47"/>
      <c r="H88" s="46">
        <f t="shared" si="48"/>
        <v>10.426397904224858</v>
      </c>
      <c r="I88" s="47">
        <f t="shared" si="49"/>
        <v>10.416201363314279</v>
      </c>
      <c r="J88" s="47">
        <f t="shared" si="50"/>
        <v>9.9935470757643667</v>
      </c>
      <c r="K88" s="47">
        <f t="shared" si="51"/>
        <v>9.8611916115136928</v>
      </c>
      <c r="L88" s="75">
        <f t="shared" si="56"/>
        <v>10.073402133852774</v>
      </c>
      <c r="M88" s="97">
        <f t="shared" si="52"/>
        <v>12.018068971414678</v>
      </c>
      <c r="N88" s="97">
        <f t="shared" si="53"/>
        <v>12.006315848902103</v>
      </c>
      <c r="O88" s="97">
        <f t="shared" si="54"/>
        <v>11.546085587421889</v>
      </c>
      <c r="P88" s="96">
        <f t="shared" si="55"/>
        <v>11.384167070745837</v>
      </c>
      <c r="Q88" s="96">
        <f t="shared" si="55"/>
        <v>11.61118563990185</v>
      </c>
      <c r="S88">
        <f t="shared" si="57"/>
        <v>10.007017811236492</v>
      </c>
    </row>
    <row r="89" spans="1:19" ht="15" thickTop="1" x14ac:dyDescent="0.3">
      <c r="B89" s="95"/>
      <c r="G89" s="94"/>
      <c r="H89" s="93"/>
      <c r="I89" s="93"/>
      <c r="J89" s="93"/>
      <c r="K89" s="93"/>
      <c r="L89" s="93"/>
      <c r="M89" s="93"/>
      <c r="N89" s="93"/>
      <c r="O89" s="93"/>
      <c r="P89" s="93"/>
    </row>
    <row r="90" spans="1:19" x14ac:dyDescent="0.3">
      <c r="B90" s="95"/>
      <c r="F90" t="s">
        <v>91</v>
      </c>
      <c r="G90" s="94"/>
      <c r="H90" s="93">
        <f t="shared" ref="H90:S90" si="58">SUMPRODUCT(($D77:$D88-H77:H88),($D77:$D88-H77:H88))</f>
        <v>3.0961887557409327</v>
      </c>
      <c r="I90" s="93">
        <f t="shared" si="58"/>
        <v>3.0735037161166194</v>
      </c>
      <c r="J90" s="93">
        <f t="shared" si="58"/>
        <v>2.7230825766272249</v>
      </c>
      <c r="K90" s="93">
        <f t="shared" si="58"/>
        <v>3.4346141615016137</v>
      </c>
      <c r="L90" s="93">
        <f t="shared" si="58"/>
        <v>2.5830506993347178</v>
      </c>
      <c r="M90" s="93">
        <f t="shared" si="58"/>
        <v>19.344371167116996</v>
      </c>
      <c r="N90" s="93">
        <f t="shared" si="58"/>
        <v>19.288295567674282</v>
      </c>
      <c r="O90" s="93">
        <f t="shared" si="58"/>
        <v>16.860293855402041</v>
      </c>
      <c r="P90" s="93">
        <f t="shared" si="58"/>
        <v>17.242406995931074</v>
      </c>
      <c r="Q90" s="93">
        <f t="shared" si="58"/>
        <v>16.832279934056224</v>
      </c>
      <c r="R90" s="93"/>
      <c r="S90" s="93"/>
    </row>
    <row r="91" spans="1:19" ht="13.8" customHeight="1" x14ac:dyDescent="0.3">
      <c r="L91" t="s">
        <v>90</v>
      </c>
    </row>
    <row r="92" spans="1:19" ht="13.8" customHeight="1" x14ac:dyDescent="0.3"/>
    <row r="93" spans="1:19" ht="13.8" customHeight="1" x14ac:dyDescent="0.3"/>
    <row r="94" spans="1:19" ht="13.8" customHeight="1" x14ac:dyDescent="0.3"/>
    <row r="96" spans="1:19" ht="15" thickBot="1" x14ac:dyDescent="0.35"/>
    <row r="97" spans="1:10" ht="44.4" customHeight="1" thickBot="1" x14ac:dyDescent="0.45">
      <c r="A97" s="14"/>
      <c r="B97" s="13"/>
      <c r="C97" s="13"/>
      <c r="D97" s="161" t="s">
        <v>20</v>
      </c>
      <c r="E97" s="132"/>
      <c r="F97" s="132" t="s">
        <v>19</v>
      </c>
      <c r="G97" s="162"/>
      <c r="I97" t="s">
        <v>89</v>
      </c>
    </row>
    <row r="98" spans="1:10" ht="29.4" thickBot="1" x14ac:dyDescent="0.35">
      <c r="A98" s="23" t="s">
        <v>18</v>
      </c>
      <c r="B98" s="22" t="s">
        <v>17</v>
      </c>
      <c r="C98" s="22" t="s">
        <v>16</v>
      </c>
      <c r="D98" s="22" t="s">
        <v>14</v>
      </c>
      <c r="E98" s="22" t="s">
        <v>15</v>
      </c>
      <c r="F98" s="22" t="s">
        <v>14</v>
      </c>
      <c r="G98" s="21" t="s">
        <v>13</v>
      </c>
      <c r="H98" s="20" t="s">
        <v>21</v>
      </c>
    </row>
    <row r="99" spans="1:10" x14ac:dyDescent="0.3">
      <c r="A99" s="8" t="s">
        <v>11</v>
      </c>
      <c r="B99" s="6">
        <f>'Dataset - USA Export(seasonal)'!B230</f>
        <v>0.89123162030671832</v>
      </c>
      <c r="C99" s="6">
        <f>'Dataset - USA Export(seasonal)'!C230</f>
        <v>0.89211575153361422</v>
      </c>
      <c r="D99" s="6">
        <f>'Dataset - USA Export(seasonal)'!D230</f>
        <v>0.93050039428808284</v>
      </c>
      <c r="E99" s="6">
        <f>'Dataset - USA Export(seasonal)'!E230</f>
        <v>0.9496469931058068</v>
      </c>
      <c r="F99" s="6">
        <f>'Dataset - USA Export(seasonal)'!F230</f>
        <v>0.92374700483644312</v>
      </c>
      <c r="G99" s="6">
        <f>'Dataset - USA Export(seasonal)'!G230</f>
        <v>0.92033543882179225</v>
      </c>
      <c r="H99" s="115">
        <f>'Dataset - USA Export(seasonal)'!H230</f>
        <v>0.92623016994548579</v>
      </c>
      <c r="I99">
        <f>AVERAGE('Dataset USA Export(De Trend)'!W6,'Dataset USA Export(De Trend)'!W18,'Dataset USA Export(De Trend)'!W30,'Dataset USA Export(De Trend)'!W42,'Dataset USA Export(De Trend)'!W54,'Dataset USA Export(De Trend)'!W66)</f>
        <v>1.0059644852373963E-2</v>
      </c>
      <c r="J99">
        <f>I99*100</f>
        <v>1.0059644852373963</v>
      </c>
    </row>
    <row r="100" spans="1:10" x14ac:dyDescent="0.3">
      <c r="A100" s="8" t="s">
        <v>10</v>
      </c>
      <c r="B100" s="6">
        <f>'Dataset - USA Export(seasonal)'!B231</f>
        <v>0.92156808799201884</v>
      </c>
      <c r="C100" s="6">
        <f>'Dataset - USA Export(seasonal)'!C231</f>
        <v>0.92178881625356612</v>
      </c>
      <c r="D100" s="6">
        <f>'Dataset - USA Export(seasonal)'!D231</f>
        <v>0.95470342636734939</v>
      </c>
      <c r="E100" s="6">
        <f>'Dataset - USA Export(seasonal)'!E231</f>
        <v>0.92046895392154782</v>
      </c>
      <c r="F100" s="6">
        <f>'Dataset - USA Export(seasonal)'!F231</f>
        <v>0.94994867482240974</v>
      </c>
      <c r="G100" s="6">
        <f>'Dataset - USA Export(seasonal)'!G231</f>
        <v>0.94826958539452144</v>
      </c>
      <c r="H100" s="83">
        <f>'Dataset - USA Export(seasonal)'!H231</f>
        <v>0.94903237040466426</v>
      </c>
      <c r="I100">
        <f>AVERAGE('Dataset USA Export(De Trend)'!W7,'Dataset USA Export(De Trend)'!W19,'Dataset USA Export(De Trend)'!W31,'Dataset USA Export(De Trend)'!W43,'Dataset USA Export(De Trend)'!W55,'Dataset USA Export(De Trend)'!W67)</f>
        <v>1.0073316172647442E-2</v>
      </c>
      <c r="J100">
        <f t="shared" ref="J100:J110" si="59">I100*100</f>
        <v>1.0073316172647442</v>
      </c>
    </row>
    <row r="101" spans="1:10" x14ac:dyDescent="0.3">
      <c r="A101" s="8" t="s">
        <v>9</v>
      </c>
      <c r="B101" s="6">
        <f>'Dataset - USA Export(seasonal)'!B232</f>
        <v>1.093365247868791</v>
      </c>
      <c r="C101" s="6">
        <f>'Dataset - USA Export(seasonal)'!C232</f>
        <v>1.0929254826884633</v>
      </c>
      <c r="D101" s="6">
        <f>'Dataset - USA Export(seasonal)'!D232</f>
        <v>1.123693245625826</v>
      </c>
      <c r="E101" s="6">
        <f>'Dataset - USA Export(seasonal)'!E232</f>
        <v>1.1256440891831772</v>
      </c>
      <c r="F101" s="6">
        <f>'Dataset - USA Export(seasonal)'!F232</f>
        <v>1.1205651179502976</v>
      </c>
      <c r="G101" s="6">
        <f>'Dataset - USA Export(seasonal)'!G232</f>
        <v>1.1413509145432257</v>
      </c>
      <c r="H101" s="83">
        <f>'Dataset - USA Export(seasonal)'!H232</f>
        <v>1.116469570678942</v>
      </c>
      <c r="I101">
        <f>AVERAGE('Dataset USA Export(De Trend)'!W8,'Dataset USA Export(De Trend)'!W20,'Dataset USA Export(De Trend)'!W32,'Dataset USA Export(De Trend)'!W44,'Dataset USA Export(De Trend)'!W56,'Dataset USA Export(De Trend)'!W68)</f>
        <v>1.0078267693369751E-2</v>
      </c>
      <c r="J101">
        <f t="shared" si="59"/>
        <v>1.0078267693369751</v>
      </c>
    </row>
    <row r="102" spans="1:10" x14ac:dyDescent="0.3">
      <c r="A102" s="8" t="s">
        <v>8</v>
      </c>
      <c r="B102" s="6">
        <f>'Dataset - USA Export(seasonal)'!B233</f>
        <v>1.0332475025455115</v>
      </c>
      <c r="C102" s="6">
        <f>'Dataset - USA Export(seasonal)'!C233</f>
        <v>1.0335890495074267</v>
      </c>
      <c r="D102" s="6">
        <f>'Dataset - USA Export(seasonal)'!D233</f>
        <v>1.0527898862711718</v>
      </c>
      <c r="E102" s="6">
        <f>'Dataset - USA Export(seasonal)'!E233</f>
        <v>1.0451711092175016</v>
      </c>
      <c r="F102" s="6">
        <f>'Dataset - USA Export(seasonal)'!F233</f>
        <v>1.051616103377419</v>
      </c>
      <c r="G102" s="6">
        <f>'Dataset - USA Export(seasonal)'!G233</f>
        <v>1.0516293560840428</v>
      </c>
      <c r="H102" s="83">
        <f>'Dataset - USA Export(seasonal)'!H233</f>
        <v>1.0499519111183691</v>
      </c>
      <c r="I102">
        <f>AVERAGE('Dataset USA Export(De Trend)'!W9,'Dataset USA Export(De Trend)'!W21,'Dataset USA Export(De Trend)'!W33,'Dataset USA Export(De Trend)'!W45,'Dataset USA Export(De Trend)'!W57,'Dataset USA Export(De Trend)'!W69)</f>
        <v>1.0040545440695966E-2</v>
      </c>
      <c r="J102">
        <f t="shared" si="59"/>
        <v>1.0040545440695965</v>
      </c>
    </row>
    <row r="103" spans="1:10" x14ac:dyDescent="0.3">
      <c r="A103" s="8" t="s">
        <v>7</v>
      </c>
      <c r="B103" s="6">
        <f>'Dataset - USA Export(seasonal)'!B234</f>
        <v>1.068384389470838</v>
      </c>
      <c r="C103" s="6">
        <f>'Dataset - USA Export(seasonal)'!C234</f>
        <v>1.0687023719254338</v>
      </c>
      <c r="D103" s="6">
        <f>'Dataset - USA Export(seasonal)'!D234</f>
        <v>1.0816344273650762</v>
      </c>
      <c r="E103" s="6">
        <f>'Dataset - USA Export(seasonal)'!E234</f>
        <v>1.0775341813706363</v>
      </c>
      <c r="F103" s="6">
        <f>'Dataset - USA Export(seasonal)'!F234</f>
        <v>1.0804840649134473</v>
      </c>
      <c r="G103" s="6">
        <f>'Dataset - USA Export(seasonal)'!G234</f>
        <v>1.0806537465978825</v>
      </c>
      <c r="H103" s="83">
        <f>'Dataset - USA Export(seasonal)'!H234</f>
        <v>1.0704901120215613</v>
      </c>
      <c r="I103">
        <f>AVERAGE('Dataset USA Export(De Trend)'!W10,'Dataset USA Export(De Trend)'!W22,'Dataset USA Export(De Trend)'!W34,'Dataset USA Export(De Trend)'!W46,'Dataset USA Export(De Trend)'!W58,'Dataset USA Export(De Trend)'!W70)</f>
        <v>1.011772455580444E-2</v>
      </c>
      <c r="J103">
        <f t="shared" si="59"/>
        <v>1.0117724555804442</v>
      </c>
    </row>
    <row r="104" spans="1:10" x14ac:dyDescent="0.3">
      <c r="A104" s="8" t="s">
        <v>6</v>
      </c>
      <c r="B104" s="6">
        <f>'Dataset - USA Export(seasonal)'!B235</f>
        <v>1.0712057636521379</v>
      </c>
      <c r="C104" s="6">
        <f>'Dataset - USA Export(seasonal)'!C235</f>
        <v>1.0710982427145332</v>
      </c>
      <c r="D104" s="6">
        <f>'Dataset - USA Export(seasonal)'!D235</f>
        <v>1.074135962853886</v>
      </c>
      <c r="E104" s="6">
        <f>'Dataset - USA Export(seasonal)'!E235</f>
        <v>1.068574728121777</v>
      </c>
      <c r="F104" s="6">
        <f>'Dataset - USA Export(seasonal)'!F235</f>
        <v>1.0760668503857089</v>
      </c>
      <c r="G104" s="6">
        <f>'Dataset - USA Export(seasonal)'!G235</f>
        <v>1.0844551830024181</v>
      </c>
      <c r="H104" s="83">
        <f>'Dataset - USA Export(seasonal)'!H235</f>
        <v>1.0783335478646345</v>
      </c>
      <c r="I104">
        <f>AVERAGE('Dataset USA Export(De Trend)'!W11,'Dataset USA Export(De Trend)'!W23,'Dataset USA Export(De Trend)'!W35,'Dataset USA Export(De Trend)'!W47,'Dataset USA Export(De Trend)'!W59,'Dataset USA Export(De Trend)'!W71)</f>
        <v>9.9745003707608377E-3</v>
      </c>
      <c r="J104">
        <f t="shared" si="59"/>
        <v>0.99745003707608382</v>
      </c>
    </row>
    <row r="105" spans="1:10" x14ac:dyDescent="0.3">
      <c r="A105" s="8" t="s">
        <v>5</v>
      </c>
      <c r="B105" s="6">
        <f>'Dataset - USA Export(seasonal)'!B236</f>
        <v>0.85903508597507294</v>
      </c>
      <c r="C105" s="6">
        <f>'Dataset - USA Export(seasonal)'!C236</f>
        <v>0.85961064947409316</v>
      </c>
      <c r="D105" s="6">
        <f>'Dataset - USA Export(seasonal)'!D236</f>
        <v>0.85463800789953859</v>
      </c>
      <c r="E105" s="6">
        <f>'Dataset - USA Export(seasonal)'!E236</f>
        <v>0.84455640946944777</v>
      </c>
      <c r="F105" s="6">
        <f>'Dataset - USA Export(seasonal)'!F236</f>
        <v>0.85685183091694439</v>
      </c>
      <c r="G105" s="6">
        <f>'Dataset - USA Export(seasonal)'!G236</f>
        <v>0.86707783238262615</v>
      </c>
      <c r="H105" s="83">
        <f>'Dataset - USA Export(seasonal)'!H236</f>
        <v>0.85843905588984692</v>
      </c>
      <c r="I105">
        <f>AVERAGE('Dataset USA Export(De Trend)'!W12,'Dataset USA Export(De Trend)'!W24,'Dataset USA Export(De Trend)'!W36,'Dataset USA Export(De Trend)'!W48,'Dataset USA Export(De Trend)'!W60,'Dataset USA Export(De Trend)'!W72)</f>
        <v>9.969141148226732E-3</v>
      </c>
      <c r="J105">
        <f t="shared" si="59"/>
        <v>0.99691411482267323</v>
      </c>
    </row>
    <row r="106" spans="1:10" x14ac:dyDescent="0.3">
      <c r="A106" s="8" t="s">
        <v>4</v>
      </c>
      <c r="B106" s="6">
        <f>'Dataset - USA Export(seasonal)'!B237</f>
        <v>0.98205972231769156</v>
      </c>
      <c r="C106" s="6">
        <f>'Dataset - USA Export(seasonal)'!C237</f>
        <v>0.98166366956676621</v>
      </c>
      <c r="D106" s="6">
        <f>'Dataset - USA Export(seasonal)'!D237</f>
        <v>0.97101065956297206</v>
      </c>
      <c r="E106" s="6">
        <f>'Dataset - USA Export(seasonal)'!E237</f>
        <v>0.9843925611239368</v>
      </c>
      <c r="F106" s="6">
        <f>'Dataset - USA Export(seasonal)'!F237</f>
        <v>0.9728230927866004</v>
      </c>
      <c r="G106" s="6">
        <f>'Dataset - USA Export(seasonal)'!G237</f>
        <v>0.96934579722827208</v>
      </c>
      <c r="H106" s="83">
        <f>'Dataset - USA Export(seasonal)'!H237</f>
        <v>0.96669391961775009</v>
      </c>
      <c r="I106">
        <f>AVERAGE('Dataset USA Export(De Trend)'!W13,'Dataset USA Export(De Trend)'!W25,'Dataset USA Export(De Trend)'!W37,'Dataset USA Export(De Trend)'!W49,'Dataset USA Export(De Trend)'!W61,'Dataset USA Export(De Trend)'!W73)</f>
        <v>1.005819429714843E-2</v>
      </c>
      <c r="J106">
        <f t="shared" si="59"/>
        <v>1.0058194297148431</v>
      </c>
    </row>
    <row r="107" spans="1:10" x14ac:dyDescent="0.3">
      <c r="A107" s="8" t="s">
        <v>3</v>
      </c>
      <c r="B107" s="6">
        <f>'Dataset - USA Export(seasonal)'!B238</f>
        <v>1.0200753128479256</v>
      </c>
      <c r="C107" s="6">
        <f>'Dataset - USA Export(seasonal)'!C238</f>
        <v>1.0197655011101836</v>
      </c>
      <c r="D107" s="6">
        <f>'Dataset - USA Export(seasonal)'!D238</f>
        <v>0.99897540905372306</v>
      </c>
      <c r="E107" s="6">
        <f>'Dataset - USA Export(seasonal)'!E238</f>
        <v>0.991085805167506</v>
      </c>
      <c r="F107" s="6">
        <f>'Dataset - USA Export(seasonal)'!F238</f>
        <v>1.0027892626559192</v>
      </c>
      <c r="G107" s="6">
        <f>'Dataset - USA Export(seasonal)'!G238</f>
        <v>1.0098754601575481</v>
      </c>
      <c r="H107" s="83">
        <f>'Dataset - USA Export(seasonal)'!H238</f>
        <v>1.0051980088653918</v>
      </c>
      <c r="I107">
        <f>AVERAGE('Dataset USA Export(De Trend)'!W14,'Dataset USA Export(De Trend)'!W26,'Dataset USA Export(De Trend)'!W38,'Dataset USA Export(De Trend)'!W50,'Dataset USA Export(De Trend)'!W62,'Dataset USA Export(De Trend)'!W74)</f>
        <v>9.9514917708314315E-3</v>
      </c>
      <c r="J107">
        <f t="shared" si="59"/>
        <v>0.9951491770831431</v>
      </c>
    </row>
    <row r="108" spans="1:10" x14ac:dyDescent="0.3">
      <c r="A108" s="8" t="s">
        <v>2</v>
      </c>
      <c r="B108" s="6">
        <f>'Dataset - USA Export(seasonal)'!B239</f>
        <v>1.0902875606560452</v>
      </c>
      <c r="C108" s="6">
        <f>'Dataset - USA Export(seasonal)'!C239</f>
        <v>1.0906509187552502</v>
      </c>
      <c r="D108" s="6">
        <f>'Dataset - USA Export(seasonal)'!D239</f>
        <v>1.0613019095665179</v>
      </c>
      <c r="E108" s="6">
        <f>'Dataset - USA Export(seasonal)'!E239</f>
        <v>1.0933369334749643</v>
      </c>
      <c r="F108" s="6">
        <f>'Dataset - USA Export(seasonal)'!F239</f>
        <v>1.0643887564204999</v>
      </c>
      <c r="G108" s="6">
        <f>'Dataset - USA Export(seasonal)'!G239</f>
        <v>1.0509777401676383</v>
      </c>
      <c r="H108" s="83">
        <f>'Dataset - USA Export(seasonal)'!H239</f>
        <v>1.0697500532682001</v>
      </c>
      <c r="I108">
        <f>AVERAGE('Dataset USA Export(De Trend)'!W15,'Dataset USA Export(De Trend)'!W27,'Dataset USA Export(De Trend)'!W39,'Dataset USA Export(De Trend)'!W51,'Dataset USA Export(De Trend)'!W63,'Dataset USA Export(De Trend)'!W75)</f>
        <v>9.9343999206811268E-3</v>
      </c>
      <c r="J108">
        <f t="shared" si="59"/>
        <v>0.99343999206811273</v>
      </c>
    </row>
    <row r="109" spans="1:10" x14ac:dyDescent="0.3">
      <c r="A109" s="8" t="s">
        <v>1</v>
      </c>
      <c r="B109" s="6">
        <f>'Dataset - USA Export(seasonal)'!B240</f>
        <v>1.0477923813284487</v>
      </c>
      <c r="C109" s="6">
        <f>'Dataset - USA Export(seasonal)'!C240</f>
        <v>1.0472436482137075</v>
      </c>
      <c r="D109" s="6">
        <f>'Dataset - USA Export(seasonal)'!D240</f>
        <v>1.0131355907813175</v>
      </c>
      <c r="E109" s="6">
        <f>'Dataset - USA Export(seasonal)'!E240</f>
        <v>1.0278080608395712</v>
      </c>
      <c r="F109" s="6">
        <f>'Dataset - USA Export(seasonal)'!F240</f>
        <v>1.0151715268889989</v>
      </c>
      <c r="G109" s="6">
        <f>'Dataset - USA Export(seasonal)'!G240</f>
        <v>1.0028998622195746</v>
      </c>
      <c r="H109" s="83">
        <f>'Dataset - USA Export(seasonal)'!H240</f>
        <v>1.0188706011557398</v>
      </c>
      <c r="I109">
        <f>AVERAGE('Dataset USA Export(De Trend)'!W16,'Dataset USA Export(De Trend)'!W28,'Dataset USA Export(De Trend)'!W40,'Dataset USA Export(De Trend)'!W52,'Dataset USA Export(De Trend)'!W64,'Dataset USA Export(De Trend)'!W76)</f>
        <v>9.9571156438101587E-3</v>
      </c>
      <c r="J109">
        <f t="shared" si="59"/>
        <v>0.99571156438101582</v>
      </c>
    </row>
    <row r="110" spans="1:10" ht="15" thickBot="1" x14ac:dyDescent="0.35">
      <c r="A110" s="4" t="s">
        <v>0</v>
      </c>
      <c r="B110" s="2">
        <f>'Dataset - USA Export(seasonal)'!B241</f>
        <v>0.92174732503880075</v>
      </c>
      <c r="C110" s="2">
        <f>'Dataset - USA Export(seasonal)'!C241</f>
        <v>0.92084589825696195</v>
      </c>
      <c r="D110" s="2">
        <f>'Dataset - USA Export(seasonal)'!D241</f>
        <v>0.8834810803645381</v>
      </c>
      <c r="E110" s="2">
        <f>'Dataset - USA Export(seasonal)'!E241</f>
        <v>0.87178017500412675</v>
      </c>
      <c r="F110" s="2">
        <f>'Dataset - USA Export(seasonal)'!F241</f>
        <v>0.88554771404531318</v>
      </c>
      <c r="G110" s="2">
        <f>'Dataset - USA Export(seasonal)'!G241</f>
        <v>0.87312908340045736</v>
      </c>
      <c r="H110" s="75">
        <f>'Dataset - USA Export(seasonal)'!H241</f>
        <v>0.89054067916941215</v>
      </c>
      <c r="I110">
        <f>AVERAGE('Dataset USA Export(De Trend)'!W17,'Dataset USA Export(De Trend)'!W29,'Dataset USA Export(De Trend)'!W41,'Dataset USA Export(De Trend)'!W53,'Dataset USA Export(De Trend)'!W65,'Dataset USA Export(De Trend)'!W77)</f>
        <v>9.9340994018364565E-3</v>
      </c>
      <c r="J110">
        <f t="shared" si="59"/>
        <v>0.9934099401836457</v>
      </c>
    </row>
    <row r="111" spans="1:10" x14ac:dyDescent="0.3">
      <c r="I111">
        <f>AVERAGE(I99:I110)</f>
        <v>1.0012370105682228E-2</v>
      </c>
    </row>
    <row r="144" spans="1:20" ht="28.8" customHeight="1" x14ac:dyDescent="0.55000000000000004">
      <c r="A144" s="157" t="s">
        <v>98</v>
      </c>
      <c r="B144" s="157"/>
      <c r="C144" s="157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  <c r="T144" s="157"/>
    </row>
  </sheetData>
  <mergeCells count="13">
    <mergeCell ref="B29:B40"/>
    <mergeCell ref="A144:T144"/>
    <mergeCell ref="B41:B52"/>
    <mergeCell ref="B53:B64"/>
    <mergeCell ref="B65:B76"/>
    <mergeCell ref="B77:B88"/>
    <mergeCell ref="D97:E97"/>
    <mergeCell ref="F97:G97"/>
    <mergeCell ref="H2:P2"/>
    <mergeCell ref="H3:K3"/>
    <mergeCell ref="M3:P3"/>
    <mergeCell ref="B5:B16"/>
    <mergeCell ref="B17:B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2" workbookViewId="0">
      <selection activeCell="A155" sqref="A15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 - USA Export(seasonal)</vt:lpstr>
      <vt:lpstr>Dataset USA Export(De seasonal)</vt:lpstr>
      <vt:lpstr>Dataset USA Export(De Trend)</vt:lpstr>
      <vt:lpstr>Dataset USA Export forecast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 Arjun</dc:creator>
  <cp:lastModifiedBy>SINGH Arjun</cp:lastModifiedBy>
  <dcterms:created xsi:type="dcterms:W3CDTF">2020-01-01T12:31:58Z</dcterms:created>
  <dcterms:modified xsi:type="dcterms:W3CDTF">2020-01-10T21:34:19Z</dcterms:modified>
</cp:coreProperties>
</file>