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esktop\Forecasting Project\"/>
    </mc:Choice>
  </mc:AlternateContent>
  <bookViews>
    <workbookView xWindow="0" yWindow="0" windowWidth="23040" windowHeight="9780" tabRatio="719" firstSheet="1" activeTab="4"/>
  </bookViews>
  <sheets>
    <sheet name="Dataset- Imports from Brazil" sheetId="2" r:id="rId1"/>
    <sheet name="Seasonal Indexes" sheetId="1" r:id="rId2"/>
    <sheet name="Deseason" sheetId="9" r:id="rId3"/>
    <sheet name="DeTrend" sheetId="11" r:id="rId4"/>
    <sheet name="new Forecast" sheetId="10" r:id="rId5"/>
    <sheet name="Plots" sheetId="13" r:id="rId6"/>
  </sheets>
  <definedNames>
    <definedName name="solver_eng" localSheetId="0" hidden="1">1</definedName>
    <definedName name="solver_neg" localSheetId="0" hidden="1">1</definedName>
    <definedName name="solver_num" localSheetId="0" hidden="1">0</definedName>
    <definedName name="solver_opt" localSheetId="0" hidden="1">'Dataset- Imports from Brazil'!$D$112</definedName>
    <definedName name="solver_typ" localSheetId="0" hidden="1">1</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2" i="10" l="1"/>
  <c r="U6" i="11"/>
  <c r="T6" i="11" l="1"/>
  <c r="T6" i="9"/>
  <c r="S6" i="9"/>
  <c r="R6" i="9"/>
  <c r="W94" i="2" l="1"/>
  <c r="R96" i="2"/>
  <c r="R94" i="2"/>
  <c r="G101" i="2"/>
  <c r="G95" i="2"/>
  <c r="K92" i="2"/>
  <c r="K98" i="2"/>
  <c r="H112" i="2"/>
  <c r="E112" i="2"/>
  <c r="F112" i="2"/>
  <c r="M37" i="2" l="1"/>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5" i="2"/>
  <c r="J7" i="2"/>
  <c r="I7" i="2"/>
  <c r="I53" i="10" l="1"/>
  <c r="I54" i="10"/>
  <c r="I55" i="10"/>
  <c r="I56" i="10"/>
  <c r="I57" i="10"/>
  <c r="I58" i="10"/>
  <c r="I59" i="10"/>
  <c r="I60" i="10"/>
  <c r="I61" i="10"/>
  <c r="I62" i="10"/>
  <c r="I63" i="10"/>
  <c r="N42" i="10"/>
  <c r="I42" i="10"/>
  <c r="C51" i="1"/>
  <c r="B51" i="1"/>
  <c r="B35" i="1"/>
  <c r="C35" i="1"/>
  <c r="D35" i="1"/>
  <c r="E84" i="1"/>
  <c r="E83" i="1"/>
  <c r="E82" i="1"/>
  <c r="C59" i="1"/>
  <c r="C58" i="1"/>
  <c r="C57" i="1"/>
  <c r="K31" i="9"/>
  <c r="L31" i="9"/>
  <c r="M31" i="9"/>
  <c r="N31" i="9"/>
  <c r="O31" i="9"/>
  <c r="P31" i="9"/>
  <c r="K32" i="9"/>
  <c r="L32" i="9"/>
  <c r="M32" i="9"/>
  <c r="N32" i="9"/>
  <c r="O32" i="9"/>
  <c r="P32" i="9"/>
  <c r="K33" i="9"/>
  <c r="L33" i="9"/>
  <c r="M33" i="9"/>
  <c r="N33" i="9"/>
  <c r="O33" i="9"/>
  <c r="P33" i="9"/>
  <c r="K34" i="9"/>
  <c r="L34" i="9"/>
  <c r="M34" i="9"/>
  <c r="N34" i="9"/>
  <c r="O34" i="9"/>
  <c r="P34" i="9"/>
  <c r="K35" i="9"/>
  <c r="L35" i="9"/>
  <c r="M35" i="9"/>
  <c r="N35" i="9"/>
  <c r="O35" i="9"/>
  <c r="P35" i="9"/>
  <c r="K36" i="9"/>
  <c r="L36" i="9"/>
  <c r="M36" i="9"/>
  <c r="N36" i="9"/>
  <c r="O36" i="9"/>
  <c r="P36" i="9"/>
  <c r="K37" i="9"/>
  <c r="L37" i="9"/>
  <c r="M37" i="9"/>
  <c r="N37" i="9"/>
  <c r="O37" i="9"/>
  <c r="P37" i="9"/>
  <c r="K38" i="9"/>
  <c r="L38" i="9"/>
  <c r="M38" i="9"/>
  <c r="N38" i="9"/>
  <c r="O38" i="9"/>
  <c r="P38" i="9"/>
  <c r="K39" i="9"/>
  <c r="L39" i="9"/>
  <c r="M39" i="9"/>
  <c r="N39" i="9"/>
  <c r="O39" i="9"/>
  <c r="P39" i="9"/>
  <c r="K40" i="9"/>
  <c r="L40" i="9"/>
  <c r="M40" i="9"/>
  <c r="N40" i="9"/>
  <c r="O40" i="9"/>
  <c r="P40" i="9"/>
  <c r="K41" i="9"/>
  <c r="L41" i="9"/>
  <c r="M41" i="9"/>
  <c r="N41" i="9"/>
  <c r="O41" i="9"/>
  <c r="P41" i="9"/>
  <c r="K30" i="9"/>
  <c r="L30" i="9"/>
  <c r="M30" i="9"/>
  <c r="N30" i="9"/>
  <c r="O30" i="9"/>
  <c r="P30" i="9"/>
  <c r="K19" i="9"/>
  <c r="L19" i="9"/>
  <c r="M19" i="9"/>
  <c r="N19" i="9"/>
  <c r="O19" i="9"/>
  <c r="P19" i="9"/>
  <c r="K20" i="9"/>
  <c r="L20" i="9"/>
  <c r="M20" i="9"/>
  <c r="N20" i="9"/>
  <c r="O20" i="9"/>
  <c r="P20" i="9"/>
  <c r="K21" i="9"/>
  <c r="L21" i="9"/>
  <c r="M21" i="9"/>
  <c r="N21" i="9"/>
  <c r="O21" i="9"/>
  <c r="P21" i="9"/>
  <c r="K22" i="9"/>
  <c r="L22" i="9"/>
  <c r="M22" i="9"/>
  <c r="N22" i="9"/>
  <c r="O22" i="9"/>
  <c r="P22" i="9"/>
  <c r="K23" i="9"/>
  <c r="L23" i="9"/>
  <c r="M23" i="9"/>
  <c r="N23" i="9"/>
  <c r="O23" i="9"/>
  <c r="P23" i="9"/>
  <c r="K24" i="9"/>
  <c r="L24" i="9"/>
  <c r="M24" i="9"/>
  <c r="N24" i="9"/>
  <c r="O24" i="9"/>
  <c r="P24" i="9"/>
  <c r="K25" i="9"/>
  <c r="L25" i="9"/>
  <c r="M25" i="9"/>
  <c r="N25" i="9"/>
  <c r="O25" i="9"/>
  <c r="P25" i="9"/>
  <c r="K26" i="9"/>
  <c r="L26" i="9"/>
  <c r="M26" i="9"/>
  <c r="N26" i="9"/>
  <c r="O26" i="9"/>
  <c r="P26" i="9"/>
  <c r="K27" i="9"/>
  <c r="L27" i="9"/>
  <c r="M27" i="9"/>
  <c r="N27" i="9"/>
  <c r="O27" i="9"/>
  <c r="P27" i="9"/>
  <c r="K28" i="9"/>
  <c r="L28" i="9"/>
  <c r="M28" i="9"/>
  <c r="N28" i="9"/>
  <c r="O28" i="9"/>
  <c r="P28" i="9"/>
  <c r="K29" i="9"/>
  <c r="L29" i="9"/>
  <c r="M29" i="9"/>
  <c r="N29" i="9"/>
  <c r="O29" i="9"/>
  <c r="P29" i="9"/>
  <c r="K18" i="9"/>
  <c r="L18" i="9"/>
  <c r="M18" i="9"/>
  <c r="N18" i="9"/>
  <c r="O18" i="9"/>
  <c r="P18" i="9"/>
  <c r="K7" i="9"/>
  <c r="L7" i="9"/>
  <c r="M7" i="9"/>
  <c r="N7" i="9"/>
  <c r="O7" i="9"/>
  <c r="P7" i="9"/>
  <c r="K8" i="9"/>
  <c r="L8" i="9"/>
  <c r="M8" i="9"/>
  <c r="N8" i="9"/>
  <c r="O8" i="9"/>
  <c r="P8" i="9"/>
  <c r="K9" i="9"/>
  <c r="L9" i="9"/>
  <c r="M9" i="9"/>
  <c r="N9" i="9"/>
  <c r="O9" i="9"/>
  <c r="P9" i="9"/>
  <c r="K10" i="9"/>
  <c r="L10" i="9"/>
  <c r="M10" i="9"/>
  <c r="N10" i="9"/>
  <c r="O10" i="9"/>
  <c r="P10" i="9"/>
  <c r="K11" i="9"/>
  <c r="L11" i="9"/>
  <c r="M11" i="9"/>
  <c r="N11" i="9"/>
  <c r="O11" i="9"/>
  <c r="P11" i="9"/>
  <c r="K12" i="9"/>
  <c r="L12" i="9"/>
  <c r="M12" i="9"/>
  <c r="N12" i="9"/>
  <c r="O12" i="9"/>
  <c r="P12" i="9"/>
  <c r="K13" i="9"/>
  <c r="L13" i="9"/>
  <c r="M13" i="9"/>
  <c r="N13" i="9"/>
  <c r="O13" i="9"/>
  <c r="P13" i="9"/>
  <c r="K14" i="9"/>
  <c r="L14" i="9"/>
  <c r="M14" i="9"/>
  <c r="N14" i="9"/>
  <c r="O14" i="9"/>
  <c r="P14" i="9"/>
  <c r="K15" i="9"/>
  <c r="L15" i="9"/>
  <c r="M15" i="9"/>
  <c r="N15" i="9"/>
  <c r="O15" i="9"/>
  <c r="P15" i="9"/>
  <c r="K16" i="9"/>
  <c r="L16" i="9"/>
  <c r="M16" i="9"/>
  <c r="N16" i="9"/>
  <c r="O16" i="9"/>
  <c r="P16" i="9"/>
  <c r="K17" i="9"/>
  <c r="L17" i="9"/>
  <c r="M17" i="9"/>
  <c r="N17" i="9"/>
  <c r="O17" i="9"/>
  <c r="P17" i="9"/>
  <c r="K6" i="9"/>
  <c r="L6" i="9"/>
  <c r="M6" i="9"/>
  <c r="N6" i="9"/>
  <c r="O6" i="9"/>
  <c r="P6" i="9"/>
  <c r="F58" i="1" l="1"/>
  <c r="I48" i="1" l="1"/>
  <c r="I39" i="1"/>
  <c r="D6" i="11" l="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A50" i="10"/>
  <c r="B50" i="10"/>
  <c r="C50" i="10"/>
  <c r="D50" i="10"/>
  <c r="F50" i="10"/>
  <c r="H50" i="10"/>
  <c r="A51" i="10"/>
  <c r="B51" i="10"/>
  <c r="C51" i="10"/>
  <c r="D51" i="10"/>
  <c r="E51" i="10"/>
  <c r="F51" i="10"/>
  <c r="G51" i="10"/>
  <c r="H51" i="10"/>
  <c r="A52" i="10"/>
  <c r="C52" i="10"/>
  <c r="H52" i="10"/>
  <c r="A53" i="10"/>
  <c r="C53" i="10"/>
  <c r="H53" i="10"/>
  <c r="A54" i="10"/>
  <c r="C54" i="10"/>
  <c r="H54" i="10"/>
  <c r="A55" i="10"/>
  <c r="C55" i="10"/>
  <c r="H55" i="10"/>
  <c r="A56" i="10"/>
  <c r="C56" i="10"/>
  <c r="H56" i="10"/>
  <c r="A57" i="10"/>
  <c r="C57" i="10"/>
  <c r="H57" i="10"/>
  <c r="A58" i="10"/>
  <c r="C58" i="10"/>
  <c r="H58" i="10"/>
  <c r="A59" i="10"/>
  <c r="C59" i="10"/>
  <c r="H59" i="10"/>
  <c r="A60" i="10"/>
  <c r="C60" i="10"/>
  <c r="H60" i="10"/>
  <c r="A61" i="10"/>
  <c r="C61" i="10"/>
  <c r="H61" i="10"/>
  <c r="A62" i="10"/>
  <c r="C62" i="10"/>
  <c r="H62" i="10"/>
  <c r="A63" i="10"/>
  <c r="C63" i="10"/>
  <c r="H63" i="10"/>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C168" i="1"/>
  <c r="H168" i="1"/>
  <c r="C169" i="1"/>
  <c r="H169" i="1"/>
  <c r="C170" i="1"/>
  <c r="H170" i="1"/>
  <c r="C171" i="1"/>
  <c r="H171" i="1"/>
  <c r="C172" i="1"/>
  <c r="H172" i="1"/>
  <c r="C173" i="1"/>
  <c r="H173" i="1"/>
  <c r="C174" i="1"/>
  <c r="H174" i="1"/>
  <c r="C175" i="1"/>
  <c r="H175" i="1"/>
  <c r="C176" i="1"/>
  <c r="H176" i="1"/>
  <c r="C177" i="1"/>
  <c r="H177" i="1"/>
  <c r="C178" i="1"/>
  <c r="H178" i="1"/>
  <c r="C179" i="1"/>
  <c r="H179" i="1"/>
  <c r="H151" i="1"/>
  <c r="H152" i="1"/>
  <c r="H153" i="1"/>
  <c r="H154" i="1"/>
  <c r="H163" i="1" s="1"/>
  <c r="H155" i="1"/>
  <c r="H156" i="1"/>
  <c r="H157" i="1"/>
  <c r="H158" i="1"/>
  <c r="H159" i="1"/>
  <c r="H160" i="1"/>
  <c r="H161" i="1"/>
  <c r="H162" i="1"/>
  <c r="C151" i="1"/>
  <c r="C152" i="1"/>
  <c r="C153" i="1"/>
  <c r="C154" i="1"/>
  <c r="C163" i="1" s="1"/>
  <c r="C155" i="1"/>
  <c r="C156" i="1"/>
  <c r="C157" i="1"/>
  <c r="C158" i="1"/>
  <c r="C159" i="1"/>
  <c r="C160" i="1"/>
  <c r="C161" i="1"/>
  <c r="C162" i="1"/>
  <c r="V114" i="1"/>
  <c r="V115" i="1"/>
  <c r="V116" i="1"/>
  <c r="V117" i="1"/>
  <c r="V118" i="1"/>
  <c r="V119" i="1"/>
  <c r="V120" i="1"/>
  <c r="V121" i="1"/>
  <c r="V122" i="1"/>
  <c r="V123" i="1"/>
  <c r="V124" i="1"/>
  <c r="V113" i="1"/>
  <c r="U125" i="1"/>
  <c r="U114" i="1"/>
  <c r="U115" i="1"/>
  <c r="U116" i="1"/>
  <c r="U117" i="1"/>
  <c r="U118" i="1"/>
  <c r="U119" i="1"/>
  <c r="U120" i="1"/>
  <c r="U121" i="1"/>
  <c r="U122" i="1"/>
  <c r="U123" i="1"/>
  <c r="U124" i="1"/>
  <c r="U113" i="1"/>
  <c r="T125" i="1"/>
  <c r="T114" i="1"/>
  <c r="T115" i="1"/>
  <c r="T116" i="1"/>
  <c r="T117" i="1"/>
  <c r="T118" i="1"/>
  <c r="T119" i="1"/>
  <c r="T120" i="1"/>
  <c r="T121" i="1"/>
  <c r="T122" i="1"/>
  <c r="T123" i="1"/>
  <c r="T124" i="1"/>
  <c r="T113" i="1"/>
  <c r="R113" i="1"/>
  <c r="S113" i="1"/>
  <c r="R114" i="1"/>
  <c r="S114" i="1"/>
  <c r="R115" i="1"/>
  <c r="S115" i="1"/>
  <c r="R116" i="1"/>
  <c r="S116" i="1"/>
  <c r="R117" i="1"/>
  <c r="S117" i="1"/>
  <c r="R118" i="1"/>
  <c r="S118" i="1"/>
  <c r="R119" i="1"/>
  <c r="S119" i="1"/>
  <c r="R120" i="1"/>
  <c r="S120" i="1"/>
  <c r="R121" i="1"/>
  <c r="S121" i="1"/>
  <c r="R122" i="1"/>
  <c r="S122" i="1"/>
  <c r="R123" i="1"/>
  <c r="S123" i="1"/>
  <c r="R124" i="1"/>
  <c r="S124" i="1"/>
  <c r="Q114" i="1"/>
  <c r="Q115" i="1"/>
  <c r="Q116" i="1"/>
  <c r="Q117" i="1"/>
  <c r="Q118" i="1"/>
  <c r="Q119" i="1"/>
  <c r="Q120" i="1"/>
  <c r="Q121" i="1"/>
  <c r="Q122" i="1"/>
  <c r="Q123" i="1"/>
  <c r="Q124" i="1"/>
  <c r="Q113" i="1"/>
  <c r="N113" i="1"/>
  <c r="N114" i="1"/>
  <c r="N115" i="1"/>
  <c r="N116" i="1"/>
  <c r="N117" i="1"/>
  <c r="N118" i="1"/>
  <c r="N119" i="1"/>
  <c r="N120" i="1"/>
  <c r="N121" i="1"/>
  <c r="N122" i="1"/>
  <c r="N123" i="1"/>
  <c r="N124" i="1"/>
  <c r="M113" i="1"/>
  <c r="M114" i="1"/>
  <c r="M115" i="1"/>
  <c r="M116" i="1"/>
  <c r="M117" i="1"/>
  <c r="M118" i="1"/>
  <c r="M119" i="1"/>
  <c r="M120" i="1"/>
  <c r="M121" i="1"/>
  <c r="M122" i="1"/>
  <c r="M123" i="1"/>
  <c r="M124" i="1"/>
  <c r="L113" i="1"/>
  <c r="L114" i="1"/>
  <c r="L115" i="1"/>
  <c r="L116" i="1"/>
  <c r="L117" i="1"/>
  <c r="L118" i="1"/>
  <c r="L119" i="1"/>
  <c r="L120" i="1"/>
  <c r="L121" i="1"/>
  <c r="L122" i="1"/>
  <c r="L123" i="1"/>
  <c r="L124" i="1"/>
  <c r="C135" i="1"/>
  <c r="C136" i="1"/>
  <c r="C137" i="1"/>
  <c r="D134" i="1" s="1"/>
  <c r="C138" i="1"/>
  <c r="D139" i="1" s="1"/>
  <c r="C139" i="1"/>
  <c r="C140" i="1"/>
  <c r="C141" i="1"/>
  <c r="C142" i="1"/>
  <c r="C143" i="1"/>
  <c r="C144" i="1"/>
  <c r="C145" i="1"/>
  <c r="C134" i="1"/>
  <c r="C123" i="1"/>
  <c r="C124" i="1"/>
  <c r="C125" i="1"/>
  <c r="D129" i="1" s="1"/>
  <c r="C126" i="1"/>
  <c r="D127" i="1" s="1"/>
  <c r="C127" i="1"/>
  <c r="C128" i="1"/>
  <c r="C129" i="1"/>
  <c r="C130" i="1"/>
  <c r="D136" i="1" s="1"/>
  <c r="C131" i="1"/>
  <c r="C132" i="1"/>
  <c r="C133" i="1"/>
  <c r="C122" i="1"/>
  <c r="C111" i="1"/>
  <c r="C112" i="1"/>
  <c r="C113" i="1"/>
  <c r="D117" i="1" s="1"/>
  <c r="C114" i="1"/>
  <c r="D119" i="1" s="1"/>
  <c r="C115" i="1"/>
  <c r="C116" i="1"/>
  <c r="C117" i="1"/>
  <c r="C118" i="1"/>
  <c r="D123" i="1" s="1"/>
  <c r="C119" i="1"/>
  <c r="C120" i="1"/>
  <c r="C121" i="1"/>
  <c r="C110" i="1"/>
  <c r="D138" i="1"/>
  <c r="D130" i="1"/>
  <c r="D126" i="1"/>
  <c r="D118" i="1"/>
  <c r="K83" i="1" a="1"/>
  <c r="K83" i="1" s="1"/>
  <c r="B84" i="1"/>
  <c r="C84" i="1" s="1"/>
  <c r="B83" i="1"/>
  <c r="C83" i="1" s="1"/>
  <c r="C82" i="1"/>
  <c r="B82" i="1"/>
  <c r="P41" i="11" l="1"/>
  <c r="L41" i="11"/>
  <c r="O41" i="11"/>
  <c r="K41" i="11"/>
  <c r="N41" i="11"/>
  <c r="M41" i="11"/>
  <c r="P37" i="11"/>
  <c r="L37" i="11"/>
  <c r="O37" i="11"/>
  <c r="K37" i="11"/>
  <c r="M37" i="11"/>
  <c r="N37" i="11"/>
  <c r="P33" i="11"/>
  <c r="L33" i="11"/>
  <c r="O33" i="11"/>
  <c r="K33" i="11"/>
  <c r="M33" i="11"/>
  <c r="N33" i="11"/>
  <c r="P29" i="11"/>
  <c r="L29" i="11"/>
  <c r="M29" i="11"/>
  <c r="O29" i="11"/>
  <c r="K29" i="11"/>
  <c r="N29" i="11"/>
  <c r="P25" i="11"/>
  <c r="L25" i="11"/>
  <c r="O25" i="11"/>
  <c r="K25" i="11"/>
  <c r="M25" i="11"/>
  <c r="N25" i="11"/>
  <c r="P21" i="11"/>
  <c r="L21" i="11"/>
  <c r="O21" i="11"/>
  <c r="K21" i="11"/>
  <c r="M21" i="11"/>
  <c r="N21" i="11"/>
  <c r="P17" i="11"/>
  <c r="L17" i="11"/>
  <c r="M17" i="11"/>
  <c r="O17" i="11"/>
  <c r="K17" i="11"/>
  <c r="N17" i="11"/>
  <c r="P13" i="11"/>
  <c r="L13" i="11"/>
  <c r="O13" i="11"/>
  <c r="K13" i="11"/>
  <c r="M13" i="11"/>
  <c r="N13" i="11"/>
  <c r="P9" i="11"/>
  <c r="L9" i="11"/>
  <c r="O9" i="11"/>
  <c r="K9" i="11"/>
  <c r="N9" i="11"/>
  <c r="M9" i="11"/>
  <c r="O40" i="11"/>
  <c r="K40" i="11"/>
  <c r="L40" i="11"/>
  <c r="N40" i="11"/>
  <c r="P40" i="11"/>
  <c r="M40" i="11"/>
  <c r="O36" i="11"/>
  <c r="K36" i="11"/>
  <c r="N36" i="11"/>
  <c r="L36" i="11"/>
  <c r="M36" i="11"/>
  <c r="P36" i="11"/>
  <c r="O32" i="11"/>
  <c r="K32" i="11"/>
  <c r="P32" i="11"/>
  <c r="N32" i="11"/>
  <c r="M32" i="11"/>
  <c r="L32" i="11"/>
  <c r="O28" i="11"/>
  <c r="K28" i="11"/>
  <c r="N28" i="11"/>
  <c r="L28" i="11"/>
  <c r="M28" i="11"/>
  <c r="P28" i="11"/>
  <c r="O24" i="11"/>
  <c r="K24" i="11"/>
  <c r="L24" i="11"/>
  <c r="N24" i="11"/>
  <c r="M24" i="11"/>
  <c r="P24" i="11"/>
  <c r="O20" i="11"/>
  <c r="K20" i="11"/>
  <c r="P20" i="11"/>
  <c r="N20" i="11"/>
  <c r="M20" i="11"/>
  <c r="L20" i="11"/>
  <c r="O16" i="11"/>
  <c r="K16" i="11"/>
  <c r="N16" i="11"/>
  <c r="L16" i="11"/>
  <c r="M16" i="11"/>
  <c r="P16" i="11"/>
  <c r="O12" i="11"/>
  <c r="K12" i="11"/>
  <c r="L12" i="11"/>
  <c r="N12" i="11"/>
  <c r="M12" i="11"/>
  <c r="P12" i="11"/>
  <c r="O8" i="11"/>
  <c r="K8" i="11"/>
  <c r="L8" i="11"/>
  <c r="N8" i="11"/>
  <c r="M8" i="11"/>
  <c r="P8" i="11"/>
  <c r="N39" i="11"/>
  <c r="M39" i="11"/>
  <c r="O39" i="11"/>
  <c r="P39" i="11"/>
  <c r="L39" i="11"/>
  <c r="K39" i="11"/>
  <c r="N35" i="11"/>
  <c r="O35" i="11"/>
  <c r="M35" i="11"/>
  <c r="P35" i="11"/>
  <c r="L35" i="11"/>
  <c r="K35" i="11"/>
  <c r="N31" i="11"/>
  <c r="K31" i="11"/>
  <c r="M31" i="11"/>
  <c r="O31" i="11"/>
  <c r="P31" i="11"/>
  <c r="L31" i="11"/>
  <c r="N27" i="11"/>
  <c r="O27" i="11"/>
  <c r="M27" i="11"/>
  <c r="K27" i="11"/>
  <c r="P27" i="11"/>
  <c r="L27" i="11"/>
  <c r="N23" i="11"/>
  <c r="M23" i="11"/>
  <c r="K23" i="11"/>
  <c r="P23" i="11"/>
  <c r="L23" i="11"/>
  <c r="O23" i="11"/>
  <c r="N19" i="11"/>
  <c r="K19" i="11"/>
  <c r="M19" i="11"/>
  <c r="O19" i="11"/>
  <c r="P19" i="11"/>
  <c r="L19" i="11"/>
  <c r="N15" i="11"/>
  <c r="O15" i="11"/>
  <c r="M15" i="11"/>
  <c r="K15" i="11"/>
  <c r="P15" i="11"/>
  <c r="L15" i="11"/>
  <c r="N11" i="11"/>
  <c r="M11" i="11"/>
  <c r="O11" i="11"/>
  <c r="P11" i="11"/>
  <c r="L11" i="11"/>
  <c r="K11" i="11"/>
  <c r="N7" i="11"/>
  <c r="M7" i="11"/>
  <c r="O7" i="11"/>
  <c r="P7" i="11"/>
  <c r="L7" i="11"/>
  <c r="K7" i="11"/>
  <c r="M38" i="11"/>
  <c r="P38" i="11"/>
  <c r="L38" i="11"/>
  <c r="N38" i="11"/>
  <c r="O38" i="11"/>
  <c r="K38" i="11"/>
  <c r="M34" i="11"/>
  <c r="P34" i="11"/>
  <c r="L34" i="11"/>
  <c r="N34" i="11"/>
  <c r="O34" i="11"/>
  <c r="K34" i="11"/>
  <c r="M30" i="11"/>
  <c r="P30" i="11"/>
  <c r="L30" i="11"/>
  <c r="O30" i="11"/>
  <c r="K30" i="11"/>
  <c r="N30" i="11"/>
  <c r="M26" i="11"/>
  <c r="P26" i="11"/>
  <c r="L26" i="11"/>
  <c r="O26" i="11"/>
  <c r="K26" i="11"/>
  <c r="N26" i="11"/>
  <c r="M22" i="11"/>
  <c r="N22" i="11"/>
  <c r="P22" i="11"/>
  <c r="L22" i="11"/>
  <c r="O22" i="11"/>
  <c r="K22" i="11"/>
  <c r="M18" i="11"/>
  <c r="P18" i="11"/>
  <c r="L18" i="11"/>
  <c r="O18" i="11"/>
  <c r="K18" i="11"/>
  <c r="N18" i="11"/>
  <c r="M14" i="11"/>
  <c r="P14" i="11"/>
  <c r="L14" i="11"/>
  <c r="O14" i="11"/>
  <c r="K14" i="11"/>
  <c r="N14" i="11"/>
  <c r="M10" i="11"/>
  <c r="N10" i="11"/>
  <c r="P10" i="11"/>
  <c r="L10" i="11"/>
  <c r="O10" i="11"/>
  <c r="K10" i="11"/>
  <c r="M6" i="11"/>
  <c r="N6" i="11"/>
  <c r="P6" i="11"/>
  <c r="L6" i="11"/>
  <c r="O6" i="11"/>
  <c r="K6" i="11"/>
  <c r="K85" i="1"/>
  <c r="K84" i="1"/>
  <c r="F9" i="9" s="1"/>
  <c r="I98" i="1"/>
  <c r="N98" i="1" s="1"/>
  <c r="H93" i="1"/>
  <c r="M93" i="1" s="1"/>
  <c r="J93" i="1"/>
  <c r="O93" i="1" s="1"/>
  <c r="F25" i="9"/>
  <c r="F18" i="9"/>
  <c r="F30" i="9"/>
  <c r="J99" i="1"/>
  <c r="O99" i="1" s="1"/>
  <c r="I99" i="1"/>
  <c r="N99" i="1" s="1"/>
  <c r="F11" i="9"/>
  <c r="F23" i="9"/>
  <c r="J92" i="1"/>
  <c r="O92" i="1" s="1"/>
  <c r="I92" i="1"/>
  <c r="N92" i="1" s="1"/>
  <c r="H100" i="1"/>
  <c r="M100" i="1" s="1"/>
  <c r="F16" i="9"/>
  <c r="F36" i="9"/>
  <c r="I101" i="1"/>
  <c r="N101" i="1" s="1"/>
  <c r="D133" i="1"/>
  <c r="D140" i="1"/>
  <c r="D137" i="1"/>
  <c r="D131" i="1"/>
  <c r="D135" i="1"/>
  <c r="D121" i="1"/>
  <c r="D128" i="1"/>
  <c r="D132" i="1"/>
  <c r="D125" i="1"/>
  <c r="D122" i="1"/>
  <c r="D116" i="1"/>
  <c r="D120" i="1"/>
  <c r="D124" i="1"/>
  <c r="F21" i="9" l="1"/>
  <c r="F32" i="9"/>
  <c r="H96" i="1"/>
  <c r="M96" i="1" s="1"/>
  <c r="U96" i="1" s="1"/>
  <c r="F39" i="9"/>
  <c r="F38" i="10" s="1"/>
  <c r="F7" i="9"/>
  <c r="J95" i="1"/>
  <c r="O95" i="1" s="1"/>
  <c r="F14" i="9"/>
  <c r="F14" i="11" s="1"/>
  <c r="I94" i="1"/>
  <c r="N94" i="1" s="1"/>
  <c r="Q94" i="1" s="1"/>
  <c r="H94" i="1"/>
  <c r="M94" i="1" s="1"/>
  <c r="I93" i="1"/>
  <c r="N93" i="1" s="1"/>
  <c r="F20" i="9"/>
  <c r="F20" i="11" s="1"/>
  <c r="I96" i="1"/>
  <c r="N96" i="1" s="1"/>
  <c r="Q96" i="1" s="1"/>
  <c r="F27" i="9"/>
  <c r="I91" i="1"/>
  <c r="N91" i="1" s="1"/>
  <c r="F34" i="9"/>
  <c r="F34" i="11" s="1"/>
  <c r="J101" i="1"/>
  <c r="O101" i="1" s="1"/>
  <c r="I102" i="1"/>
  <c r="N102" i="1" s="1"/>
  <c r="F33" i="9"/>
  <c r="F13" i="9"/>
  <c r="F8" i="10"/>
  <c r="F9" i="11"/>
  <c r="F37" i="9"/>
  <c r="F36" i="10" s="1"/>
  <c r="H97" i="1"/>
  <c r="M97" i="1" s="1"/>
  <c r="F28" i="9"/>
  <c r="F27" i="10" s="1"/>
  <c r="F12" i="9"/>
  <c r="F12" i="11" s="1"/>
  <c r="H92" i="1"/>
  <c r="M92" i="1" s="1"/>
  <c r="Q92" i="1" s="1"/>
  <c r="J100" i="1"/>
  <c r="O100" i="1" s="1"/>
  <c r="F35" i="9"/>
  <c r="F35" i="11" s="1"/>
  <c r="F19" i="9"/>
  <c r="F19" i="11" s="1"/>
  <c r="H99" i="1"/>
  <c r="M99" i="1" s="1"/>
  <c r="U99" i="1" s="1"/>
  <c r="I95" i="1"/>
  <c r="N95" i="1" s="1"/>
  <c r="F6" i="9"/>
  <c r="F5" i="10" s="1"/>
  <c r="F26" i="9"/>
  <c r="F26" i="11" s="1"/>
  <c r="F10" i="9"/>
  <c r="F10" i="11" s="1"/>
  <c r="F41" i="9"/>
  <c r="F40" i="10" s="1"/>
  <c r="H98" i="1"/>
  <c r="M98" i="1" s="1"/>
  <c r="H101" i="1"/>
  <c r="M101" i="1" s="1"/>
  <c r="Q101" i="1" s="1"/>
  <c r="J102" i="1"/>
  <c r="O102" i="1" s="1"/>
  <c r="F17" i="9"/>
  <c r="I97" i="1"/>
  <c r="N97" i="1" s="1"/>
  <c r="J97" i="1"/>
  <c r="O97" i="1" s="1"/>
  <c r="F40" i="9"/>
  <c r="F24" i="9"/>
  <c r="F24" i="11" s="1"/>
  <c r="F8" i="9"/>
  <c r="I100" i="1"/>
  <c r="N100" i="1" s="1"/>
  <c r="Q100" i="1" s="1"/>
  <c r="J96" i="1"/>
  <c r="O96" i="1" s="1"/>
  <c r="F31" i="9"/>
  <c r="F31" i="11" s="1"/>
  <c r="F15" i="9"/>
  <c r="F15" i="11" s="1"/>
  <c r="H95" i="1"/>
  <c r="M95" i="1" s="1"/>
  <c r="J91" i="1"/>
  <c r="O91" i="1" s="1"/>
  <c r="F38" i="9"/>
  <c r="F37" i="10" s="1"/>
  <c r="F22" i="9"/>
  <c r="F22" i="11" s="1"/>
  <c r="H91" i="1"/>
  <c r="M91" i="1" s="1"/>
  <c r="J98" i="1"/>
  <c r="O98" i="1" s="1"/>
  <c r="F29" i="9"/>
  <c r="F29" i="11" s="1"/>
  <c r="H102" i="1"/>
  <c r="M102" i="1" s="1"/>
  <c r="J94" i="1"/>
  <c r="O94" i="1" s="1"/>
  <c r="U94" i="1" s="1"/>
  <c r="F40" i="11"/>
  <c r="F39" i="10"/>
  <c r="F8" i="11"/>
  <c r="F7" i="10"/>
  <c r="F38" i="11"/>
  <c r="F21" i="10"/>
  <c r="F28" i="10"/>
  <c r="F36" i="11"/>
  <c r="F35" i="10"/>
  <c r="F27" i="11"/>
  <c r="F26" i="10"/>
  <c r="F11" i="11"/>
  <c r="F10" i="10"/>
  <c r="F33" i="10"/>
  <c r="F17" i="10"/>
  <c r="F18" i="11"/>
  <c r="F21" i="11"/>
  <c r="F20" i="10"/>
  <c r="F32" i="11"/>
  <c r="F31" i="10"/>
  <c r="F16" i="11"/>
  <c r="F15" i="10"/>
  <c r="F39" i="11"/>
  <c r="F23" i="11"/>
  <c r="F22" i="10"/>
  <c r="F7" i="11"/>
  <c r="F6" i="10"/>
  <c r="F29" i="10"/>
  <c r="F30" i="11"/>
  <c r="F13" i="10"/>
  <c r="F25" i="11"/>
  <c r="F24" i="10"/>
  <c r="U93" i="1"/>
  <c r="Q93" i="1"/>
  <c r="F37" i="11"/>
  <c r="F28" i="11"/>
  <c r="U92" i="1"/>
  <c r="F18" i="10"/>
  <c r="Q99" i="1"/>
  <c r="F6" i="11"/>
  <c r="F25" i="10"/>
  <c r="F9" i="10"/>
  <c r="U98" i="1"/>
  <c r="U101" i="1"/>
  <c r="F59" i="1"/>
  <c r="F57" i="1"/>
  <c r="F60" i="1"/>
  <c r="A59" i="1"/>
  <c r="A58" i="1"/>
  <c r="A57" i="1"/>
  <c r="F56" i="1"/>
  <c r="N40" i="1"/>
  <c r="N41" i="1"/>
  <c r="N42" i="1"/>
  <c r="N43" i="1"/>
  <c r="N44" i="1"/>
  <c r="N45" i="1"/>
  <c r="N46" i="1"/>
  <c r="N47" i="1"/>
  <c r="N48" i="1"/>
  <c r="N49" i="1"/>
  <c r="N50" i="1"/>
  <c r="N39" i="1"/>
  <c r="M51" i="1"/>
  <c r="M40" i="1"/>
  <c r="M41" i="1"/>
  <c r="M42" i="1"/>
  <c r="M43" i="1"/>
  <c r="M44" i="1"/>
  <c r="M45" i="1"/>
  <c r="M46" i="1"/>
  <c r="M47" i="1"/>
  <c r="M48" i="1"/>
  <c r="M49" i="1"/>
  <c r="M50" i="1"/>
  <c r="M39" i="1"/>
  <c r="L51" i="1"/>
  <c r="L40" i="1"/>
  <c r="L41" i="1"/>
  <c r="L42" i="1"/>
  <c r="L43" i="1"/>
  <c r="L44" i="1"/>
  <c r="L45" i="1"/>
  <c r="L46" i="1"/>
  <c r="L47" i="1"/>
  <c r="L48" i="1"/>
  <c r="L49" i="1"/>
  <c r="L50" i="1"/>
  <c r="L39" i="1"/>
  <c r="K50" i="1"/>
  <c r="J39" i="1"/>
  <c r="K39" i="1"/>
  <c r="J40" i="1"/>
  <c r="K40" i="1"/>
  <c r="J41" i="1"/>
  <c r="K41" i="1"/>
  <c r="J42" i="1"/>
  <c r="K42" i="1"/>
  <c r="J43" i="1"/>
  <c r="K43" i="1"/>
  <c r="J44" i="1"/>
  <c r="K44" i="1"/>
  <c r="J45" i="1"/>
  <c r="K45" i="1"/>
  <c r="J46" i="1"/>
  <c r="K46" i="1"/>
  <c r="J47" i="1"/>
  <c r="K47" i="1"/>
  <c r="J48" i="1"/>
  <c r="K48" i="1"/>
  <c r="J49" i="1"/>
  <c r="K49" i="1"/>
  <c r="J50" i="1"/>
  <c r="I40" i="1"/>
  <c r="I41" i="1"/>
  <c r="I42" i="1"/>
  <c r="I43" i="1"/>
  <c r="I44" i="1"/>
  <c r="I45" i="1"/>
  <c r="I46" i="1"/>
  <c r="I47" i="1"/>
  <c r="I49" i="1"/>
  <c r="I50" i="1"/>
  <c r="D51" i="1"/>
  <c r="I24" i="1"/>
  <c r="J24" i="1"/>
  <c r="K24" i="1"/>
  <c r="I25" i="1"/>
  <c r="J25" i="1"/>
  <c r="K25" i="1"/>
  <c r="I26" i="1"/>
  <c r="J26" i="1"/>
  <c r="K26" i="1"/>
  <c r="I27" i="1"/>
  <c r="J27" i="1"/>
  <c r="K27" i="1"/>
  <c r="I28" i="1"/>
  <c r="J28" i="1"/>
  <c r="K28" i="1"/>
  <c r="I29" i="1"/>
  <c r="J29" i="1"/>
  <c r="K29" i="1"/>
  <c r="I30" i="1"/>
  <c r="J30" i="1"/>
  <c r="K30" i="1"/>
  <c r="I31" i="1"/>
  <c r="J31" i="1"/>
  <c r="K31" i="1"/>
  <c r="L31" i="1" s="1"/>
  <c r="B159" i="1" s="1"/>
  <c r="I32" i="1"/>
  <c r="J32" i="1"/>
  <c r="K32" i="1"/>
  <c r="I33" i="1"/>
  <c r="J33" i="1"/>
  <c r="K33" i="1"/>
  <c r="I34" i="1"/>
  <c r="J34" i="1"/>
  <c r="K34" i="1"/>
  <c r="K23" i="1"/>
  <c r="J23" i="1"/>
  <c r="I23" i="1"/>
  <c r="L24" i="1" l="1"/>
  <c r="L32" i="1"/>
  <c r="M32" i="1" s="1"/>
  <c r="L28" i="1"/>
  <c r="M28" i="1" s="1"/>
  <c r="L23" i="1"/>
  <c r="M23" i="1" s="1"/>
  <c r="L27" i="1"/>
  <c r="B155" i="1" s="1"/>
  <c r="B172" i="1" s="1"/>
  <c r="L33" i="1"/>
  <c r="M33" i="1" s="1"/>
  <c r="L29" i="1"/>
  <c r="B157" i="1" s="1"/>
  <c r="L25" i="1"/>
  <c r="M25" i="1" s="1"/>
  <c r="L34" i="1"/>
  <c r="M34" i="1" s="1"/>
  <c r="L30" i="1"/>
  <c r="B158" i="1" s="1"/>
  <c r="L26" i="1"/>
  <c r="M26" i="1" s="1"/>
  <c r="B160" i="1"/>
  <c r="B152" i="1"/>
  <c r="M24" i="1"/>
  <c r="B156" i="1"/>
  <c r="B161" i="1"/>
  <c r="B56" i="10"/>
  <c r="M33" i="10" s="1"/>
  <c r="B60" i="10"/>
  <c r="M13" i="10" s="1"/>
  <c r="B176" i="1"/>
  <c r="M31" i="1"/>
  <c r="F11" i="10"/>
  <c r="F12" i="10"/>
  <c r="F13" i="11"/>
  <c r="F34" i="10"/>
  <c r="F19" i="10"/>
  <c r="F14" i="10"/>
  <c r="U95" i="1"/>
  <c r="U100" i="1"/>
  <c r="Q97" i="1"/>
  <c r="F33" i="11"/>
  <c r="F32" i="10"/>
  <c r="Q98" i="1"/>
  <c r="U91" i="1"/>
  <c r="F41" i="11"/>
  <c r="U97" i="1"/>
  <c r="Q95" i="1"/>
  <c r="F30" i="10"/>
  <c r="F23" i="10"/>
  <c r="N23" i="10" s="1"/>
  <c r="Q91" i="1"/>
  <c r="F16" i="10"/>
  <c r="F17" i="11"/>
  <c r="Q102" i="1"/>
  <c r="U102" i="1"/>
  <c r="N8" i="10"/>
  <c r="N25" i="10"/>
  <c r="N38" i="10"/>
  <c r="N20" i="10"/>
  <c r="N30" i="10"/>
  <c r="N27" i="10"/>
  <c r="N36" i="10"/>
  <c r="N13" i="10"/>
  <c r="N33" i="10"/>
  <c r="N9" i="10"/>
  <c r="N5" i="10"/>
  <c r="N24" i="10"/>
  <c r="N22" i="10"/>
  <c r="N31" i="10"/>
  <c r="N10" i="10"/>
  <c r="N35" i="10"/>
  <c r="N28" i="10"/>
  <c r="N14" i="10"/>
  <c r="N7" i="10"/>
  <c r="N39" i="10"/>
  <c r="N6" i="10"/>
  <c r="N15" i="10"/>
  <c r="N26" i="10"/>
  <c r="N19" i="10"/>
  <c r="N18" i="10"/>
  <c r="N21" i="10"/>
  <c r="N40" i="10"/>
  <c r="N34" i="10"/>
  <c r="N11" i="10"/>
  <c r="N29" i="10"/>
  <c r="N17" i="10"/>
  <c r="N37" i="10"/>
  <c r="F61" i="1"/>
  <c r="H59" i="1" s="1"/>
  <c r="H60" i="1" s="1"/>
  <c r="B154" i="1" l="1"/>
  <c r="B151" i="1"/>
  <c r="B153" i="1"/>
  <c r="B54" i="10" s="1"/>
  <c r="M29" i="1"/>
  <c r="M9" i="10"/>
  <c r="M30" i="1"/>
  <c r="L35" i="1"/>
  <c r="M27" i="1"/>
  <c r="B162" i="1"/>
  <c r="B179" i="1" s="1"/>
  <c r="M21" i="10"/>
  <c r="B55" i="10"/>
  <c r="B171" i="1"/>
  <c r="J10" i="9"/>
  <c r="J22" i="9"/>
  <c r="J34" i="9"/>
  <c r="J34" i="11"/>
  <c r="J10" i="11"/>
  <c r="J22" i="11"/>
  <c r="B57" i="10"/>
  <c r="M34" i="10" s="1"/>
  <c r="B173" i="1"/>
  <c r="B53" i="10"/>
  <c r="B169" i="1"/>
  <c r="M25" i="10"/>
  <c r="B58" i="10"/>
  <c r="B174" i="1"/>
  <c r="B59" i="10"/>
  <c r="B175" i="1"/>
  <c r="B62" i="10"/>
  <c r="B178" i="1"/>
  <c r="M37" i="10"/>
  <c r="J14" i="9"/>
  <c r="J26" i="9"/>
  <c r="J38" i="9"/>
  <c r="J38" i="11"/>
  <c r="J26" i="11"/>
  <c r="J14" i="11"/>
  <c r="B52" i="10"/>
  <c r="B168" i="1"/>
  <c r="B163" i="1"/>
  <c r="B170" i="1"/>
  <c r="B61" i="10"/>
  <c r="B177" i="1"/>
  <c r="U103" i="1"/>
  <c r="M32" i="10"/>
  <c r="N32" i="10"/>
  <c r="N12" i="10"/>
  <c r="V96" i="1"/>
  <c r="V93" i="1"/>
  <c r="G153" i="1" s="1"/>
  <c r="V97" i="1"/>
  <c r="G157" i="1" s="1"/>
  <c r="V92" i="1"/>
  <c r="V102" i="1"/>
  <c r="G162" i="1" s="1"/>
  <c r="V91" i="1"/>
  <c r="V103" i="1" s="1"/>
  <c r="V100" i="1"/>
  <c r="W100" i="1" s="1"/>
  <c r="V101" i="1"/>
  <c r="V98" i="1"/>
  <c r="G158" i="1" s="1"/>
  <c r="V95" i="1"/>
  <c r="V94" i="1"/>
  <c r="G154" i="1" s="1"/>
  <c r="V99" i="1"/>
  <c r="Q103" i="1"/>
  <c r="N16" i="10"/>
  <c r="E7" i="9"/>
  <c r="E11" i="9"/>
  <c r="E15" i="9"/>
  <c r="E19" i="9"/>
  <c r="E23" i="9"/>
  <c r="E27" i="9"/>
  <c r="E31" i="9"/>
  <c r="E35" i="9"/>
  <c r="E39" i="9"/>
  <c r="E8" i="9"/>
  <c r="E12" i="9"/>
  <c r="E16" i="9"/>
  <c r="E20" i="9"/>
  <c r="E24" i="9"/>
  <c r="E28" i="9"/>
  <c r="E32" i="9"/>
  <c r="E36" i="9"/>
  <c r="E6" i="9"/>
  <c r="E10" i="9"/>
  <c r="E18" i="9"/>
  <c r="E26" i="9"/>
  <c r="E34" i="9"/>
  <c r="E14" i="9"/>
  <c r="E30" i="9"/>
  <c r="E17" i="9"/>
  <c r="E33" i="9"/>
  <c r="E40" i="9"/>
  <c r="E13" i="9"/>
  <c r="E21" i="9"/>
  <c r="E29" i="9"/>
  <c r="E37" i="9"/>
  <c r="E41" i="9"/>
  <c r="E22" i="9"/>
  <c r="E38" i="9"/>
  <c r="E9" i="9"/>
  <c r="E25" i="9"/>
  <c r="J66" i="1"/>
  <c r="O66" i="1" s="1"/>
  <c r="J70" i="1"/>
  <c r="O70" i="1" s="1"/>
  <c r="J74" i="1"/>
  <c r="O74" i="1" s="1"/>
  <c r="I67" i="1"/>
  <c r="N67" i="1" s="1"/>
  <c r="I71" i="1"/>
  <c r="N71" i="1" s="1"/>
  <c r="I75" i="1"/>
  <c r="N75" i="1" s="1"/>
  <c r="H66" i="1"/>
  <c r="M66" i="1" s="1"/>
  <c r="H70" i="1"/>
  <c r="M70" i="1" s="1"/>
  <c r="H74" i="1"/>
  <c r="M74" i="1" s="1"/>
  <c r="J68" i="1"/>
  <c r="O68" i="1" s="1"/>
  <c r="J72" i="1"/>
  <c r="O72" i="1" s="1"/>
  <c r="I69" i="1"/>
  <c r="N69" i="1" s="1"/>
  <c r="I73" i="1"/>
  <c r="N73" i="1" s="1"/>
  <c r="H68" i="1"/>
  <c r="M68" i="1" s="1"/>
  <c r="H64" i="1"/>
  <c r="M64" i="1" s="1"/>
  <c r="J69" i="1"/>
  <c r="O69" i="1" s="1"/>
  <c r="J73" i="1"/>
  <c r="O73" i="1" s="1"/>
  <c r="I70" i="1"/>
  <c r="N70" i="1" s="1"/>
  <c r="H65" i="1"/>
  <c r="M65" i="1" s="1"/>
  <c r="H69" i="1"/>
  <c r="M69" i="1" s="1"/>
  <c r="J67" i="1"/>
  <c r="O67" i="1" s="1"/>
  <c r="J71" i="1"/>
  <c r="O71" i="1" s="1"/>
  <c r="J75" i="1"/>
  <c r="O75" i="1" s="1"/>
  <c r="I68" i="1"/>
  <c r="N68" i="1" s="1"/>
  <c r="I72" i="1"/>
  <c r="N72" i="1" s="1"/>
  <c r="J64" i="1"/>
  <c r="O64" i="1" s="1"/>
  <c r="H67" i="1"/>
  <c r="M67" i="1" s="1"/>
  <c r="H71" i="1"/>
  <c r="M71" i="1" s="1"/>
  <c r="H75" i="1"/>
  <c r="M75" i="1" s="1"/>
  <c r="I65" i="1"/>
  <c r="N65" i="1" s="1"/>
  <c r="I64" i="1"/>
  <c r="N64" i="1" s="1"/>
  <c r="H72" i="1"/>
  <c r="M72" i="1" s="1"/>
  <c r="J65" i="1"/>
  <c r="O65" i="1" s="1"/>
  <c r="I66" i="1"/>
  <c r="N66" i="1" s="1"/>
  <c r="I74" i="1"/>
  <c r="N74" i="1" s="1"/>
  <c r="H73" i="1"/>
  <c r="M73" i="1" s="1"/>
  <c r="W95" i="1"/>
  <c r="G155" i="1"/>
  <c r="W98" i="1"/>
  <c r="G161" i="1"/>
  <c r="W101" i="1"/>
  <c r="G156" i="1"/>
  <c r="W96" i="1"/>
  <c r="W102" i="1"/>
  <c r="W99" i="1"/>
  <c r="G159" i="1"/>
  <c r="G152" i="1"/>
  <c r="W92" i="1"/>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77" i="2"/>
  <c r="G117" i="2" a="1"/>
  <c r="G117" i="2" s="1"/>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77" i="2"/>
  <c r="B120" i="2"/>
  <c r="B118" i="2"/>
  <c r="B117" i="2"/>
  <c r="B116" i="2"/>
  <c r="B119" i="2" s="1"/>
  <c r="G112" i="2"/>
  <c r="G78"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B63" i="10" l="1"/>
  <c r="M16" i="10" s="1"/>
  <c r="J15" i="9"/>
  <c r="J27" i="9"/>
  <c r="J39" i="9"/>
  <c r="J15" i="11"/>
  <c r="J39" i="11"/>
  <c r="J27" i="11"/>
  <c r="J20" i="9"/>
  <c r="J32" i="9"/>
  <c r="J8" i="9"/>
  <c r="J32" i="11"/>
  <c r="J20" i="11"/>
  <c r="J8" i="11"/>
  <c r="M29" i="10"/>
  <c r="M5" i="10"/>
  <c r="M17" i="10"/>
  <c r="J28" i="9"/>
  <c r="J40" i="9"/>
  <c r="J16" i="9"/>
  <c r="J40" i="11"/>
  <c r="J28" i="11"/>
  <c r="J16" i="11"/>
  <c r="M40" i="10"/>
  <c r="M28" i="10"/>
  <c r="M10" i="10"/>
  <c r="M22" i="10"/>
  <c r="J33" i="9"/>
  <c r="J9" i="9"/>
  <c r="J21" i="9"/>
  <c r="J21" i="11"/>
  <c r="J9" i="11"/>
  <c r="J33" i="11"/>
  <c r="J37" i="9"/>
  <c r="J13" i="9"/>
  <c r="J25" i="9"/>
  <c r="J25" i="11"/>
  <c r="J13" i="11"/>
  <c r="J37" i="11"/>
  <c r="J24" i="9"/>
  <c r="J36" i="9"/>
  <c r="J12" i="9"/>
  <c r="J36" i="11"/>
  <c r="J24" i="11"/>
  <c r="J12" i="11"/>
  <c r="M18" i="10"/>
  <c r="M6" i="10"/>
  <c r="M30" i="10"/>
  <c r="M38" i="10"/>
  <c r="M14" i="10"/>
  <c r="M26" i="10"/>
  <c r="J18" i="9"/>
  <c r="J6" i="9"/>
  <c r="J30" i="9"/>
  <c r="J30" i="11"/>
  <c r="J18" i="11"/>
  <c r="J6" i="11"/>
  <c r="M24" i="10"/>
  <c r="M36" i="10"/>
  <c r="M35" i="10"/>
  <c r="M23" i="10"/>
  <c r="M11" i="10"/>
  <c r="J11" i="9"/>
  <c r="J23" i="9"/>
  <c r="J35" i="9"/>
  <c r="J35" i="11"/>
  <c r="J23" i="11"/>
  <c r="J11" i="11"/>
  <c r="M12" i="10"/>
  <c r="M31" i="10"/>
  <c r="M19" i="10"/>
  <c r="M7" i="10"/>
  <c r="M27" i="10"/>
  <c r="M39" i="10"/>
  <c r="M15" i="10"/>
  <c r="J41" i="9"/>
  <c r="J17" i="9"/>
  <c r="J29" i="9"/>
  <c r="J29" i="11"/>
  <c r="J17" i="11"/>
  <c r="J41" i="11"/>
  <c r="J7" i="9"/>
  <c r="J19" i="9"/>
  <c r="J31" i="9"/>
  <c r="J31" i="11"/>
  <c r="J19" i="11"/>
  <c r="J7" i="11"/>
  <c r="M20" i="10"/>
  <c r="M8" i="10"/>
  <c r="W97" i="1"/>
  <c r="W93" i="1"/>
  <c r="G160" i="1"/>
  <c r="W94" i="1"/>
  <c r="R91" i="1"/>
  <c r="R100" i="1"/>
  <c r="R101" i="1"/>
  <c r="R94" i="1"/>
  <c r="R92" i="1"/>
  <c r="R98" i="1"/>
  <c r="R96" i="1"/>
  <c r="R93" i="1"/>
  <c r="R102" i="1"/>
  <c r="R99" i="1"/>
  <c r="R97" i="1"/>
  <c r="G151" i="1"/>
  <c r="W91" i="1"/>
  <c r="R95" i="1"/>
  <c r="Q71" i="1"/>
  <c r="U71" i="1"/>
  <c r="U69" i="1"/>
  <c r="Q69" i="1"/>
  <c r="Q70" i="1"/>
  <c r="U70" i="1"/>
  <c r="E41" i="11"/>
  <c r="E40" i="10"/>
  <c r="H41" i="9"/>
  <c r="E29" i="10"/>
  <c r="E30" i="11"/>
  <c r="H30" i="9"/>
  <c r="E32" i="11"/>
  <c r="E31" i="10"/>
  <c r="H32" i="9"/>
  <c r="E19" i="11"/>
  <c r="E18" i="10"/>
  <c r="H19" i="9"/>
  <c r="Q67" i="1"/>
  <c r="U67" i="1"/>
  <c r="U64" i="1"/>
  <c r="Q64" i="1"/>
  <c r="E40" i="11"/>
  <c r="E39" i="10"/>
  <c r="H40" i="9"/>
  <c r="E9" i="10"/>
  <c r="E10" i="11"/>
  <c r="H10" i="9"/>
  <c r="E31" i="11"/>
  <c r="E30" i="10"/>
  <c r="H31" i="9"/>
  <c r="U68" i="1"/>
  <c r="Q68" i="1"/>
  <c r="E37" i="10"/>
  <c r="E38" i="11"/>
  <c r="H38" i="9"/>
  <c r="E29" i="11"/>
  <c r="E28" i="10"/>
  <c r="H29" i="9"/>
  <c r="E33" i="11"/>
  <c r="E32" i="10"/>
  <c r="H33" i="9"/>
  <c r="E33" i="10"/>
  <c r="E34" i="11"/>
  <c r="H34" i="9"/>
  <c r="E5" i="10"/>
  <c r="H6" i="9"/>
  <c r="E6" i="11"/>
  <c r="E24" i="11"/>
  <c r="E23" i="10"/>
  <c r="H24" i="9"/>
  <c r="E8" i="11"/>
  <c r="E7" i="10"/>
  <c r="H8" i="9"/>
  <c r="E27" i="11"/>
  <c r="E26" i="10"/>
  <c r="H27" i="9"/>
  <c r="E11" i="11"/>
  <c r="E10" i="10"/>
  <c r="H11" i="9"/>
  <c r="U73" i="1"/>
  <c r="Q73" i="1"/>
  <c r="U72" i="1"/>
  <c r="Q72" i="1"/>
  <c r="E25" i="11"/>
  <c r="E24" i="10"/>
  <c r="H25" i="9"/>
  <c r="E13" i="11"/>
  <c r="E12" i="10"/>
  <c r="H13" i="9"/>
  <c r="E17" i="10"/>
  <c r="E18" i="11"/>
  <c r="H18" i="9"/>
  <c r="E16" i="11"/>
  <c r="E15" i="10"/>
  <c r="H16" i="9"/>
  <c r="E35" i="11"/>
  <c r="E34" i="10"/>
  <c r="H35" i="9"/>
  <c r="U65" i="1"/>
  <c r="Q65" i="1"/>
  <c r="Q66" i="1"/>
  <c r="U66" i="1"/>
  <c r="E9" i="11"/>
  <c r="E8" i="10"/>
  <c r="H9" i="9"/>
  <c r="E37" i="11"/>
  <c r="E36" i="10"/>
  <c r="H37" i="9"/>
  <c r="E13" i="10"/>
  <c r="E14" i="11"/>
  <c r="H14" i="9"/>
  <c r="E28" i="11"/>
  <c r="E27" i="10"/>
  <c r="H28" i="9"/>
  <c r="E12" i="11"/>
  <c r="E11" i="10"/>
  <c r="H12" i="9"/>
  <c r="E15" i="11"/>
  <c r="E14" i="10"/>
  <c r="H15" i="9"/>
  <c r="Q75" i="1"/>
  <c r="U75" i="1"/>
  <c r="Q74" i="1"/>
  <c r="U74" i="1"/>
  <c r="E21" i="10"/>
  <c r="E22" i="11"/>
  <c r="H22" i="9"/>
  <c r="E21" i="11"/>
  <c r="E20" i="10"/>
  <c r="H21" i="9"/>
  <c r="E17" i="11"/>
  <c r="E16" i="10"/>
  <c r="H17" i="9"/>
  <c r="E25" i="10"/>
  <c r="E26" i="11"/>
  <c r="H26" i="9"/>
  <c r="E36" i="11"/>
  <c r="E35" i="10"/>
  <c r="H36" i="9"/>
  <c r="E20" i="11"/>
  <c r="E19" i="10"/>
  <c r="H20" i="9"/>
  <c r="E39" i="11"/>
  <c r="E38" i="10"/>
  <c r="H39" i="9"/>
  <c r="E23" i="11"/>
  <c r="E22" i="10"/>
  <c r="H23" i="9"/>
  <c r="E7" i="11"/>
  <c r="H7" i="9"/>
  <c r="E6" i="10"/>
  <c r="U32" i="9"/>
  <c r="U20" i="9"/>
  <c r="U8" i="9"/>
  <c r="G54" i="10"/>
  <c r="G170" i="1"/>
  <c r="W8" i="11"/>
  <c r="W32" i="11"/>
  <c r="W20" i="11"/>
  <c r="U33" i="9"/>
  <c r="U21" i="9"/>
  <c r="U9" i="9"/>
  <c r="G171" i="1"/>
  <c r="G55" i="10"/>
  <c r="W33" i="11"/>
  <c r="W9" i="11"/>
  <c r="W21" i="11"/>
  <c r="U40" i="9"/>
  <c r="U28" i="9"/>
  <c r="U16" i="9"/>
  <c r="G62" i="10"/>
  <c r="G178" i="1"/>
  <c r="W16" i="11"/>
  <c r="W28" i="11"/>
  <c r="W40" i="11"/>
  <c r="U34" i="9"/>
  <c r="U22" i="9"/>
  <c r="G172" i="1"/>
  <c r="U10" i="9"/>
  <c r="G56" i="10"/>
  <c r="W10" i="11"/>
  <c r="W34" i="11"/>
  <c r="W22" i="11"/>
  <c r="U31" i="9"/>
  <c r="U7" i="9"/>
  <c r="G169" i="1"/>
  <c r="U19" i="9"/>
  <c r="G53" i="10"/>
  <c r="W19" i="11"/>
  <c r="W31" i="11"/>
  <c r="W7" i="11"/>
  <c r="U41" i="9"/>
  <c r="U29" i="9"/>
  <c r="U17" i="9"/>
  <c r="G179" i="1"/>
  <c r="G63" i="10"/>
  <c r="W29" i="11"/>
  <c r="W41" i="11"/>
  <c r="W17" i="11"/>
  <c r="U11" i="9"/>
  <c r="G173" i="1"/>
  <c r="U35" i="9"/>
  <c r="U23" i="9"/>
  <c r="G57" i="10"/>
  <c r="W11" i="11"/>
  <c r="W23" i="11"/>
  <c r="W35" i="11"/>
  <c r="U36" i="9"/>
  <c r="U24" i="9"/>
  <c r="U12" i="9"/>
  <c r="G58" i="10"/>
  <c r="G174" i="1"/>
  <c r="W12" i="11"/>
  <c r="W24" i="11"/>
  <c r="W36" i="11"/>
  <c r="U14" i="9"/>
  <c r="G176" i="1"/>
  <c r="G60" i="10"/>
  <c r="U38" i="9"/>
  <c r="U26" i="9"/>
  <c r="W26" i="11"/>
  <c r="W14" i="11"/>
  <c r="W38" i="11"/>
  <c r="U27" i="9"/>
  <c r="G61" i="10"/>
  <c r="W37" i="11"/>
  <c r="U37" i="9"/>
  <c r="U25" i="9"/>
  <c r="U13" i="9"/>
  <c r="G175" i="1"/>
  <c r="G59" i="10"/>
  <c r="W25" i="11"/>
  <c r="W13" i="11"/>
  <c r="G119" i="2"/>
  <c r="G118" i="2"/>
  <c r="J33" i="2"/>
  <c r="J29" i="2"/>
  <c r="J25" i="2"/>
  <c r="J21" i="2"/>
  <c r="J17" i="2"/>
  <c r="J9" i="2"/>
  <c r="G91" i="2"/>
  <c r="J36" i="2"/>
  <c r="J32" i="2"/>
  <c r="J28" i="2"/>
  <c r="J24" i="2"/>
  <c r="J20" i="2"/>
  <c r="J16" i="2"/>
  <c r="J12" i="2"/>
  <c r="J8" i="2"/>
  <c r="G87" i="2"/>
  <c r="G79" i="2"/>
  <c r="J35" i="2"/>
  <c r="J23" i="2"/>
  <c r="J11" i="2"/>
  <c r="B121" i="2"/>
  <c r="D119" i="2" s="1"/>
  <c r="D120" i="2" s="1"/>
  <c r="G83" i="2"/>
  <c r="J31" i="2"/>
  <c r="J27" i="2"/>
  <c r="J19" i="2"/>
  <c r="J15" i="2"/>
  <c r="G106" i="2"/>
  <c r="J34" i="2"/>
  <c r="J30" i="2"/>
  <c r="J26" i="2"/>
  <c r="J22" i="2"/>
  <c r="J18" i="2"/>
  <c r="J14" i="2"/>
  <c r="J10" i="2"/>
  <c r="G90" i="2"/>
  <c r="G86" i="2"/>
  <c r="G82" i="2"/>
  <c r="G109" i="2"/>
  <c r="G105" i="2"/>
  <c r="G97" i="2"/>
  <c r="G110" i="2"/>
  <c r="G102" i="2"/>
  <c r="G98" i="2"/>
  <c r="J13" i="2"/>
  <c r="G93" i="2"/>
  <c r="G89" i="2"/>
  <c r="G85" i="2"/>
  <c r="G81" i="2"/>
  <c r="G94" i="2"/>
  <c r="G108" i="2"/>
  <c r="G104" i="2"/>
  <c r="G100" i="2"/>
  <c r="G96" i="2"/>
  <c r="G77" i="2"/>
  <c r="G92" i="2"/>
  <c r="G88" i="2"/>
  <c r="G84" i="2"/>
  <c r="G80" i="2"/>
  <c r="G111" i="2"/>
  <c r="G107" i="2"/>
  <c r="G103" i="2"/>
  <c r="G99" i="2"/>
  <c r="F11" i="2"/>
  <c r="F12" i="2"/>
  <c r="F13" i="2"/>
  <c r="F14" i="2"/>
  <c r="F15" i="2"/>
  <c r="F16" i="2"/>
  <c r="F17" i="2"/>
  <c r="F18" i="2"/>
  <c r="F19" i="2"/>
  <c r="F20" i="2"/>
  <c r="F21" i="2"/>
  <c r="F22" i="2"/>
  <c r="F23" i="2"/>
  <c r="F24" i="2"/>
  <c r="F25" i="2"/>
  <c r="F26" i="2"/>
  <c r="F27" i="2"/>
  <c r="F28" i="2"/>
  <c r="F29" i="2"/>
  <c r="F30" i="2"/>
  <c r="F31" i="2"/>
  <c r="F32" i="2"/>
  <c r="F33" i="2"/>
  <c r="F34" i="2"/>
  <c r="F10" i="2"/>
  <c r="M42" i="10" l="1"/>
  <c r="G163" i="1"/>
  <c r="S96" i="1"/>
  <c r="F156" i="1"/>
  <c r="W15" i="11"/>
  <c r="W39" i="11"/>
  <c r="G177" i="1"/>
  <c r="F162" i="1"/>
  <c r="S102" i="1"/>
  <c r="S92" i="1"/>
  <c r="F152" i="1"/>
  <c r="S91" i="1"/>
  <c r="F151" i="1"/>
  <c r="R103" i="1"/>
  <c r="W27" i="11"/>
  <c r="U15" i="9"/>
  <c r="U30" i="9"/>
  <c r="G52" i="10"/>
  <c r="W6" i="11"/>
  <c r="W30" i="11"/>
  <c r="U18" i="9"/>
  <c r="W18" i="11"/>
  <c r="G168" i="1"/>
  <c r="U6" i="9"/>
  <c r="F153" i="1"/>
  <c r="S93" i="1"/>
  <c r="F154" i="1"/>
  <c r="S94" i="1"/>
  <c r="F157" i="1"/>
  <c r="S97" i="1"/>
  <c r="S101" i="1"/>
  <c r="F161" i="1"/>
  <c r="U39" i="9"/>
  <c r="S95" i="1"/>
  <c r="F155" i="1"/>
  <c r="F159" i="1"/>
  <c r="S99" i="1"/>
  <c r="F158" i="1"/>
  <c r="S98" i="1"/>
  <c r="F160" i="1"/>
  <c r="S100" i="1"/>
  <c r="I6" i="10"/>
  <c r="H6" i="10"/>
  <c r="H17" i="11"/>
  <c r="R17" i="11"/>
  <c r="S17" i="11"/>
  <c r="Y17" i="11"/>
  <c r="H14" i="10"/>
  <c r="I14" i="10"/>
  <c r="I36" i="10"/>
  <c r="H36" i="10"/>
  <c r="H9" i="11"/>
  <c r="R9" i="11"/>
  <c r="S9" i="11"/>
  <c r="Y9" i="11"/>
  <c r="H13" i="11"/>
  <c r="R13" i="11"/>
  <c r="S13" i="11"/>
  <c r="Y13" i="11"/>
  <c r="S6" i="11"/>
  <c r="R6" i="11"/>
  <c r="H6" i="11"/>
  <c r="Y6" i="11"/>
  <c r="H33" i="11"/>
  <c r="S33" i="11"/>
  <c r="R33" i="11"/>
  <c r="Y33" i="11"/>
  <c r="H39" i="10"/>
  <c r="I39" i="10"/>
  <c r="H25" i="10"/>
  <c r="I25" i="10"/>
  <c r="S22" i="11"/>
  <c r="R22" i="11"/>
  <c r="H22" i="11"/>
  <c r="Y22" i="11"/>
  <c r="I15" i="10"/>
  <c r="H15" i="10"/>
  <c r="H17" i="10"/>
  <c r="I17" i="10"/>
  <c r="I10" i="10"/>
  <c r="H10" i="10"/>
  <c r="H33" i="10"/>
  <c r="I33" i="10"/>
  <c r="S38" i="11"/>
  <c r="R38" i="11"/>
  <c r="H38" i="11"/>
  <c r="Y38" i="11"/>
  <c r="S10" i="11"/>
  <c r="R10" i="11"/>
  <c r="H10" i="11"/>
  <c r="Y10" i="11"/>
  <c r="R40" i="11"/>
  <c r="S40" i="11"/>
  <c r="H40" i="11"/>
  <c r="Y40" i="11"/>
  <c r="S30" i="11"/>
  <c r="R30" i="11"/>
  <c r="Y30" i="11"/>
  <c r="H30" i="11"/>
  <c r="H41" i="11"/>
  <c r="R41" i="11"/>
  <c r="S41" i="11"/>
  <c r="Y41" i="11"/>
  <c r="I21" i="10"/>
  <c r="H21" i="10"/>
  <c r="H27" i="10"/>
  <c r="I27" i="10"/>
  <c r="H13" i="10"/>
  <c r="I13" i="10"/>
  <c r="I34" i="10"/>
  <c r="H34" i="10"/>
  <c r="R16" i="11"/>
  <c r="S16" i="11"/>
  <c r="Y16" i="11"/>
  <c r="H16" i="11"/>
  <c r="I24" i="10"/>
  <c r="H24" i="10"/>
  <c r="R11" i="11"/>
  <c r="S11" i="11"/>
  <c r="H11" i="11"/>
  <c r="Y11" i="11"/>
  <c r="I23" i="10"/>
  <c r="H23" i="10"/>
  <c r="H5" i="10"/>
  <c r="I5" i="10"/>
  <c r="I28" i="10"/>
  <c r="H28" i="10"/>
  <c r="I37" i="10"/>
  <c r="H37" i="10"/>
  <c r="H30" i="10"/>
  <c r="I30" i="10"/>
  <c r="H9" i="10"/>
  <c r="I9" i="10"/>
  <c r="Q76" i="1"/>
  <c r="R69" i="1" s="1"/>
  <c r="I31" i="10"/>
  <c r="H31" i="10"/>
  <c r="I29" i="10"/>
  <c r="H29" i="10"/>
  <c r="I22" i="10"/>
  <c r="H22" i="10"/>
  <c r="R39" i="11"/>
  <c r="S39" i="11"/>
  <c r="H39" i="11"/>
  <c r="Y39" i="11"/>
  <c r="S26" i="11"/>
  <c r="R26" i="11"/>
  <c r="H26" i="11"/>
  <c r="Y26" i="11"/>
  <c r="S12" i="11"/>
  <c r="R12" i="11"/>
  <c r="H12" i="11"/>
  <c r="Y12" i="11"/>
  <c r="S18" i="11"/>
  <c r="R18" i="11"/>
  <c r="Y18" i="11"/>
  <c r="H18" i="11"/>
  <c r="I26" i="10"/>
  <c r="H26" i="10"/>
  <c r="S8" i="11"/>
  <c r="R8" i="11"/>
  <c r="Y8" i="11"/>
  <c r="H8" i="11"/>
  <c r="S34" i="11"/>
  <c r="R34" i="11"/>
  <c r="H34" i="11"/>
  <c r="Y34" i="11"/>
  <c r="R19" i="11"/>
  <c r="S19" i="11"/>
  <c r="H19" i="11"/>
  <c r="Y19" i="11"/>
  <c r="I40" i="10"/>
  <c r="H40" i="10"/>
  <c r="R23" i="11"/>
  <c r="S23" i="11"/>
  <c r="H23" i="11"/>
  <c r="Y23" i="11"/>
  <c r="H35" i="10"/>
  <c r="I35" i="10"/>
  <c r="R15" i="11"/>
  <c r="S15" i="11"/>
  <c r="H15" i="11"/>
  <c r="Y15" i="11"/>
  <c r="S14" i="11"/>
  <c r="R14" i="11"/>
  <c r="H14" i="11"/>
  <c r="Y14" i="11"/>
  <c r="R37" i="11"/>
  <c r="S37" i="11"/>
  <c r="H37" i="11"/>
  <c r="Y37" i="11"/>
  <c r="R27" i="11"/>
  <c r="S27" i="11"/>
  <c r="H27" i="11"/>
  <c r="Y27" i="11"/>
  <c r="R7" i="11"/>
  <c r="S7" i="11"/>
  <c r="H7" i="11"/>
  <c r="Y7" i="11"/>
  <c r="H19" i="10"/>
  <c r="I19" i="10"/>
  <c r="S36" i="11"/>
  <c r="R36" i="11"/>
  <c r="H36" i="11"/>
  <c r="Y36" i="11"/>
  <c r="I20" i="10"/>
  <c r="H20" i="10"/>
  <c r="I38" i="10"/>
  <c r="H38" i="10"/>
  <c r="S20" i="11"/>
  <c r="R20" i="11"/>
  <c r="H20" i="11"/>
  <c r="Y20" i="11"/>
  <c r="I16" i="10"/>
  <c r="H16" i="10"/>
  <c r="H21" i="11"/>
  <c r="R21" i="11"/>
  <c r="S21" i="11"/>
  <c r="Y21" i="11"/>
  <c r="H11" i="10"/>
  <c r="I11" i="10"/>
  <c r="S28" i="11"/>
  <c r="R28" i="11"/>
  <c r="H28" i="11"/>
  <c r="Y28" i="11"/>
  <c r="I8" i="10"/>
  <c r="H8" i="10"/>
  <c r="R35" i="11"/>
  <c r="S35" i="11"/>
  <c r="H35" i="11"/>
  <c r="Y35" i="11"/>
  <c r="I12" i="10"/>
  <c r="H12" i="10"/>
  <c r="H25" i="11"/>
  <c r="R25" i="11"/>
  <c r="S25" i="11"/>
  <c r="Y25" i="11"/>
  <c r="H7" i="10"/>
  <c r="I7" i="10"/>
  <c r="R24" i="11"/>
  <c r="S24" i="11"/>
  <c r="H24" i="11"/>
  <c r="Y24" i="11"/>
  <c r="I32" i="10"/>
  <c r="H32" i="10"/>
  <c r="R29" i="11"/>
  <c r="S29" i="11"/>
  <c r="H29" i="11"/>
  <c r="Y29" i="11"/>
  <c r="R31" i="11"/>
  <c r="S31" i="11"/>
  <c r="H31" i="11"/>
  <c r="Y31" i="11"/>
  <c r="U76" i="1"/>
  <c r="V70" i="1" s="1"/>
  <c r="I18" i="10"/>
  <c r="H18" i="10"/>
  <c r="R32" i="11"/>
  <c r="S32" i="11"/>
  <c r="H32" i="11"/>
  <c r="Y32" i="11"/>
  <c r="R70" i="1"/>
  <c r="P36" i="10"/>
  <c r="P12" i="10"/>
  <c r="P24" i="10"/>
  <c r="P20" i="10"/>
  <c r="P8" i="10"/>
  <c r="P32" i="10"/>
  <c r="P14" i="10"/>
  <c r="P26" i="10"/>
  <c r="P38" i="10"/>
  <c r="P10" i="10"/>
  <c r="P34" i="10"/>
  <c r="P22" i="10"/>
  <c r="P40" i="10"/>
  <c r="P28" i="10"/>
  <c r="P16" i="10"/>
  <c r="P30" i="10"/>
  <c r="P6" i="10"/>
  <c r="P18" i="10"/>
  <c r="P9" i="10"/>
  <c r="P21" i="10"/>
  <c r="P33" i="10"/>
  <c r="P35" i="10"/>
  <c r="P23" i="10"/>
  <c r="P11" i="10"/>
  <c r="P39" i="10"/>
  <c r="P15" i="10"/>
  <c r="P27" i="10"/>
  <c r="P31" i="10"/>
  <c r="P19" i="10"/>
  <c r="P7" i="10"/>
  <c r="P13" i="10"/>
  <c r="P25" i="10"/>
  <c r="P37" i="10"/>
  <c r="E78" i="2"/>
  <c r="E82" i="2"/>
  <c r="E86" i="2"/>
  <c r="E90" i="2"/>
  <c r="E94" i="2"/>
  <c r="E98" i="2"/>
  <c r="E102" i="2"/>
  <c r="E106" i="2"/>
  <c r="E110" i="2"/>
  <c r="E81" i="2"/>
  <c r="E89" i="2"/>
  <c r="E93" i="2"/>
  <c r="E97" i="2"/>
  <c r="E101" i="2"/>
  <c r="E105" i="2"/>
  <c r="E109" i="2"/>
  <c r="E77" i="2"/>
  <c r="E79" i="2"/>
  <c r="E83" i="2"/>
  <c r="E87" i="2"/>
  <c r="E91" i="2"/>
  <c r="E95" i="2"/>
  <c r="E99" i="2"/>
  <c r="E103" i="2"/>
  <c r="E107" i="2"/>
  <c r="E111" i="2"/>
  <c r="E80" i="2"/>
  <c r="E84" i="2"/>
  <c r="E88" i="2"/>
  <c r="E92" i="2"/>
  <c r="E96" i="2"/>
  <c r="E100" i="2"/>
  <c r="E104" i="2"/>
  <c r="E108" i="2"/>
  <c r="E85" i="2"/>
  <c r="G33" i="2"/>
  <c r="G29" i="2"/>
  <c r="G25" i="2"/>
  <c r="G21" i="2"/>
  <c r="G17" i="2"/>
  <c r="G13" i="2"/>
  <c r="H78" i="2"/>
  <c r="H82" i="2"/>
  <c r="H86" i="2"/>
  <c r="H90" i="2"/>
  <c r="H94" i="2"/>
  <c r="H98" i="2"/>
  <c r="H102" i="2"/>
  <c r="H106" i="2"/>
  <c r="H110" i="2"/>
  <c r="H79" i="2"/>
  <c r="H83" i="2"/>
  <c r="H87" i="2"/>
  <c r="H91" i="2"/>
  <c r="H95" i="2"/>
  <c r="H99" i="2"/>
  <c r="H103" i="2"/>
  <c r="H107" i="2"/>
  <c r="H111" i="2"/>
  <c r="H89" i="2"/>
  <c r="H101" i="2"/>
  <c r="H109" i="2"/>
  <c r="H80" i="2"/>
  <c r="H84" i="2"/>
  <c r="H88" i="2"/>
  <c r="H92" i="2"/>
  <c r="H96" i="2"/>
  <c r="H100" i="2"/>
  <c r="H104" i="2"/>
  <c r="H108" i="2"/>
  <c r="H81" i="2"/>
  <c r="H85" i="2"/>
  <c r="H93" i="2"/>
  <c r="H97" i="2"/>
  <c r="H105" i="2"/>
  <c r="H77" i="2"/>
  <c r="G32" i="2"/>
  <c r="G28" i="2"/>
  <c r="G24" i="2"/>
  <c r="G20" i="2"/>
  <c r="G16" i="2"/>
  <c r="G12" i="2"/>
  <c r="G31" i="2"/>
  <c r="G27" i="2"/>
  <c r="G23" i="2"/>
  <c r="G19" i="2"/>
  <c r="G15" i="2"/>
  <c r="G10" i="2"/>
  <c r="G11" i="2"/>
  <c r="G30" i="2"/>
  <c r="G26" i="2"/>
  <c r="G22" i="2"/>
  <c r="G18" i="2"/>
  <c r="G14" i="2"/>
  <c r="V25" i="11" l="1"/>
  <c r="F59" i="10"/>
  <c r="T37" i="9"/>
  <c r="T13" i="9"/>
  <c r="F175" i="1"/>
  <c r="V37" i="11"/>
  <c r="V13" i="11"/>
  <c r="T25" i="9"/>
  <c r="P17" i="10"/>
  <c r="P29" i="10"/>
  <c r="P42" i="10" s="1"/>
  <c r="P5" i="10"/>
  <c r="F174" i="1"/>
  <c r="F58" i="10"/>
  <c r="V12" i="11"/>
  <c r="T36" i="9"/>
  <c r="V36" i="11"/>
  <c r="T24" i="9"/>
  <c r="V24" i="11"/>
  <c r="T12" i="9"/>
  <c r="T20" i="9"/>
  <c r="V8" i="11"/>
  <c r="F170" i="1"/>
  <c r="F54" i="10"/>
  <c r="V20" i="11"/>
  <c r="T32" i="9"/>
  <c r="V32" i="11"/>
  <c r="T8" i="9"/>
  <c r="T30" i="9"/>
  <c r="V30" i="11"/>
  <c r="F52" i="10"/>
  <c r="V6" i="11"/>
  <c r="T18" i="9"/>
  <c r="V18" i="11"/>
  <c r="F168" i="1"/>
  <c r="F163" i="1"/>
  <c r="F61" i="10"/>
  <c r="V27" i="11"/>
  <c r="T39" i="9"/>
  <c r="T27" i="9"/>
  <c r="V39" i="11"/>
  <c r="T15" i="9"/>
  <c r="V15" i="11"/>
  <c r="F177" i="1"/>
  <c r="T38" i="9"/>
  <c r="V14" i="11"/>
  <c r="T26" i="9"/>
  <c r="V26" i="11"/>
  <c r="F176" i="1"/>
  <c r="T14" i="9"/>
  <c r="F60" i="10"/>
  <c r="V38" i="11"/>
  <c r="F178" i="1"/>
  <c r="F62" i="10"/>
  <c r="V16" i="11"/>
  <c r="T40" i="9"/>
  <c r="V28" i="11"/>
  <c r="T28" i="9"/>
  <c r="V40" i="11"/>
  <c r="T16" i="9"/>
  <c r="T41" i="9"/>
  <c r="T17" i="9"/>
  <c r="V29" i="11"/>
  <c r="F179" i="1"/>
  <c r="V17" i="11"/>
  <c r="V41" i="11"/>
  <c r="F63" i="10"/>
  <c r="T29" i="9"/>
  <c r="F57" i="10"/>
  <c r="T35" i="9"/>
  <c r="T23" i="9"/>
  <c r="V35" i="11"/>
  <c r="T11" i="9"/>
  <c r="V11" i="11"/>
  <c r="V23" i="11"/>
  <c r="F173" i="1"/>
  <c r="V10" i="11"/>
  <c r="T10" i="9"/>
  <c r="F56" i="10"/>
  <c r="V34" i="11"/>
  <c r="T34" i="9"/>
  <c r="V22" i="11"/>
  <c r="T22" i="9"/>
  <c r="F172" i="1"/>
  <c r="F171" i="1"/>
  <c r="V9" i="11"/>
  <c r="F55" i="10"/>
  <c r="T33" i="9"/>
  <c r="T9" i="9"/>
  <c r="V21" i="11"/>
  <c r="T21" i="9"/>
  <c r="V33" i="11"/>
  <c r="F53" i="10"/>
  <c r="T31" i="9"/>
  <c r="T19" i="9"/>
  <c r="V19" i="11"/>
  <c r="T7" i="9"/>
  <c r="V31" i="11"/>
  <c r="V7" i="11"/>
  <c r="F169" i="1"/>
  <c r="H42" i="10"/>
  <c r="W70" i="1"/>
  <c r="E157" i="1"/>
  <c r="S69" i="1"/>
  <c r="D156" i="1"/>
  <c r="D157" i="1"/>
  <c r="S70" i="1"/>
  <c r="V75" i="1"/>
  <c r="V66" i="1"/>
  <c r="R68" i="1"/>
  <c r="R65" i="1"/>
  <c r="V69" i="1"/>
  <c r="V67" i="1"/>
  <c r="R72" i="1"/>
  <c r="R64" i="1"/>
  <c r="V73" i="1"/>
  <c r="R67" i="1"/>
  <c r="V68" i="1"/>
  <c r="V65" i="1"/>
  <c r="V71" i="1"/>
  <c r="R66" i="1"/>
  <c r="R75" i="1"/>
  <c r="R71" i="1"/>
  <c r="V64" i="1"/>
  <c r="V74" i="1"/>
  <c r="V72" i="1"/>
  <c r="R74" i="1"/>
  <c r="R73" i="1"/>
  <c r="O30" i="10" l="1"/>
  <c r="O6" i="10"/>
  <c r="O18" i="10"/>
  <c r="O34" i="10"/>
  <c r="O10" i="10"/>
  <c r="O22" i="10"/>
  <c r="O38" i="10"/>
  <c r="O14" i="10"/>
  <c r="O26" i="10"/>
  <c r="O11" i="10"/>
  <c r="O23" i="10"/>
  <c r="O35" i="10"/>
  <c r="O12" i="10"/>
  <c r="O24" i="10"/>
  <c r="O36" i="10"/>
  <c r="O32" i="10"/>
  <c r="O8" i="10"/>
  <c r="O20" i="10"/>
  <c r="O33" i="10"/>
  <c r="O9" i="10"/>
  <c r="O21" i="10"/>
  <c r="O28" i="10"/>
  <c r="O40" i="10"/>
  <c r="O16" i="10"/>
  <c r="O37" i="10"/>
  <c r="O13" i="10"/>
  <c r="O25" i="10"/>
  <c r="O29" i="10"/>
  <c r="O5" i="10"/>
  <c r="O17" i="10"/>
  <c r="O7" i="10"/>
  <c r="O31" i="10"/>
  <c r="O19" i="10"/>
  <c r="O15" i="10"/>
  <c r="O27" i="10"/>
  <c r="O39" i="10"/>
  <c r="S73" i="1"/>
  <c r="D160" i="1"/>
  <c r="E151" i="1"/>
  <c r="W64" i="1"/>
  <c r="V76" i="1"/>
  <c r="D153" i="1"/>
  <c r="S66" i="1"/>
  <c r="D154" i="1"/>
  <c r="S67" i="1"/>
  <c r="E154" i="1"/>
  <c r="W67" i="1"/>
  <c r="D57" i="10"/>
  <c r="R23" i="9"/>
  <c r="D173" i="1"/>
  <c r="R11" i="9"/>
  <c r="R35" i="9"/>
  <c r="T23" i="11"/>
  <c r="T35" i="11"/>
  <c r="T11" i="11"/>
  <c r="D161" i="1"/>
  <c r="S74" i="1"/>
  <c r="D158" i="1"/>
  <c r="S71" i="1"/>
  <c r="E158" i="1"/>
  <c r="W71" i="1"/>
  <c r="W73" i="1"/>
  <c r="E160" i="1"/>
  <c r="W69" i="1"/>
  <c r="E156" i="1"/>
  <c r="E162" i="1"/>
  <c r="W75" i="1"/>
  <c r="E159" i="1"/>
  <c r="W72" i="1"/>
  <c r="D162" i="1"/>
  <c r="S75" i="1"/>
  <c r="W65" i="1"/>
  <c r="E152" i="1"/>
  <c r="D151" i="1"/>
  <c r="R76" i="1"/>
  <c r="S64" i="1"/>
  <c r="S65" i="1"/>
  <c r="D152" i="1"/>
  <c r="S36" i="9"/>
  <c r="S24" i="9"/>
  <c r="S12" i="9"/>
  <c r="E58" i="10"/>
  <c r="E174" i="1"/>
  <c r="U24" i="11"/>
  <c r="U12" i="11"/>
  <c r="U36" i="11"/>
  <c r="W66" i="1"/>
  <c r="E153" i="1"/>
  <c r="W74" i="1"/>
  <c r="E161" i="1"/>
  <c r="E155" i="1"/>
  <c r="W68" i="1"/>
  <c r="D159" i="1"/>
  <c r="S72" i="1"/>
  <c r="D155" i="1"/>
  <c r="S68" i="1"/>
  <c r="R36" i="9"/>
  <c r="R24" i="9"/>
  <c r="R12" i="9"/>
  <c r="D58" i="10"/>
  <c r="D174" i="1"/>
  <c r="T36" i="11"/>
  <c r="T24" i="11"/>
  <c r="T12" i="11"/>
  <c r="O42" i="10" l="1"/>
  <c r="J35" i="10"/>
  <c r="J23" i="10"/>
  <c r="J11" i="10"/>
  <c r="S32" i="9"/>
  <c r="S20" i="9"/>
  <c r="S8" i="9"/>
  <c r="E170" i="1"/>
  <c r="E54" i="10"/>
  <c r="U20" i="11"/>
  <c r="U32" i="11"/>
  <c r="U8" i="11"/>
  <c r="E59" i="10"/>
  <c r="S37" i="9"/>
  <c r="S13" i="9"/>
  <c r="S25" i="9"/>
  <c r="E175" i="1"/>
  <c r="U37" i="11"/>
  <c r="U13" i="11"/>
  <c r="U25" i="11"/>
  <c r="J22" i="10"/>
  <c r="J34" i="10"/>
  <c r="J10" i="10"/>
  <c r="D163" i="1"/>
  <c r="D55" i="10"/>
  <c r="R33" i="9"/>
  <c r="R21" i="9"/>
  <c r="R9" i="9"/>
  <c r="D171" i="1"/>
  <c r="T21" i="11"/>
  <c r="T33" i="11"/>
  <c r="T9" i="11"/>
  <c r="D56" i="10"/>
  <c r="R34" i="9"/>
  <c r="R22" i="9"/>
  <c r="R10" i="9"/>
  <c r="D172" i="1"/>
  <c r="T10" i="11"/>
  <c r="T34" i="11"/>
  <c r="T22" i="11"/>
  <c r="S39" i="9"/>
  <c r="S27" i="9"/>
  <c r="S15" i="9"/>
  <c r="E61" i="10"/>
  <c r="E177" i="1"/>
  <c r="U15" i="11"/>
  <c r="U27" i="11"/>
  <c r="U39" i="11"/>
  <c r="E163" i="1"/>
  <c r="E168" i="1"/>
  <c r="E52" i="10"/>
  <c r="S18" i="9"/>
  <c r="S30" i="9"/>
  <c r="U18" i="11"/>
  <c r="U30" i="11"/>
  <c r="S40" i="9"/>
  <c r="S28" i="9"/>
  <c r="S16" i="9"/>
  <c r="E62" i="10"/>
  <c r="E178" i="1"/>
  <c r="U28" i="11"/>
  <c r="U40" i="11"/>
  <c r="U16" i="11"/>
  <c r="K23" i="10"/>
  <c r="K35" i="10"/>
  <c r="K11" i="10"/>
  <c r="D53" i="10"/>
  <c r="R19" i="9"/>
  <c r="D169" i="1"/>
  <c r="R7" i="9"/>
  <c r="R31" i="9"/>
  <c r="T31" i="11"/>
  <c r="T7" i="11"/>
  <c r="T19" i="11"/>
  <c r="R30" i="9"/>
  <c r="R18" i="9"/>
  <c r="D52" i="10"/>
  <c r="D168" i="1"/>
  <c r="T30" i="11"/>
  <c r="T18" i="11"/>
  <c r="D63" i="10"/>
  <c r="R41" i="9"/>
  <c r="R29" i="9"/>
  <c r="R17" i="9"/>
  <c r="D179" i="1"/>
  <c r="T41" i="11"/>
  <c r="T29" i="11"/>
  <c r="T17" i="11"/>
  <c r="E63" i="10"/>
  <c r="S41" i="9"/>
  <c r="S17" i="9"/>
  <c r="S29" i="9"/>
  <c r="E179" i="1"/>
  <c r="U17" i="11"/>
  <c r="U29" i="11"/>
  <c r="U41" i="11"/>
  <c r="D59" i="10"/>
  <c r="R37" i="9"/>
  <c r="R25" i="9"/>
  <c r="R13" i="9"/>
  <c r="D175" i="1"/>
  <c r="T13" i="11"/>
  <c r="T37" i="11"/>
  <c r="T25" i="11"/>
  <c r="E55" i="10"/>
  <c r="S33" i="9"/>
  <c r="S9" i="9"/>
  <c r="S21" i="9"/>
  <c r="E171" i="1"/>
  <c r="U21" i="11"/>
  <c r="U9" i="11"/>
  <c r="U33" i="11"/>
  <c r="R32" i="9"/>
  <c r="R20" i="9"/>
  <c r="R8" i="9"/>
  <c r="D54" i="10"/>
  <c r="D170" i="1"/>
  <c r="T32" i="11"/>
  <c r="T20" i="11"/>
  <c r="T8" i="11"/>
  <c r="D61" i="10"/>
  <c r="R27" i="9"/>
  <c r="D177" i="1"/>
  <c r="R15" i="9"/>
  <c r="R39" i="9"/>
  <c r="T27" i="11"/>
  <c r="T15" i="11"/>
  <c r="T39" i="11"/>
  <c r="S26" i="9"/>
  <c r="E60" i="10"/>
  <c r="S38" i="9"/>
  <c r="S14" i="9"/>
  <c r="E176" i="1"/>
  <c r="U14" i="11"/>
  <c r="U38" i="11"/>
  <c r="U26" i="11"/>
  <c r="R40" i="9"/>
  <c r="R28" i="9"/>
  <c r="R16" i="9"/>
  <c r="D62" i="10"/>
  <c r="D178" i="1"/>
  <c r="T16" i="11"/>
  <c r="T28" i="11"/>
  <c r="T40" i="11"/>
  <c r="S22" i="9"/>
  <c r="E172" i="1"/>
  <c r="E56" i="10"/>
  <c r="S34" i="9"/>
  <c r="S10" i="9"/>
  <c r="U34" i="11"/>
  <c r="U22" i="11"/>
  <c r="U10" i="11"/>
  <c r="D60" i="10"/>
  <c r="R38" i="9"/>
  <c r="R14" i="9"/>
  <c r="D176" i="1"/>
  <c r="R26" i="9"/>
  <c r="T14" i="11"/>
  <c r="T38" i="11"/>
  <c r="T26" i="11"/>
  <c r="S31" i="9"/>
  <c r="S19" i="9"/>
  <c r="S7" i="9"/>
  <c r="E53" i="10"/>
  <c r="E169" i="1"/>
  <c r="U7" i="11"/>
  <c r="U19" i="11"/>
  <c r="U31" i="11"/>
  <c r="S35" i="9"/>
  <c r="S23" i="9"/>
  <c r="S11" i="9"/>
  <c r="E57" i="10"/>
  <c r="E173" i="1"/>
  <c r="U35" i="11"/>
  <c r="U23" i="11"/>
  <c r="U11" i="11"/>
  <c r="J13" i="10" l="1"/>
  <c r="J25" i="10"/>
  <c r="J37" i="10"/>
  <c r="J29" i="10"/>
  <c r="J17" i="10"/>
  <c r="J5" i="10"/>
  <c r="J33" i="10"/>
  <c r="J21" i="10"/>
  <c r="J9" i="10"/>
  <c r="K12" i="10"/>
  <c r="K36" i="10"/>
  <c r="K24" i="10"/>
  <c r="K7" i="10"/>
  <c r="K19" i="10"/>
  <c r="K31" i="10"/>
  <c r="K18" i="10"/>
  <c r="K30" i="10"/>
  <c r="K6" i="10"/>
  <c r="K26" i="10"/>
  <c r="K14" i="10"/>
  <c r="K38" i="10"/>
  <c r="K9" i="10"/>
  <c r="K21" i="10"/>
  <c r="K33" i="10"/>
  <c r="J26" i="10"/>
  <c r="J14" i="10"/>
  <c r="J38" i="10"/>
  <c r="K20" i="10"/>
  <c r="K32" i="10"/>
  <c r="K8" i="10"/>
  <c r="J12" i="10"/>
  <c r="J24" i="10"/>
  <c r="J36" i="10"/>
  <c r="K40" i="10"/>
  <c r="K16" i="10"/>
  <c r="K28" i="10"/>
  <c r="J28" i="10"/>
  <c r="J16" i="10"/>
  <c r="J40" i="10"/>
  <c r="J30" i="10"/>
  <c r="J6" i="10"/>
  <c r="J18" i="10"/>
  <c r="K39" i="10"/>
  <c r="K15" i="10"/>
  <c r="K27" i="10"/>
  <c r="J8" i="10"/>
  <c r="J20" i="10"/>
  <c r="J32" i="10"/>
  <c r="K10" i="10"/>
  <c r="K34" i="10"/>
  <c r="K22" i="10"/>
  <c r="J39" i="10"/>
  <c r="J15" i="10"/>
  <c r="J27" i="10"/>
  <c r="K13" i="10"/>
  <c r="K37" i="10"/>
  <c r="K25" i="10"/>
  <c r="J31" i="10"/>
  <c r="J19" i="10"/>
  <c r="J7" i="10"/>
  <c r="K5" i="10"/>
  <c r="K29" i="10"/>
  <c r="K17" i="10"/>
  <c r="J42" i="10" l="1"/>
  <c r="K42" i="10"/>
  <c r="I64" i="10"/>
  <c r="J52" i="10" s="1"/>
  <c r="S5" i="10" s="1"/>
  <c r="J55" i="10" l="1"/>
  <c r="J59" i="10"/>
  <c r="J63" i="10"/>
  <c r="S40" i="10" s="1"/>
  <c r="J56" i="10"/>
  <c r="J60" i="10"/>
  <c r="J53" i="10"/>
  <c r="J57" i="10"/>
  <c r="J61" i="10"/>
  <c r="J54" i="10"/>
  <c r="J58" i="10"/>
  <c r="J62" i="10"/>
  <c r="S34" i="10" l="1"/>
  <c r="S22" i="10"/>
  <c r="S10" i="10"/>
  <c r="S30" i="10"/>
  <c r="S18" i="10"/>
  <c r="S6" i="10"/>
  <c r="S31" i="10"/>
  <c r="S19" i="10"/>
  <c r="S7" i="10"/>
  <c r="S29" i="10"/>
  <c r="S17" i="10"/>
  <c r="S36" i="10"/>
  <c r="S24" i="10"/>
  <c r="S12" i="10"/>
  <c r="S39" i="10"/>
  <c r="S27" i="10"/>
  <c r="S15" i="10"/>
  <c r="S33" i="10"/>
  <c r="S21" i="10"/>
  <c r="S9" i="10"/>
  <c r="S35" i="10"/>
  <c r="S23" i="10"/>
  <c r="S11" i="10"/>
  <c r="S28" i="10"/>
  <c r="S16" i="10"/>
  <c r="S38" i="10"/>
  <c r="S26" i="10"/>
  <c r="S14" i="10"/>
  <c r="S37" i="10"/>
  <c r="S25" i="10"/>
  <c r="S13" i="10"/>
  <c r="S32" i="10"/>
  <c r="S20" i="10"/>
  <c r="S8" i="10"/>
</calcChain>
</file>

<file path=xl/sharedStrings.xml><?xml version="1.0" encoding="utf-8"?>
<sst xmlns="http://schemas.openxmlformats.org/spreadsheetml/2006/main" count="583" uniqueCount="132">
  <si>
    <t>December</t>
  </si>
  <si>
    <t>November</t>
  </si>
  <si>
    <t>October</t>
  </si>
  <si>
    <t>September</t>
  </si>
  <si>
    <t>August</t>
  </si>
  <si>
    <t>July</t>
  </si>
  <si>
    <t>June</t>
  </si>
  <si>
    <t>May</t>
  </si>
  <si>
    <t>April</t>
  </si>
  <si>
    <t>March</t>
  </si>
  <si>
    <t>Feburary</t>
  </si>
  <si>
    <t>January</t>
  </si>
  <si>
    <t xml:space="preserve">Brazil </t>
  </si>
  <si>
    <t>This Dataset shows the monthly value(in million Dollar) of imports from Brazil during the years 1994-1996</t>
  </si>
  <si>
    <t>Yr</t>
  </si>
  <si>
    <t>Imports(millions $)</t>
  </si>
  <si>
    <t>Months</t>
  </si>
  <si>
    <t>MA(12)</t>
  </si>
  <si>
    <t>CMA(12)</t>
  </si>
  <si>
    <t>CMA(6)</t>
  </si>
  <si>
    <t>a) the method of semi-averages</t>
  </si>
  <si>
    <t>b) the freehand method</t>
  </si>
  <si>
    <t>c) a 12-month centered moving average</t>
  </si>
  <si>
    <t>d) a suitable least squares suitable curve.</t>
  </si>
  <si>
    <t>Splitting the datset into two parts, having odd number of records help</t>
  </si>
  <si>
    <t xml:space="preserve">Y1 </t>
  </si>
  <si>
    <t>approx Murder</t>
  </si>
  <si>
    <t>corresponding Yr -&gt; X1</t>
  </si>
  <si>
    <t>Mean</t>
  </si>
  <si>
    <t>low bound</t>
  </si>
  <si>
    <t>Y1 = aX1 + b</t>
  </si>
  <si>
    <t>Solving 2 equations</t>
  </si>
  <si>
    <t>Trend Eq</t>
  </si>
  <si>
    <t xml:space="preserve">a = </t>
  </si>
  <si>
    <r>
      <rPr>
        <u/>
        <sz val="11"/>
        <color theme="1"/>
        <rFont val="Calibri"/>
        <family val="2"/>
        <scheme val="minor"/>
      </rPr>
      <t xml:space="preserve"> (Y2 - Y1)  </t>
    </r>
    <r>
      <rPr>
        <sz val="11"/>
        <color theme="1"/>
        <rFont val="Calibri"/>
        <family val="2"/>
        <scheme val="minor"/>
      </rPr>
      <t xml:space="preserve">   (X2 - X1)</t>
    </r>
  </si>
  <si>
    <t xml:space="preserve">b= </t>
  </si>
  <si>
    <t>Y2 - a*X2</t>
  </si>
  <si>
    <t xml:space="preserve">Y2 </t>
  </si>
  <si>
    <t>corresponding Yr -&gt;X2</t>
  </si>
  <si>
    <t>Up bound</t>
  </si>
  <si>
    <t>Y2 = aX2 + b</t>
  </si>
  <si>
    <t>Y - 719.3333 = 2.546(X-17)</t>
  </si>
  <si>
    <t>Y =  2.55X +676.041</t>
  </si>
  <si>
    <t>COUNT</t>
  </si>
  <si>
    <t>MEAN X</t>
  </si>
  <si>
    <t>MEAN Y</t>
  </si>
  <si>
    <t>SSX</t>
  </si>
  <si>
    <t>SSY</t>
  </si>
  <si>
    <t>SXY</t>
  </si>
  <si>
    <t>BETA_1</t>
  </si>
  <si>
    <t>BETA_0</t>
  </si>
  <si>
    <t>Linear Trend</t>
  </si>
  <si>
    <t>Semi Avg(MEAN)</t>
  </si>
  <si>
    <t>Poly Trend</t>
  </si>
  <si>
    <t>X</t>
  </si>
  <si>
    <t>X^2</t>
  </si>
  <si>
    <t>Linear trend</t>
  </si>
  <si>
    <t>BETA_2</t>
  </si>
  <si>
    <t>SEMI AVERAGE</t>
  </si>
  <si>
    <t>Advantages</t>
  </si>
  <si>
    <t>1. This method is simple to understand as compare to other methods for measuring the secular trends.</t>
  </si>
  <si>
    <t>2. Everyone who applies this method will get the same result.</t>
  </si>
  <si>
    <t>Disadvantages</t>
  </si>
  <si>
    <t>1. The method assumes a straight line relationship between the plotted points without considering the fact whether that relationship exists or not.</t>
  </si>
  <si>
    <t>2. If we add more data to the original data then we have to do the complete process again for the new data to get the trend values and the trend line also changes.</t>
  </si>
  <si>
    <t xml:space="preserve">3. The method is used only when the trend is linear or almost linear. For non-linear trends this method is not applicable. It is used for the calculation of averages, and averages are affected by extreme values. Thus if there is some very large value or very small value in the time series, that extreme value should either be omitted or this method should not be applied. </t>
  </si>
  <si>
    <t>Moving averages can be used for measuring the trend of any series. This method is applicable to linear as well as non-linear trends.</t>
  </si>
  <si>
    <t>The trend obtained by moving averages generally is neither a straight line nor a standard curve. For this reason the trend cannot be extended for forecasting future values. Trend values are not available for some periods at the start and some values at the end of the time series. This method is not applicable to short time series.</t>
  </si>
  <si>
    <t>MOVING AVERAGE</t>
  </si>
  <si>
    <t>METHOD 1 -  Average Percentage Method</t>
  </si>
  <si>
    <t xml:space="preserve"> Seasonal Index(Mean)</t>
  </si>
  <si>
    <t>%age</t>
  </si>
  <si>
    <t>Seasonal Index(Median)</t>
  </si>
  <si>
    <t>Adjusted</t>
  </si>
  <si>
    <t>Median</t>
  </si>
  <si>
    <t>METHOD 2.1 -  seasonal index by using the Ratio - to- Trend method(Linear Trend)</t>
  </si>
  <si>
    <t>Indexes</t>
  </si>
  <si>
    <t>Year</t>
  </si>
  <si>
    <t xml:space="preserve"> COUNT </t>
  </si>
  <si>
    <t>First figure out trends for the year and then apply it to months</t>
  </si>
  <si>
    <t>Mean X</t>
  </si>
  <si>
    <t>Mean Y</t>
  </si>
  <si>
    <t>Seasonal Index</t>
  </si>
  <si>
    <t>METHOD 2.2 -  seasonal index by using the Ratio - to- Trend method(Polynomial Trend)</t>
  </si>
  <si>
    <t>Beta = (Xt*X)^-1*Xt*Y</t>
  </si>
  <si>
    <t>METHOD 3 - seasonal index by using the Ratio - to- Moving Average method</t>
  </si>
  <si>
    <t>Month</t>
  </si>
  <si>
    <t>New Housing (thousands)</t>
  </si>
  <si>
    <t>Linear           Trend</t>
  </si>
  <si>
    <t>Polynomial Trend</t>
  </si>
  <si>
    <t>R-b-T Mean</t>
  </si>
  <si>
    <t>R-b-T Median</t>
  </si>
  <si>
    <t>R-b-T median</t>
  </si>
  <si>
    <t>R-t-MA(12)</t>
  </si>
  <si>
    <t>Export from USA to Canada</t>
  </si>
  <si>
    <t>Estimation Of Seasonal Variations</t>
  </si>
  <si>
    <t>The following Dataset shows the monthly new Housing starts (in Thousands) for the United States from January 1990 all the way to December 1995</t>
  </si>
  <si>
    <t>De-Seasonalization</t>
  </si>
  <si>
    <t>Detrending Deseasonalized Data</t>
  </si>
  <si>
    <t>LINEAR T</t>
  </si>
  <si>
    <t>POLYNOMIAL T</t>
  </si>
  <si>
    <t>Ratio to trend (Linear)</t>
  </si>
  <si>
    <t>Seasonal Index mean</t>
  </si>
  <si>
    <t>Seasonal Index Median</t>
  </si>
  <si>
    <t>SI Ratio By Trend Mean (linear)</t>
  </si>
  <si>
    <t>SI Ratio by  Trend  Median (Linear)</t>
  </si>
  <si>
    <t>SI Ratio by trend Mean (Poly)</t>
  </si>
  <si>
    <t>Ratio by Moving Average MA(12)</t>
  </si>
  <si>
    <t>SI Ratio by  Trend  Mean/ Trend or Y/(S*T) = C*I</t>
  </si>
  <si>
    <t>SI Ratio by  Trend  Median/ Trend  or Y/(S*T) = C*I</t>
  </si>
  <si>
    <t>SI Ratio by trend Median (Poly)</t>
  </si>
  <si>
    <t>De-Trending the De-Seasonalized Data Y/(S*T) = C*I</t>
  </si>
  <si>
    <t>Polynomial trend</t>
  </si>
  <si>
    <t>Y = ~T*S</t>
  </si>
  <si>
    <t>Y= ~T*S*C*I</t>
  </si>
  <si>
    <t>Winning Forecast</t>
  </si>
  <si>
    <t>Least</t>
  </si>
  <si>
    <t>Y/TS = C*I</t>
  </si>
  <si>
    <t>BEST one is the De-Season &amp; De-Trend (mean,Median) by Linear Trend</t>
  </si>
  <si>
    <t>SI Mean</t>
  </si>
  <si>
    <t>Adjusted SI median</t>
  </si>
  <si>
    <t>TREND</t>
  </si>
  <si>
    <t>Seasonl Inddex</t>
  </si>
  <si>
    <t>Adjusted Mean)</t>
  </si>
  <si>
    <t>Adjusted Median</t>
  </si>
  <si>
    <t>Import</t>
  </si>
  <si>
    <t>Imports Brazil</t>
  </si>
  <si>
    <t>Brazil Imports</t>
  </si>
  <si>
    <t>SI Mean Y/(S*T) = C*I</t>
  </si>
  <si>
    <t>SI Median Y/(S*T) = C*I</t>
  </si>
  <si>
    <t>Seasonl Index</t>
  </si>
  <si>
    <t>CMA(3)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</si>
</sst>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rgb="FFFF0000"/>
      <name val="Calibri"/>
      <family val="2"/>
      <scheme val="minor"/>
    </font>
    <font>
      <b/>
      <sz val="11"/>
      <color theme="1"/>
      <name val="Calibri"/>
      <family val="2"/>
      <scheme val="minor"/>
    </font>
    <font>
      <u/>
      <sz val="11"/>
      <color theme="1"/>
      <name val="Calibri"/>
      <family val="2"/>
      <scheme val="minor"/>
    </font>
    <font>
      <sz val="16"/>
      <color theme="1"/>
      <name val="Calibri"/>
      <family val="2"/>
      <scheme val="minor"/>
    </font>
    <font>
      <sz val="22"/>
      <color theme="1"/>
      <name val="Calibri"/>
      <family val="2"/>
      <scheme val="minor"/>
    </font>
    <font>
      <sz val="24"/>
      <color theme="1"/>
      <name val="Calibri"/>
      <family val="2"/>
      <scheme val="minor"/>
    </font>
    <font>
      <sz val="28"/>
      <color theme="1"/>
      <name val="Calibri"/>
      <family val="2"/>
      <scheme val="minor"/>
    </font>
    <font>
      <sz val="48"/>
      <color theme="1"/>
      <name val="Calibri"/>
      <family val="2"/>
      <scheme val="minor"/>
    </font>
    <font>
      <sz val="12"/>
      <color rgb="FF000000"/>
      <name val="Arial"/>
      <family val="2"/>
    </font>
    <font>
      <sz val="13"/>
      <color rgb="FF0B0B0B"/>
      <name val="Times New Roman"/>
      <family val="1"/>
    </font>
    <font>
      <sz val="10"/>
      <color rgb="FF000000"/>
      <name val="Open Sans"/>
    </font>
    <font>
      <u/>
      <sz val="11"/>
      <color theme="10"/>
      <name val="Calibri"/>
      <family val="2"/>
      <scheme val="minor"/>
    </font>
    <font>
      <b/>
      <sz val="14"/>
      <color theme="1"/>
      <name val="Calibri"/>
      <family val="2"/>
      <scheme val="minor"/>
    </font>
    <font>
      <b/>
      <sz val="24"/>
      <color theme="1"/>
      <name val="Calibri"/>
      <family val="2"/>
      <scheme val="minor"/>
    </font>
    <font>
      <b/>
      <sz val="16"/>
      <color theme="1"/>
      <name val="Calibri"/>
      <family val="2"/>
      <scheme val="minor"/>
    </font>
    <font>
      <b/>
      <sz val="24"/>
      <color rgb="FFFF0000"/>
      <name val="Calibri"/>
      <family val="2"/>
      <scheme val="minor"/>
    </font>
    <font>
      <b/>
      <sz val="20"/>
      <color theme="1"/>
      <name val="Calibri"/>
      <family val="2"/>
      <scheme val="minor"/>
    </font>
    <font>
      <b/>
      <sz val="72"/>
      <color theme="1"/>
      <name val="Calibri"/>
      <family val="2"/>
      <scheme val="minor"/>
    </font>
  </fonts>
  <fills count="3">
    <fill>
      <patternFill patternType="none"/>
    </fill>
    <fill>
      <patternFill patternType="gray125"/>
    </fill>
    <fill>
      <patternFill patternType="solid">
        <fgColor theme="0"/>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right style="thin">
        <color indexed="64"/>
      </right>
      <top/>
      <bottom style="double">
        <color indexed="64"/>
      </bottom>
      <diagonal/>
    </border>
    <border>
      <left/>
      <right/>
      <top style="thin">
        <color indexed="64"/>
      </top>
      <bottom/>
      <diagonal/>
    </border>
    <border>
      <left/>
      <right/>
      <top/>
      <bottom style="double">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double">
        <color indexed="64"/>
      </bottom>
      <diagonal/>
    </border>
    <border>
      <left style="medium">
        <color indexed="64"/>
      </left>
      <right style="medium">
        <color indexed="64"/>
      </right>
      <top/>
      <bottom style="medium">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style="medium">
        <color indexed="64"/>
      </right>
      <top style="double">
        <color indexed="64"/>
      </top>
      <bottom/>
      <diagonal/>
    </border>
    <border>
      <left/>
      <right style="thin">
        <color indexed="64"/>
      </right>
      <top style="medium">
        <color indexed="64"/>
      </top>
      <bottom/>
      <diagonal/>
    </border>
    <border>
      <left style="thin">
        <color indexed="64"/>
      </left>
      <right/>
      <top style="medium">
        <color indexed="64"/>
      </top>
      <bottom/>
      <diagonal/>
    </border>
  </borders>
  <cellStyleXfs count="2">
    <xf numFmtId="0" fontId="0" fillId="0" borderId="0"/>
    <xf numFmtId="0" fontId="12" fillId="0" borderId="0" applyNumberFormat="0" applyFill="0" applyBorder="0" applyAlignment="0" applyProtection="0"/>
  </cellStyleXfs>
  <cellXfs count="169">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3" xfId="0" applyBorder="1" applyAlignment="1"/>
    <xf numFmtId="0" fontId="2" fillId="0" borderId="0" xfId="0" applyFont="1"/>
    <xf numFmtId="0" fontId="0" fillId="0" borderId="8" xfId="0" applyBorder="1"/>
    <xf numFmtId="0" fontId="0" fillId="0" borderId="0" xfId="0" applyBorder="1"/>
    <xf numFmtId="0" fontId="0" fillId="0" borderId="9" xfId="0" applyBorder="1"/>
    <xf numFmtId="0" fontId="2" fillId="0" borderId="2" xfId="0" applyFont="1" applyBorder="1"/>
    <xf numFmtId="0" fontId="2" fillId="0" borderId="8" xfId="0" applyFont="1" applyBorder="1"/>
    <xf numFmtId="0" fontId="2" fillId="0" borderId="3" xfId="0" applyFont="1" applyBorder="1"/>
    <xf numFmtId="0" fontId="2" fillId="0" borderId="0" xfId="0" applyFont="1" applyBorder="1" applyAlignment="1"/>
    <xf numFmtId="0" fontId="2" fillId="0" borderId="0" xfId="0" applyFont="1" applyBorder="1" applyAlignment="1">
      <alignment horizontal="center"/>
    </xf>
    <xf numFmtId="0" fontId="0" fillId="0" borderId="0" xfId="0" applyBorder="1" applyAlignment="1">
      <alignment horizontal="center"/>
    </xf>
    <xf numFmtId="0" fontId="2" fillId="0" borderId="2" xfId="0" applyFont="1" applyBorder="1" applyAlignment="1">
      <alignment horizontal="right"/>
    </xf>
    <xf numFmtId="0" fontId="2" fillId="0" borderId="6" xfId="0" applyFont="1" applyBorder="1"/>
    <xf numFmtId="0" fontId="2" fillId="0" borderId="10" xfId="0" applyFont="1" applyBorder="1" applyAlignment="1">
      <alignment horizontal="right"/>
    </xf>
    <xf numFmtId="0" fontId="0" fillId="0" borderId="11" xfId="0" applyBorder="1"/>
    <xf numFmtId="0" fontId="0" fillId="0" borderId="12" xfId="0" applyBorder="1"/>
    <xf numFmtId="0" fontId="2" fillId="0" borderId="0" xfId="0" applyFont="1" applyBorder="1" applyAlignment="1">
      <alignment horizontal="right"/>
    </xf>
    <xf numFmtId="0" fontId="2" fillId="0" borderId="0" xfId="0" applyFont="1"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Fill="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2" fillId="0" borderId="10" xfId="0" applyFont="1" applyBorder="1"/>
    <xf numFmtId="0" fontId="2" fillId="0" borderId="11" xfId="0" applyFont="1" applyFill="1" applyBorder="1"/>
    <xf numFmtId="0" fontId="2" fillId="0" borderId="11" xfId="0" applyFont="1" applyBorder="1"/>
    <xf numFmtId="0" fontId="2" fillId="0" borderId="1" xfId="0" applyFont="1" applyBorder="1"/>
    <xf numFmtId="0" fontId="2" fillId="0" borderId="12" xfId="0" applyFont="1" applyBorder="1"/>
    <xf numFmtId="0" fontId="11" fillId="0" borderId="0" xfId="0" applyFont="1"/>
    <xf numFmtId="0" fontId="12" fillId="0" borderId="0" xfId="1"/>
    <xf numFmtId="0" fontId="0" fillId="2" borderId="0" xfId="0" applyFill="1" applyBorder="1"/>
    <xf numFmtId="0" fontId="0" fillId="2" borderId="0" xfId="0" applyFill="1" applyBorder="1" applyAlignment="1">
      <alignment horizontal="left"/>
    </xf>
    <xf numFmtId="0" fontId="8" fillId="2" borderId="2" xfId="0" applyFont="1" applyFill="1" applyBorder="1"/>
    <xf numFmtId="0" fontId="0" fillId="2" borderId="8" xfId="0" applyFill="1" applyBorder="1"/>
    <xf numFmtId="0" fontId="0" fillId="2" borderId="3" xfId="0" applyFill="1" applyBorder="1"/>
    <xf numFmtId="0" fontId="0" fillId="2" borderId="5" xfId="0" applyFill="1" applyBorder="1"/>
    <xf numFmtId="0" fontId="0" fillId="2" borderId="4" xfId="0" applyFill="1" applyBorder="1" applyAlignment="1">
      <alignment horizontal="left" vertical="center" wrapText="1" indent="1"/>
    </xf>
    <xf numFmtId="0" fontId="0" fillId="2" borderId="4" xfId="0" applyFill="1" applyBorder="1" applyAlignment="1">
      <alignment horizontal="left"/>
    </xf>
    <xf numFmtId="0" fontId="0" fillId="2" borderId="9" xfId="0" applyFill="1" applyBorder="1"/>
    <xf numFmtId="0" fontId="0" fillId="2" borderId="7" xfId="0" applyFill="1" applyBorder="1"/>
    <xf numFmtId="0" fontId="0" fillId="2" borderId="4" xfId="0" applyFill="1" applyBorder="1"/>
    <xf numFmtId="0" fontId="10" fillId="2" borderId="0" xfId="0" applyFont="1" applyFill="1" applyBorder="1" applyAlignment="1">
      <alignment horizontal="left" vertical="center" wrapText="1"/>
    </xf>
    <xf numFmtId="0" fontId="11" fillId="2" borderId="6" xfId="0" applyFont="1" applyFill="1" applyBorder="1"/>
    <xf numFmtId="0" fontId="2" fillId="0" borderId="4" xfId="0" applyFont="1" applyBorder="1"/>
    <xf numFmtId="0" fontId="2" fillId="0" borderId="21" xfId="0" applyFont="1" applyBorder="1"/>
    <xf numFmtId="0" fontId="2" fillId="0" borderId="23" xfId="0" applyFont="1" applyBorder="1"/>
    <xf numFmtId="0" fontId="2" fillId="0" borderId="0" xfId="0" applyFont="1" applyFill="1" applyBorder="1"/>
    <xf numFmtId="0" fontId="5" fillId="0" borderId="0" xfId="0" applyFont="1" applyAlignment="1">
      <alignment horizontal="center"/>
    </xf>
    <xf numFmtId="0" fontId="0" fillId="0" borderId="0" xfId="0" applyFont="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10"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2" fillId="0" borderId="0" xfId="0" applyFont="1" applyFill="1" applyBorder="1" applyAlignment="1">
      <alignment wrapText="1"/>
    </xf>
    <xf numFmtId="0" fontId="4" fillId="0" borderId="0" xfId="0" applyFont="1"/>
    <xf numFmtId="0" fontId="6" fillId="0" borderId="0" xfId="0" applyFont="1"/>
    <xf numFmtId="0" fontId="0" fillId="0" borderId="0" xfId="0" applyFont="1"/>
    <xf numFmtId="0" fontId="4" fillId="0" borderId="0" xfId="0" applyFont="1" applyAlignment="1">
      <alignment wrapText="1"/>
    </xf>
    <xf numFmtId="0" fontId="2" fillId="0" borderId="9" xfId="0" applyFont="1" applyBorder="1" applyAlignment="1">
      <alignment horizontal="center" vertical="center"/>
    </xf>
    <xf numFmtId="0" fontId="2" fillId="0" borderId="9" xfId="0" applyFont="1" applyBorder="1" applyAlignment="1">
      <alignment horizontal="center" vertical="center" wrapText="1"/>
    </xf>
    <xf numFmtId="0" fontId="2" fillId="0" borderId="6" xfId="0" applyFont="1" applyFill="1" applyBorder="1" applyAlignment="1">
      <alignment horizontal="center" vertical="center" wrapText="1"/>
    </xf>
    <xf numFmtId="0" fontId="0" fillId="0" borderId="4" xfId="0" applyFont="1" applyBorder="1"/>
    <xf numFmtId="0" fontId="2" fillId="0" borderId="24" xfId="0" applyFont="1" applyBorder="1"/>
    <xf numFmtId="0" fontId="0" fillId="0" borderId="24" xfId="0" applyBorder="1"/>
    <xf numFmtId="0" fontId="0" fillId="0" borderId="25" xfId="0" applyBorder="1"/>
    <xf numFmtId="0" fontId="0" fillId="0" borderId="26" xfId="0" applyBorder="1"/>
    <xf numFmtId="0" fontId="2" fillId="0" borderId="17" xfId="0" applyFont="1" applyBorder="1"/>
    <xf numFmtId="0" fontId="2" fillId="0" borderId="18" xfId="0" applyFont="1" applyBorder="1"/>
    <xf numFmtId="0" fontId="15" fillId="0" borderId="0" xfId="0" applyFont="1" applyBorder="1" applyAlignment="1">
      <alignment horizontal="center" wrapText="1"/>
    </xf>
    <xf numFmtId="0" fontId="2" fillId="0" borderId="0"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2" xfId="0" applyFont="1" applyBorder="1" applyAlignment="1">
      <alignment wrapText="1"/>
    </xf>
    <xf numFmtId="0" fontId="2" fillId="0" borderId="8" xfId="0" applyFont="1" applyBorder="1" applyAlignment="1">
      <alignment wrapText="1"/>
    </xf>
    <xf numFmtId="0" fontId="2" fillId="0" borderId="0" xfId="0" applyFont="1" applyBorder="1" applyAlignment="1">
      <alignment wrapText="1"/>
    </xf>
    <xf numFmtId="0" fontId="2" fillId="0" borderId="5" xfId="0" applyFont="1" applyBorder="1" applyAlignment="1">
      <alignment wrapText="1"/>
    </xf>
    <xf numFmtId="0" fontId="0" fillId="0" borderId="27" xfId="0" applyBorder="1"/>
    <xf numFmtId="0" fontId="16" fillId="0" borderId="0" xfId="0" applyFont="1"/>
    <xf numFmtId="0" fontId="0" fillId="0" borderId="5" xfId="0" applyFont="1" applyBorder="1"/>
    <xf numFmtId="0" fontId="15" fillId="0" borderId="0" xfId="0" applyFont="1"/>
    <xf numFmtId="0" fontId="2" fillId="0" borderId="6" xfId="0" applyFont="1" applyBorder="1" applyAlignment="1">
      <alignment wrapText="1"/>
    </xf>
    <xf numFmtId="0" fontId="2" fillId="0" borderId="9" xfId="0" applyFont="1" applyBorder="1" applyAlignment="1">
      <alignment wrapText="1"/>
    </xf>
    <xf numFmtId="0" fontId="2" fillId="0" borderId="7" xfId="0" applyFont="1" applyBorder="1" applyAlignment="1">
      <alignment wrapText="1"/>
    </xf>
    <xf numFmtId="0" fontId="2" fillId="0" borderId="24" xfId="0" applyFont="1" applyFill="1" applyBorder="1"/>
    <xf numFmtId="0" fontId="0" fillId="0" borderId="0" xfId="0" applyAlignment="1">
      <alignment horizontal="center" vertical="center"/>
    </xf>
    <xf numFmtId="0" fontId="1" fillId="0" borderId="0" xfId="0" applyFont="1"/>
    <xf numFmtId="0" fontId="1" fillId="0" borderId="0" xfId="0" applyFont="1" applyFill="1" applyBorder="1"/>
    <xf numFmtId="0" fontId="2" fillId="0" borderId="14" xfId="0" applyFont="1" applyBorder="1" applyAlignment="1">
      <alignment horizontal="center" vertical="center" wrapText="1"/>
    </xf>
    <xf numFmtId="0" fontId="2" fillId="0" borderId="13"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0" fillId="0" borderId="0" xfId="0" applyFont="1" applyBorder="1"/>
    <xf numFmtId="0" fontId="15" fillId="0" borderId="2" xfId="0" applyFont="1" applyBorder="1" applyAlignment="1">
      <alignment horizontal="center" wrapText="1"/>
    </xf>
    <xf numFmtId="0" fontId="15" fillId="0" borderId="28" xfId="0" applyFont="1" applyBorder="1" applyAlignment="1">
      <alignment horizontal="center" wrapText="1"/>
    </xf>
    <xf numFmtId="0" fontId="15" fillId="0" borderId="3" xfId="0" applyFont="1" applyBorder="1" applyAlignment="1">
      <alignment horizontal="center" wrapText="1"/>
    </xf>
    <xf numFmtId="0" fontId="2" fillId="0" borderId="4" xfId="0" applyFont="1" applyBorder="1" applyAlignment="1">
      <alignment wrapText="1"/>
    </xf>
    <xf numFmtId="0" fontId="2" fillId="0" borderId="5" xfId="0" applyFont="1" applyFill="1" applyBorder="1" applyAlignment="1">
      <alignment wrapText="1"/>
    </xf>
    <xf numFmtId="0" fontId="2" fillId="0" borderId="21" xfId="0" applyFont="1" applyBorder="1" applyAlignment="1">
      <alignment wrapText="1"/>
    </xf>
    <xf numFmtId="0" fontId="0" fillId="0" borderId="0" xfId="0" applyBorder="1" applyAlignment="1">
      <alignment horizontal="center" vertical="center"/>
    </xf>
    <xf numFmtId="0" fontId="0" fillId="0" borderId="24" xfId="0" applyBorder="1" applyAlignment="1">
      <alignment horizontal="center" vertical="center"/>
    </xf>
    <xf numFmtId="0" fontId="0" fillId="0" borderId="2" xfId="0" applyFont="1" applyBorder="1"/>
    <xf numFmtId="0" fontId="0" fillId="0" borderId="8" xfId="0" applyFont="1" applyBorder="1"/>
    <xf numFmtId="0" fontId="0" fillId="0" borderId="3" xfId="0" applyFont="1" applyBorder="1"/>
    <xf numFmtId="0" fontId="17" fillId="0" borderId="0" xfId="0" applyFont="1" applyBorder="1"/>
    <xf numFmtId="0" fontId="0" fillId="0" borderId="0" xfId="0" applyFont="1" applyBorder="1" applyAlignment="1">
      <alignment horizontal="center" vertical="center"/>
    </xf>
    <xf numFmtId="0" fontId="0" fillId="0" borderId="6" xfId="0" applyFont="1" applyBorder="1"/>
    <xf numFmtId="0" fontId="0" fillId="0" borderId="9" xfId="0" applyFont="1" applyBorder="1"/>
    <xf numFmtId="0" fontId="0" fillId="0" borderId="7" xfId="0" applyFont="1" applyBorder="1"/>
    <xf numFmtId="0" fontId="10" fillId="2" borderId="4"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0" fillId="0" borderId="0" xfId="0" applyAlignment="1">
      <alignment horizontal="center" vertical="center"/>
    </xf>
    <xf numFmtId="0" fontId="0" fillId="0" borderId="0"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9" fillId="2" borderId="4" xfId="0" applyFont="1" applyFill="1" applyBorder="1" applyAlignment="1">
      <alignment horizontal="left" vertical="center" wrapText="1"/>
    </xf>
    <xf numFmtId="0" fontId="9" fillId="2" borderId="0" xfId="0" applyFont="1" applyFill="1" applyBorder="1" applyAlignment="1">
      <alignment horizontal="left" vertical="center" wrapText="1"/>
    </xf>
    <xf numFmtId="0" fontId="10" fillId="2" borderId="6" xfId="0" applyFont="1" applyFill="1" applyBorder="1" applyAlignment="1">
      <alignment horizontal="left" vertical="center" wrapText="1"/>
    </xf>
    <xf numFmtId="0" fontId="10" fillId="2" borderId="9" xfId="0" applyFont="1" applyFill="1" applyBorder="1" applyAlignment="1">
      <alignment horizontal="left" vertical="center" wrapText="1"/>
    </xf>
    <xf numFmtId="0" fontId="8" fillId="2" borderId="2" xfId="0" applyFont="1" applyFill="1" applyBorder="1" applyAlignment="1">
      <alignment horizontal="center"/>
    </xf>
    <xf numFmtId="0" fontId="8" fillId="2" borderId="8" xfId="0" applyFont="1" applyFill="1" applyBorder="1" applyAlignment="1">
      <alignment horizontal="center"/>
    </xf>
    <xf numFmtId="0" fontId="13" fillId="0" borderId="2" xfId="0" applyFont="1" applyBorder="1" applyAlignment="1">
      <alignment horizontal="center" wrapText="1"/>
    </xf>
    <xf numFmtId="0" fontId="13" fillId="0" borderId="3" xfId="0" applyFont="1" applyBorder="1" applyAlignment="1">
      <alignment horizontal="center" wrapText="1"/>
    </xf>
    <xf numFmtId="0" fontId="5" fillId="0" borderId="0" xfId="0" applyFont="1" applyAlignment="1">
      <alignment horizontal="center"/>
    </xf>
    <xf numFmtId="0" fontId="0" fillId="0" borderId="0" xfId="0" applyBorder="1" applyAlignment="1">
      <alignment horizontal="center"/>
    </xf>
    <xf numFmtId="0" fontId="0" fillId="0" borderId="5" xfId="0" applyBorder="1" applyAlignment="1">
      <alignment horizontal="center"/>
    </xf>
    <xf numFmtId="0" fontId="13" fillId="0" borderId="8" xfId="0" applyFont="1" applyBorder="1" applyAlignment="1">
      <alignment horizontal="center" wrapText="1"/>
    </xf>
    <xf numFmtId="0" fontId="13" fillId="0" borderId="11" xfId="0" applyFont="1" applyBorder="1" applyAlignment="1">
      <alignment horizontal="center" wrapText="1"/>
    </xf>
    <xf numFmtId="0" fontId="13" fillId="0" borderId="12" xfId="0" applyFont="1" applyBorder="1" applyAlignment="1">
      <alignment horizontal="center" wrapText="1"/>
    </xf>
    <xf numFmtId="0" fontId="14" fillId="0" borderId="2" xfId="0" applyFont="1" applyBorder="1" applyAlignment="1">
      <alignment horizontal="center"/>
    </xf>
    <xf numFmtId="0" fontId="14" fillId="0" borderId="8" xfId="0" applyFont="1" applyBorder="1" applyAlignment="1">
      <alignment horizontal="center"/>
    </xf>
    <xf numFmtId="0" fontId="14" fillId="0" borderId="3" xfId="0" applyFont="1" applyBorder="1" applyAlignment="1">
      <alignment horizontal="center"/>
    </xf>
    <xf numFmtId="0" fontId="15" fillId="0" borderId="10" xfId="0" applyFont="1" applyBorder="1" applyAlignment="1">
      <alignment horizontal="center"/>
    </xf>
    <xf numFmtId="0" fontId="15" fillId="0" borderId="11" xfId="0" applyFont="1" applyBorder="1" applyAlignment="1">
      <alignment horizontal="center"/>
    </xf>
    <xf numFmtId="0" fontId="15" fillId="0" borderId="12" xfId="0" applyFont="1" applyBorder="1" applyAlignment="1">
      <alignment horizontal="center"/>
    </xf>
    <xf numFmtId="0" fontId="15" fillId="0" borderId="8" xfId="0" applyFont="1" applyBorder="1" applyAlignment="1">
      <alignment horizontal="center" wrapText="1"/>
    </xf>
    <xf numFmtId="0" fontId="15" fillId="0" borderId="29" xfId="0" applyFont="1" applyBorder="1" applyAlignment="1">
      <alignment horizontal="center" wrapText="1"/>
    </xf>
    <xf numFmtId="0" fontId="15" fillId="0" borderId="28" xfId="0" applyFont="1" applyBorder="1" applyAlignment="1">
      <alignment horizontal="center" wrapText="1"/>
    </xf>
    <xf numFmtId="0" fontId="15" fillId="0" borderId="10" xfId="0" applyFont="1" applyBorder="1" applyAlignment="1">
      <alignment horizontal="center" wrapText="1"/>
    </xf>
    <xf numFmtId="0" fontId="15" fillId="0" borderId="11" xfId="0" applyFont="1" applyBorder="1" applyAlignment="1">
      <alignment horizontal="center" wrapText="1"/>
    </xf>
    <xf numFmtId="0" fontId="15" fillId="0" borderId="12" xfId="0" applyFont="1" applyBorder="1" applyAlignment="1">
      <alignment horizontal="center" wrapText="1"/>
    </xf>
    <xf numFmtId="0" fontId="0" fillId="0" borderId="8"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xf>
    <xf numFmtId="0" fontId="2" fillId="0" borderId="0" xfId="0" applyFont="1" applyFill="1" applyBorder="1" applyAlignment="1">
      <alignment horizontal="center" wrapText="1"/>
    </xf>
    <xf numFmtId="0" fontId="7" fillId="0" borderId="0" xfId="0" applyFont="1" applyAlignment="1">
      <alignment horizontal="center"/>
    </xf>
    <xf numFmtId="0" fontId="0" fillId="0" borderId="0" xfId="0" applyAlignment="1">
      <alignment horizontal="center"/>
    </xf>
    <xf numFmtId="0" fontId="14" fillId="0" borderId="10" xfId="0" applyFont="1" applyBorder="1" applyAlignment="1">
      <alignment horizontal="center"/>
    </xf>
    <xf numFmtId="0" fontId="14" fillId="0" borderId="11" xfId="0" applyFont="1" applyBorder="1" applyAlignment="1">
      <alignment horizontal="center"/>
    </xf>
    <xf numFmtId="0" fontId="14" fillId="0" borderId="12" xfId="0" applyFont="1" applyBorder="1" applyAlignment="1">
      <alignment horizontal="center"/>
    </xf>
    <xf numFmtId="0" fontId="1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339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u="none" strike="noStrike" baseline="0" smtClean="0"/>
              <a:t>Imports from Brazil</a:t>
            </a:r>
            <a:endParaRPr lang="en-US"/>
          </a:p>
        </c:rich>
      </c:tx>
      <c:layout>
        <c:manualLayout>
          <c:xMode val="edge"/>
          <c:yMode val="edge"/>
          <c:x val="0.45327946698970323"/>
          <c:y val="1.10375275938189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Original Data</c:v>
          </c:tx>
          <c:spPr>
            <a:ln w="19050" cap="rnd">
              <a:solidFill>
                <a:schemeClr val="accent1"/>
              </a:solidFill>
              <a:prstDash val="solid"/>
              <a:round/>
            </a:ln>
            <a:effectLst/>
          </c:spPr>
          <c:marker>
            <c:symbol val="none"/>
          </c:marker>
          <c:cat>
            <c:multiLvlStrRef>
              <c:f>'Dataset- Imports from Brazil'!$B$4:$C$39</c:f>
              <c:multiLvlStrCache>
                <c:ptCount val="36"/>
                <c:lvl>
                  <c:pt idx="0">
                    <c:v>January</c:v>
                  </c:pt>
                  <c:pt idx="1">
                    <c:v>Feburary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Feburary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Feburary</c:v>
                  </c:pt>
                  <c:pt idx="26">
                    <c:v>March</c:v>
                  </c:pt>
                  <c:pt idx="27">
                    <c:v>April</c:v>
                  </c:pt>
                  <c:pt idx="28">
                    <c:v>May</c:v>
                  </c:pt>
                  <c:pt idx="29">
                    <c:v>June</c:v>
                  </c:pt>
                  <c:pt idx="30">
                    <c:v>July</c:v>
                  </c:pt>
                  <c:pt idx="31">
                    <c:v>August</c:v>
                  </c:pt>
                  <c:pt idx="32">
                    <c:v>September</c:v>
                  </c:pt>
                  <c:pt idx="33">
                    <c:v>October</c:v>
                  </c:pt>
                  <c:pt idx="34">
                    <c:v>November</c:v>
                  </c:pt>
                  <c:pt idx="35">
                    <c:v>December</c:v>
                  </c:pt>
                </c:lvl>
                <c:lvl>
                  <c:pt idx="0">
                    <c:v>1994</c:v>
                  </c:pt>
                  <c:pt idx="12">
                    <c:v>1995</c:v>
                  </c:pt>
                  <c:pt idx="24">
                    <c:v>1996</c:v>
                  </c:pt>
                </c:lvl>
              </c:multiLvlStrCache>
            </c:multiLvlStrRef>
          </c:cat>
          <c:val>
            <c:numRef>
              <c:f>'Dataset- Imports from Brazil'!$D$4:$D$39</c:f>
              <c:numCache>
                <c:formatCode>General</c:formatCode>
                <c:ptCount val="36"/>
                <c:pt idx="0">
                  <c:v>686</c:v>
                </c:pt>
                <c:pt idx="1">
                  <c:v>569</c:v>
                </c:pt>
                <c:pt idx="2">
                  <c:v>741</c:v>
                </c:pt>
                <c:pt idx="3">
                  <c:v>645</c:v>
                </c:pt>
                <c:pt idx="4">
                  <c:v>739</c:v>
                </c:pt>
                <c:pt idx="5">
                  <c:v>762</c:v>
                </c:pt>
                <c:pt idx="6">
                  <c:v>768</c:v>
                </c:pt>
                <c:pt idx="7">
                  <c:v>783</c:v>
                </c:pt>
                <c:pt idx="8">
                  <c:v>842</c:v>
                </c:pt>
                <c:pt idx="9">
                  <c:v>801</c:v>
                </c:pt>
                <c:pt idx="10">
                  <c:v>677</c:v>
                </c:pt>
                <c:pt idx="11">
                  <c:v>671</c:v>
                </c:pt>
                <c:pt idx="12">
                  <c:v>805</c:v>
                </c:pt>
                <c:pt idx="13">
                  <c:v>633</c:v>
                </c:pt>
                <c:pt idx="14">
                  <c:v>745</c:v>
                </c:pt>
                <c:pt idx="15">
                  <c:v>647</c:v>
                </c:pt>
                <c:pt idx="16">
                  <c:v>702</c:v>
                </c:pt>
                <c:pt idx="17">
                  <c:v>732</c:v>
                </c:pt>
                <c:pt idx="18">
                  <c:v>715</c:v>
                </c:pt>
                <c:pt idx="19">
                  <c:v>812</c:v>
                </c:pt>
                <c:pt idx="20">
                  <c:v>692</c:v>
                </c:pt>
                <c:pt idx="21">
                  <c:v>775</c:v>
                </c:pt>
                <c:pt idx="22">
                  <c:v>775</c:v>
                </c:pt>
                <c:pt idx="23">
                  <c:v>797</c:v>
                </c:pt>
                <c:pt idx="24">
                  <c:v>741</c:v>
                </c:pt>
                <c:pt idx="25">
                  <c:v>633</c:v>
                </c:pt>
                <c:pt idx="26">
                  <c:v>686</c:v>
                </c:pt>
                <c:pt idx="27">
                  <c:v>716</c:v>
                </c:pt>
                <c:pt idx="28">
                  <c:v>723</c:v>
                </c:pt>
                <c:pt idx="29">
                  <c:v>737</c:v>
                </c:pt>
                <c:pt idx="30">
                  <c:v>729</c:v>
                </c:pt>
                <c:pt idx="31">
                  <c:v>859</c:v>
                </c:pt>
                <c:pt idx="32">
                  <c:v>732</c:v>
                </c:pt>
                <c:pt idx="33">
                  <c:v>706</c:v>
                </c:pt>
                <c:pt idx="34">
                  <c:v>747</c:v>
                </c:pt>
                <c:pt idx="35">
                  <c:v>764</c:v>
                </c:pt>
              </c:numCache>
            </c:numRef>
          </c:val>
          <c:smooth val="0"/>
          <c:extLst>
            <c:ext xmlns:c16="http://schemas.microsoft.com/office/drawing/2014/chart" uri="{C3380CC4-5D6E-409C-BE32-E72D297353CC}">
              <c16:uniqueId val="{00000000-571C-445F-A659-CBA20A3FE574}"/>
            </c:ext>
          </c:extLst>
        </c:ser>
        <c:ser>
          <c:idx val="2"/>
          <c:order val="1"/>
          <c:tx>
            <c:v>CMA(12)</c:v>
          </c:tx>
          <c:spPr>
            <a:ln w="19050" cap="rnd">
              <a:solidFill>
                <a:schemeClr val="accent3"/>
              </a:solidFill>
              <a:prstDash val="sysDash"/>
              <a:round/>
            </a:ln>
            <a:effectLst/>
          </c:spPr>
          <c:marker>
            <c:symbol val="none"/>
          </c:marker>
          <c:val>
            <c:numRef>
              <c:f>'Dataset- Imports from Brazil'!$G$4:$G$39</c:f>
              <c:numCache>
                <c:formatCode>General</c:formatCode>
                <c:ptCount val="36"/>
                <c:pt idx="6">
                  <c:v>728.625</c:v>
                </c:pt>
                <c:pt idx="7">
                  <c:v>736.25</c:v>
                </c:pt>
                <c:pt idx="8">
                  <c:v>739.08333333333326</c:v>
                </c:pt>
                <c:pt idx="9">
                  <c:v>739.33333333333326</c:v>
                </c:pt>
                <c:pt idx="10">
                  <c:v>737.875</c:v>
                </c:pt>
                <c:pt idx="11">
                  <c:v>735.08333333333337</c:v>
                </c:pt>
                <c:pt idx="12">
                  <c:v>731.625</c:v>
                </c:pt>
                <c:pt idx="13">
                  <c:v>730.625</c:v>
                </c:pt>
                <c:pt idx="14">
                  <c:v>725.58333333333337</c:v>
                </c:pt>
                <c:pt idx="15">
                  <c:v>718.25</c:v>
                </c:pt>
                <c:pt idx="16">
                  <c:v>721.25</c:v>
                </c:pt>
                <c:pt idx="17">
                  <c:v>730.58333333333337</c:v>
                </c:pt>
                <c:pt idx="18">
                  <c:v>733.16666666666674</c:v>
                </c:pt>
                <c:pt idx="19">
                  <c:v>730.5</c:v>
                </c:pt>
                <c:pt idx="20">
                  <c:v>728.04166666666674</c:v>
                </c:pt>
                <c:pt idx="21">
                  <c:v>728.45833333333337</c:v>
                </c:pt>
                <c:pt idx="22">
                  <c:v>732.20833333333337</c:v>
                </c:pt>
                <c:pt idx="23">
                  <c:v>733.29166666666674</c:v>
                </c:pt>
                <c:pt idx="24">
                  <c:v>734.08333333333326</c:v>
                </c:pt>
                <c:pt idx="25">
                  <c:v>736.625</c:v>
                </c:pt>
                <c:pt idx="26">
                  <c:v>740.25</c:v>
                </c:pt>
                <c:pt idx="27">
                  <c:v>739.04166666666663</c:v>
                </c:pt>
                <c:pt idx="28">
                  <c:v>735</c:v>
                </c:pt>
                <c:pt idx="29">
                  <c:v>732.45833333333337</c:v>
                </c:pt>
              </c:numCache>
            </c:numRef>
          </c:val>
          <c:smooth val="0"/>
          <c:extLst>
            <c:ext xmlns:c16="http://schemas.microsoft.com/office/drawing/2014/chart" uri="{C3380CC4-5D6E-409C-BE32-E72D297353CC}">
              <c16:uniqueId val="{00000003-571C-445F-A659-CBA20A3FE574}"/>
            </c:ext>
          </c:extLst>
        </c:ser>
        <c:ser>
          <c:idx val="3"/>
          <c:order val="2"/>
          <c:tx>
            <c:v>CMA(6)</c:v>
          </c:tx>
          <c:spPr>
            <a:ln w="19050" cap="rnd">
              <a:solidFill>
                <a:srgbClr val="FF3399"/>
              </a:solidFill>
              <a:prstDash val="dash"/>
              <a:round/>
            </a:ln>
            <a:effectLst/>
          </c:spPr>
          <c:marker>
            <c:symbol val="none"/>
          </c:marker>
          <c:val>
            <c:numRef>
              <c:f>'Dataset- Imports from Brazil'!$J$4:$J$39</c:f>
              <c:numCache>
                <c:formatCode>General</c:formatCode>
                <c:ptCount val="36"/>
                <c:pt idx="3">
                  <c:v>697.16666666666674</c:v>
                </c:pt>
                <c:pt idx="4">
                  <c:v>721.83333333333326</c:v>
                </c:pt>
                <c:pt idx="5">
                  <c:v>748.08333333333326</c:v>
                </c:pt>
                <c:pt idx="6">
                  <c:v>769.5</c:v>
                </c:pt>
                <c:pt idx="7">
                  <c:v>777.33333333333326</c:v>
                </c:pt>
                <c:pt idx="8">
                  <c:v>764.58333333333326</c:v>
                </c:pt>
                <c:pt idx="9">
                  <c:v>760.08333333333326</c:v>
                </c:pt>
                <c:pt idx="10">
                  <c:v>750.66666666666663</c:v>
                </c:pt>
                <c:pt idx="11">
                  <c:v>730.08333333333326</c:v>
                </c:pt>
                <c:pt idx="12">
                  <c:v>709.16666666666674</c:v>
                </c:pt>
                <c:pt idx="13">
                  <c:v>698.41666666666674</c:v>
                </c:pt>
                <c:pt idx="14">
                  <c:v>705.58333333333326</c:v>
                </c:pt>
                <c:pt idx="15">
                  <c:v>703.16666666666663</c:v>
                </c:pt>
                <c:pt idx="16">
                  <c:v>710.58333333333326</c:v>
                </c:pt>
                <c:pt idx="17">
                  <c:v>721.08333333333326</c:v>
                </c:pt>
                <c:pt idx="18">
                  <c:v>727.33333333333326</c:v>
                </c:pt>
                <c:pt idx="19">
                  <c:v>744.08333333333326</c:v>
                </c:pt>
                <c:pt idx="20">
                  <c:v>755.58333333333326</c:v>
                </c:pt>
                <c:pt idx="21">
                  <c:v>763.16666666666674</c:v>
                </c:pt>
                <c:pt idx="22">
                  <c:v>750.41666666666674</c:v>
                </c:pt>
                <c:pt idx="23">
                  <c:v>735</c:v>
                </c:pt>
                <c:pt idx="24">
                  <c:v>729.58333333333326</c:v>
                </c:pt>
                <c:pt idx="25">
                  <c:v>720.33333333333326</c:v>
                </c:pt>
                <c:pt idx="26">
                  <c:v>711</c:v>
                </c:pt>
                <c:pt idx="27">
                  <c:v>705</c:v>
                </c:pt>
                <c:pt idx="28">
                  <c:v>722.83333333333326</c:v>
                </c:pt>
                <c:pt idx="29">
                  <c:v>745.5</c:v>
                </c:pt>
                <c:pt idx="30">
                  <c:v>748.5</c:v>
                </c:pt>
                <c:pt idx="31">
                  <c:v>749.66666666666663</c:v>
                </c:pt>
                <c:pt idx="32">
                  <c:v>753.91666666666663</c:v>
                </c:pt>
              </c:numCache>
            </c:numRef>
          </c:val>
          <c:smooth val="0"/>
          <c:extLst>
            <c:ext xmlns:c16="http://schemas.microsoft.com/office/drawing/2014/chart" uri="{C3380CC4-5D6E-409C-BE32-E72D297353CC}">
              <c16:uniqueId val="{00000004-571C-445F-A659-CBA20A3FE574}"/>
            </c:ext>
          </c:extLst>
        </c:ser>
        <c:ser>
          <c:idx val="1"/>
          <c:order val="3"/>
          <c:tx>
            <c:v>CMA(3)</c:v>
          </c:tx>
          <c:spPr>
            <a:ln w="19050" cap="rnd">
              <a:solidFill>
                <a:schemeClr val="accent2"/>
              </a:solidFill>
              <a:prstDash val="sysDash"/>
              <a:round/>
            </a:ln>
            <a:effectLst/>
          </c:spPr>
          <c:marker>
            <c:symbol val="none"/>
          </c:marker>
          <c:val>
            <c:numRef>
              <c:f>'Dataset- Imports from Brazil'!$M$4:$M$39</c:f>
              <c:numCache>
                <c:formatCode>General</c:formatCode>
                <c:ptCount val="36"/>
                <c:pt idx="1">
                  <c:v>658.5</c:v>
                </c:pt>
                <c:pt idx="2">
                  <c:v>680</c:v>
                </c:pt>
                <c:pt idx="3">
                  <c:v>711.83333333333337</c:v>
                </c:pt>
                <c:pt idx="4">
                  <c:v>735.83333333333337</c:v>
                </c:pt>
                <c:pt idx="5">
                  <c:v>763.66666666666674</c:v>
                </c:pt>
                <c:pt idx="6">
                  <c:v>784.33333333333326</c:v>
                </c:pt>
                <c:pt idx="7">
                  <c:v>803.16666666666663</c:v>
                </c:pt>
                <c:pt idx="8">
                  <c:v>791</c:v>
                </c:pt>
                <c:pt idx="9">
                  <c:v>744.83333333333337</c:v>
                </c:pt>
                <c:pt idx="10">
                  <c:v>717</c:v>
                </c:pt>
                <c:pt idx="11">
                  <c:v>710.33333333333326</c:v>
                </c:pt>
                <c:pt idx="12">
                  <c:v>715.33333333333326</c:v>
                </c:pt>
                <c:pt idx="13">
                  <c:v>701.33333333333326</c:v>
                </c:pt>
                <c:pt idx="14">
                  <c:v>686.5</c:v>
                </c:pt>
                <c:pt idx="15">
                  <c:v>695.83333333333326</c:v>
                </c:pt>
                <c:pt idx="16">
                  <c:v>705</c:v>
                </c:pt>
                <c:pt idx="17">
                  <c:v>734.66666666666674</c:v>
                </c:pt>
                <c:pt idx="18">
                  <c:v>746.33333333333326</c:v>
                </c:pt>
                <c:pt idx="19">
                  <c:v>749.66666666666663</c:v>
                </c:pt>
                <c:pt idx="20">
                  <c:v>753.5</c:v>
                </c:pt>
                <c:pt idx="21">
                  <c:v>764.83333333333337</c:v>
                </c:pt>
                <c:pt idx="22">
                  <c:v>776.66666666666674</c:v>
                </c:pt>
                <c:pt idx="23">
                  <c:v>747.33333333333326</c:v>
                </c:pt>
                <c:pt idx="24">
                  <c:v>705.16666666666663</c:v>
                </c:pt>
                <c:pt idx="25">
                  <c:v>682.5</c:v>
                </c:pt>
                <c:pt idx="26">
                  <c:v>693.33333333333337</c:v>
                </c:pt>
                <c:pt idx="27">
                  <c:v>716.83333333333337</c:v>
                </c:pt>
                <c:pt idx="28">
                  <c:v>727.5</c:v>
                </c:pt>
                <c:pt idx="29">
                  <c:v>752.33333333333326</c:v>
                </c:pt>
                <c:pt idx="30">
                  <c:v>774.16666666666674</c:v>
                </c:pt>
                <c:pt idx="31">
                  <c:v>769.5</c:v>
                </c:pt>
                <c:pt idx="32">
                  <c:v>747</c:v>
                </c:pt>
                <c:pt idx="33">
                  <c:v>733.66666666666674</c:v>
                </c:pt>
              </c:numCache>
            </c:numRef>
          </c:val>
          <c:smooth val="0"/>
          <c:extLst>
            <c:ext xmlns:c16="http://schemas.microsoft.com/office/drawing/2014/chart" uri="{C3380CC4-5D6E-409C-BE32-E72D297353CC}">
              <c16:uniqueId val="{00000000-8E25-44B9-AA92-596194C7C030}"/>
            </c:ext>
          </c:extLst>
        </c:ser>
        <c:dLbls>
          <c:showLegendKey val="0"/>
          <c:showVal val="0"/>
          <c:showCatName val="0"/>
          <c:showSerName val="0"/>
          <c:showPercent val="0"/>
          <c:showBubbleSize val="0"/>
        </c:dLbls>
        <c:smooth val="0"/>
        <c:axId val="686713216"/>
        <c:axId val="686710920"/>
      </c:lineChart>
      <c:catAx>
        <c:axId val="6867132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710920"/>
        <c:crosses val="autoZero"/>
        <c:auto val="1"/>
        <c:lblAlgn val="ctr"/>
        <c:lblOffset val="100"/>
        <c:noMultiLvlLbl val="0"/>
      </c:catAx>
      <c:valAx>
        <c:axId val="686710920"/>
        <c:scaling>
          <c:orientation val="minMax"/>
          <c:max val="900"/>
          <c:min val="5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Imports(in Million dollar)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713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Imports From Brazil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v>Original</c:v>
          </c:tx>
          <c:spPr>
            <a:ln w="19050" cap="flat" cmpd="sng" algn="ctr">
              <a:solidFill>
                <a:srgbClr val="FF3399"/>
              </a:solidFill>
              <a:miter lim="800000"/>
            </a:ln>
            <a:effectLst/>
          </c:spPr>
          <c:marker>
            <c:symbol val="none"/>
          </c:marker>
          <c:cat>
            <c:multiLvlStrRef>
              <c:f>'Dataset- Imports from Brazil'!$B$4:$C$39</c:f>
              <c:multiLvlStrCache>
                <c:ptCount val="36"/>
                <c:lvl>
                  <c:pt idx="0">
                    <c:v>January</c:v>
                  </c:pt>
                  <c:pt idx="1">
                    <c:v>Feburary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Feburary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Feburary</c:v>
                  </c:pt>
                  <c:pt idx="26">
                    <c:v>March</c:v>
                  </c:pt>
                  <c:pt idx="27">
                    <c:v>April</c:v>
                  </c:pt>
                  <c:pt idx="28">
                    <c:v>May</c:v>
                  </c:pt>
                  <c:pt idx="29">
                    <c:v>June</c:v>
                  </c:pt>
                  <c:pt idx="30">
                    <c:v>July</c:v>
                  </c:pt>
                  <c:pt idx="31">
                    <c:v>August</c:v>
                  </c:pt>
                  <c:pt idx="32">
                    <c:v>September</c:v>
                  </c:pt>
                  <c:pt idx="33">
                    <c:v>October</c:v>
                  </c:pt>
                  <c:pt idx="34">
                    <c:v>November</c:v>
                  </c:pt>
                  <c:pt idx="35">
                    <c:v>December</c:v>
                  </c:pt>
                </c:lvl>
                <c:lvl>
                  <c:pt idx="0">
                    <c:v>1994</c:v>
                  </c:pt>
                  <c:pt idx="12">
                    <c:v>1995</c:v>
                  </c:pt>
                  <c:pt idx="24">
                    <c:v>1996</c:v>
                  </c:pt>
                </c:lvl>
              </c:multiLvlStrCache>
            </c:multiLvlStrRef>
          </c:cat>
          <c:val>
            <c:numRef>
              <c:f>'Dataset- Imports from Brazil'!$D$4:$D$39</c:f>
              <c:numCache>
                <c:formatCode>General</c:formatCode>
                <c:ptCount val="36"/>
                <c:pt idx="0">
                  <c:v>686</c:v>
                </c:pt>
                <c:pt idx="1">
                  <c:v>569</c:v>
                </c:pt>
                <c:pt idx="2">
                  <c:v>741</c:v>
                </c:pt>
                <c:pt idx="3">
                  <c:v>645</c:v>
                </c:pt>
                <c:pt idx="4">
                  <c:v>739</c:v>
                </c:pt>
                <c:pt idx="5">
                  <c:v>762</c:v>
                </c:pt>
                <c:pt idx="6">
                  <c:v>768</c:v>
                </c:pt>
                <c:pt idx="7">
                  <c:v>783</c:v>
                </c:pt>
                <c:pt idx="8">
                  <c:v>842</c:v>
                </c:pt>
                <c:pt idx="9">
                  <c:v>801</c:v>
                </c:pt>
                <c:pt idx="10">
                  <c:v>677</c:v>
                </c:pt>
                <c:pt idx="11">
                  <c:v>671</c:v>
                </c:pt>
                <c:pt idx="12">
                  <c:v>805</c:v>
                </c:pt>
                <c:pt idx="13">
                  <c:v>633</c:v>
                </c:pt>
                <c:pt idx="14">
                  <c:v>745</c:v>
                </c:pt>
                <c:pt idx="15">
                  <c:v>647</c:v>
                </c:pt>
                <c:pt idx="16">
                  <c:v>702</c:v>
                </c:pt>
                <c:pt idx="17">
                  <c:v>732</c:v>
                </c:pt>
                <c:pt idx="18">
                  <c:v>715</c:v>
                </c:pt>
                <c:pt idx="19">
                  <c:v>812</c:v>
                </c:pt>
                <c:pt idx="20">
                  <c:v>692</c:v>
                </c:pt>
                <c:pt idx="21">
                  <c:v>775</c:v>
                </c:pt>
                <c:pt idx="22">
                  <c:v>775</c:v>
                </c:pt>
                <c:pt idx="23">
                  <c:v>797</c:v>
                </c:pt>
                <c:pt idx="24">
                  <c:v>741</c:v>
                </c:pt>
                <c:pt idx="25">
                  <c:v>633</c:v>
                </c:pt>
                <c:pt idx="26">
                  <c:v>686</c:v>
                </c:pt>
                <c:pt idx="27">
                  <c:v>716</c:v>
                </c:pt>
                <c:pt idx="28">
                  <c:v>723</c:v>
                </c:pt>
                <c:pt idx="29">
                  <c:v>737</c:v>
                </c:pt>
                <c:pt idx="30">
                  <c:v>729</c:v>
                </c:pt>
                <c:pt idx="31">
                  <c:v>859</c:v>
                </c:pt>
                <c:pt idx="32">
                  <c:v>732</c:v>
                </c:pt>
                <c:pt idx="33">
                  <c:v>706</c:v>
                </c:pt>
                <c:pt idx="34">
                  <c:v>747</c:v>
                </c:pt>
                <c:pt idx="35">
                  <c:v>764</c:v>
                </c:pt>
              </c:numCache>
            </c:numRef>
          </c:val>
          <c:smooth val="0"/>
          <c:extLst>
            <c:ext xmlns:c16="http://schemas.microsoft.com/office/drawing/2014/chart" uri="{C3380CC4-5D6E-409C-BE32-E72D297353CC}">
              <c16:uniqueId val="{00000000-A632-4148-B07A-2CEC835EE6B8}"/>
            </c:ext>
          </c:extLst>
        </c:ser>
        <c:ser>
          <c:idx val="1"/>
          <c:order val="1"/>
          <c:tx>
            <c:v>Semi Avg(Mean)</c:v>
          </c:tx>
          <c:spPr>
            <a:ln w="19050" cap="flat" cmpd="sng" algn="ctr">
              <a:solidFill>
                <a:srgbClr val="C00000"/>
              </a:solidFill>
              <a:prstDash val="sysDot"/>
              <a:miter lim="800000"/>
            </a:ln>
            <a:effectLst/>
          </c:spPr>
          <c:marker>
            <c:symbol val="none"/>
          </c:marker>
          <c:val>
            <c:numRef>
              <c:f>'Dataset- Imports from Brazil'!$H$77:$H$112</c:f>
              <c:numCache>
                <c:formatCode>General</c:formatCode>
                <c:ptCount val="36"/>
                <c:pt idx="0">
                  <c:v>678.58823529411768</c:v>
                </c:pt>
                <c:pt idx="1">
                  <c:v>681.13480392156873</c:v>
                </c:pt>
                <c:pt idx="2">
                  <c:v>683.68137254901967</c:v>
                </c:pt>
                <c:pt idx="3">
                  <c:v>686.22794117647072</c:v>
                </c:pt>
                <c:pt idx="4">
                  <c:v>688.77450980392166</c:v>
                </c:pt>
                <c:pt idx="5">
                  <c:v>691.3210784313726</c:v>
                </c:pt>
                <c:pt idx="6">
                  <c:v>693.86764705882365</c:v>
                </c:pt>
                <c:pt idx="7">
                  <c:v>696.41421568627459</c:v>
                </c:pt>
                <c:pt idx="8">
                  <c:v>698.96078431372553</c:v>
                </c:pt>
                <c:pt idx="9">
                  <c:v>701.50735294117658</c:v>
                </c:pt>
                <c:pt idx="10">
                  <c:v>704.05392156862752</c:v>
                </c:pt>
                <c:pt idx="11">
                  <c:v>706.60049019607845</c:v>
                </c:pt>
                <c:pt idx="12">
                  <c:v>709.14705882352951</c:v>
                </c:pt>
                <c:pt idx="13">
                  <c:v>711.69362745098044</c:v>
                </c:pt>
                <c:pt idx="14">
                  <c:v>714.2401960784315</c:v>
                </c:pt>
                <c:pt idx="15">
                  <c:v>716.78676470588243</c:v>
                </c:pt>
                <c:pt idx="16">
                  <c:v>719.33333333333337</c:v>
                </c:pt>
                <c:pt idx="17">
                  <c:v>721.87990196078442</c:v>
                </c:pt>
                <c:pt idx="18">
                  <c:v>724.42647058823536</c:v>
                </c:pt>
                <c:pt idx="19">
                  <c:v>726.97303921568641</c:v>
                </c:pt>
                <c:pt idx="20">
                  <c:v>729.51960784313735</c:v>
                </c:pt>
                <c:pt idx="21">
                  <c:v>732.06617647058829</c:v>
                </c:pt>
                <c:pt idx="22">
                  <c:v>734.61274509803934</c:v>
                </c:pt>
                <c:pt idx="23">
                  <c:v>737.15931372549028</c:v>
                </c:pt>
                <c:pt idx="24">
                  <c:v>739.70588235294122</c:v>
                </c:pt>
                <c:pt idx="25">
                  <c:v>742.25245098039227</c:v>
                </c:pt>
                <c:pt idx="26">
                  <c:v>744.79901960784321</c:v>
                </c:pt>
                <c:pt idx="27">
                  <c:v>747.34558823529414</c:v>
                </c:pt>
                <c:pt idx="28">
                  <c:v>749.8921568627452</c:v>
                </c:pt>
                <c:pt idx="29">
                  <c:v>752.43872549019613</c:v>
                </c:pt>
                <c:pt idx="30">
                  <c:v>754.98529411764719</c:v>
                </c:pt>
                <c:pt idx="31">
                  <c:v>757.53186274509812</c:v>
                </c:pt>
                <c:pt idx="32">
                  <c:v>760.07843137254906</c:v>
                </c:pt>
                <c:pt idx="33">
                  <c:v>762.62500000000011</c:v>
                </c:pt>
                <c:pt idx="34">
                  <c:v>765.17156862745105</c:v>
                </c:pt>
                <c:pt idx="35">
                  <c:v>767.7181372549021</c:v>
                </c:pt>
              </c:numCache>
            </c:numRef>
          </c:val>
          <c:smooth val="1"/>
          <c:extLst>
            <c:ext xmlns:c16="http://schemas.microsoft.com/office/drawing/2014/chart" uri="{C3380CC4-5D6E-409C-BE32-E72D297353CC}">
              <c16:uniqueId val="{00000001-A632-4148-B07A-2CEC835EE6B8}"/>
            </c:ext>
          </c:extLst>
        </c:ser>
        <c:ser>
          <c:idx val="2"/>
          <c:order val="2"/>
          <c:tx>
            <c:v>CMA(12)</c:v>
          </c:tx>
          <c:spPr>
            <a:ln w="19050" cap="flat" cmpd="sng" algn="ctr">
              <a:solidFill>
                <a:schemeClr val="accent3"/>
              </a:solidFill>
              <a:prstDash val="dash"/>
              <a:miter lim="800000"/>
            </a:ln>
            <a:effectLst/>
          </c:spPr>
          <c:marker>
            <c:symbol val="none"/>
          </c:marker>
          <c:val>
            <c:numRef>
              <c:f>'Dataset- Imports from Brazil'!$G$4:$G$39</c:f>
              <c:numCache>
                <c:formatCode>General</c:formatCode>
                <c:ptCount val="36"/>
                <c:pt idx="6">
                  <c:v>728.625</c:v>
                </c:pt>
                <c:pt idx="7">
                  <c:v>736.25</c:v>
                </c:pt>
                <c:pt idx="8">
                  <c:v>739.08333333333326</c:v>
                </c:pt>
                <c:pt idx="9">
                  <c:v>739.33333333333326</c:v>
                </c:pt>
                <c:pt idx="10">
                  <c:v>737.875</c:v>
                </c:pt>
                <c:pt idx="11">
                  <c:v>735.08333333333337</c:v>
                </c:pt>
                <c:pt idx="12">
                  <c:v>731.625</c:v>
                </c:pt>
                <c:pt idx="13">
                  <c:v>730.625</c:v>
                </c:pt>
                <c:pt idx="14">
                  <c:v>725.58333333333337</c:v>
                </c:pt>
                <c:pt idx="15">
                  <c:v>718.25</c:v>
                </c:pt>
                <c:pt idx="16">
                  <c:v>721.25</c:v>
                </c:pt>
                <c:pt idx="17">
                  <c:v>730.58333333333337</c:v>
                </c:pt>
                <c:pt idx="18">
                  <c:v>733.16666666666674</c:v>
                </c:pt>
                <c:pt idx="19">
                  <c:v>730.5</c:v>
                </c:pt>
                <c:pt idx="20">
                  <c:v>728.04166666666674</c:v>
                </c:pt>
                <c:pt idx="21">
                  <c:v>728.45833333333337</c:v>
                </c:pt>
                <c:pt idx="22">
                  <c:v>732.20833333333337</c:v>
                </c:pt>
                <c:pt idx="23">
                  <c:v>733.29166666666674</c:v>
                </c:pt>
                <c:pt idx="24">
                  <c:v>734.08333333333326</c:v>
                </c:pt>
                <c:pt idx="25">
                  <c:v>736.625</c:v>
                </c:pt>
                <c:pt idx="26">
                  <c:v>740.25</c:v>
                </c:pt>
                <c:pt idx="27">
                  <c:v>739.04166666666663</c:v>
                </c:pt>
                <c:pt idx="28">
                  <c:v>735</c:v>
                </c:pt>
                <c:pt idx="29">
                  <c:v>732.45833333333337</c:v>
                </c:pt>
              </c:numCache>
            </c:numRef>
          </c:val>
          <c:smooth val="1"/>
          <c:extLst>
            <c:ext xmlns:c16="http://schemas.microsoft.com/office/drawing/2014/chart" uri="{C3380CC4-5D6E-409C-BE32-E72D297353CC}">
              <c16:uniqueId val="{00000002-A632-4148-B07A-2CEC835EE6B8}"/>
            </c:ext>
          </c:extLst>
        </c:ser>
        <c:ser>
          <c:idx val="3"/>
          <c:order val="3"/>
          <c:tx>
            <c:v>Linear T</c:v>
          </c:tx>
          <c:spPr>
            <a:ln w="19050" cap="flat" cmpd="sng" algn="ctr">
              <a:solidFill>
                <a:schemeClr val="accent6">
                  <a:lumMod val="60000"/>
                  <a:lumOff val="40000"/>
                </a:schemeClr>
              </a:solidFill>
              <a:prstDash val="sysDot"/>
              <a:miter lim="800000"/>
            </a:ln>
            <a:effectLst/>
          </c:spPr>
          <c:marker>
            <c:symbol val="none"/>
          </c:marker>
          <c:val>
            <c:numRef>
              <c:f>'Dataset- Imports from Brazil'!$E$77:$E$112</c:f>
              <c:numCache>
                <c:formatCode>General</c:formatCode>
                <c:ptCount val="36"/>
                <c:pt idx="0">
                  <c:v>711.4489489489489</c:v>
                </c:pt>
                <c:pt idx="1">
                  <c:v>712.52012012012005</c:v>
                </c:pt>
                <c:pt idx="2">
                  <c:v>713.59129129129121</c:v>
                </c:pt>
                <c:pt idx="3">
                  <c:v>714.66246246246237</c:v>
                </c:pt>
                <c:pt idx="4">
                  <c:v>715.73363363363364</c:v>
                </c:pt>
                <c:pt idx="5">
                  <c:v>716.8048048048048</c:v>
                </c:pt>
                <c:pt idx="6">
                  <c:v>717.87597597597596</c:v>
                </c:pt>
                <c:pt idx="7">
                  <c:v>718.94714714714712</c:v>
                </c:pt>
                <c:pt idx="8">
                  <c:v>720.01831831831828</c:v>
                </c:pt>
                <c:pt idx="9">
                  <c:v>721.08948948948944</c:v>
                </c:pt>
                <c:pt idx="10">
                  <c:v>722.1606606606606</c:v>
                </c:pt>
                <c:pt idx="11">
                  <c:v>723.23183183183176</c:v>
                </c:pt>
                <c:pt idx="12">
                  <c:v>724.30300300300291</c:v>
                </c:pt>
                <c:pt idx="13">
                  <c:v>725.37417417417419</c:v>
                </c:pt>
                <c:pt idx="14">
                  <c:v>726.44534534534534</c:v>
                </c:pt>
                <c:pt idx="15">
                  <c:v>727.5165165165165</c:v>
                </c:pt>
                <c:pt idx="16">
                  <c:v>728.58768768768766</c:v>
                </c:pt>
                <c:pt idx="17">
                  <c:v>729.65885885885882</c:v>
                </c:pt>
                <c:pt idx="18">
                  <c:v>730.73003003002998</c:v>
                </c:pt>
                <c:pt idx="19">
                  <c:v>731.80120120120114</c:v>
                </c:pt>
                <c:pt idx="20">
                  <c:v>732.8723723723723</c:v>
                </c:pt>
                <c:pt idx="21">
                  <c:v>733.94354354354346</c:v>
                </c:pt>
                <c:pt idx="22">
                  <c:v>735.01471471471473</c:v>
                </c:pt>
                <c:pt idx="23">
                  <c:v>736.08588588588589</c:v>
                </c:pt>
                <c:pt idx="24">
                  <c:v>737.15705705705705</c:v>
                </c:pt>
                <c:pt idx="25">
                  <c:v>738.2282282282282</c:v>
                </c:pt>
                <c:pt idx="26">
                  <c:v>739.29939939939936</c:v>
                </c:pt>
                <c:pt idx="27">
                  <c:v>740.37057057057052</c:v>
                </c:pt>
                <c:pt idx="28">
                  <c:v>741.44174174174168</c:v>
                </c:pt>
                <c:pt idx="29">
                  <c:v>742.51291291291284</c:v>
                </c:pt>
                <c:pt idx="30">
                  <c:v>743.584084084084</c:v>
                </c:pt>
                <c:pt idx="31">
                  <c:v>744.65525525525527</c:v>
                </c:pt>
                <c:pt idx="32">
                  <c:v>745.72642642642643</c:v>
                </c:pt>
                <c:pt idx="33">
                  <c:v>746.79759759759759</c:v>
                </c:pt>
                <c:pt idx="34">
                  <c:v>747.86876876876875</c:v>
                </c:pt>
                <c:pt idx="35">
                  <c:v>748.9399399399399</c:v>
                </c:pt>
              </c:numCache>
            </c:numRef>
          </c:val>
          <c:smooth val="1"/>
          <c:extLst>
            <c:ext xmlns:c16="http://schemas.microsoft.com/office/drawing/2014/chart" uri="{C3380CC4-5D6E-409C-BE32-E72D297353CC}">
              <c16:uniqueId val="{00000003-A632-4148-B07A-2CEC835EE6B8}"/>
            </c:ext>
          </c:extLst>
        </c:ser>
        <c:ser>
          <c:idx val="4"/>
          <c:order val="4"/>
          <c:tx>
            <c:v>Poly T</c:v>
          </c:tx>
          <c:spPr>
            <a:ln w="19050" cap="flat" cmpd="sng" algn="ctr">
              <a:solidFill>
                <a:schemeClr val="accent4"/>
              </a:solidFill>
              <a:prstDash val="sysDot"/>
              <a:miter lim="800000"/>
            </a:ln>
            <a:effectLst/>
          </c:spPr>
          <c:marker>
            <c:symbol val="none"/>
          </c:marker>
          <c:val>
            <c:numRef>
              <c:f>'Dataset- Imports from Brazil'!$F$77:$F$112</c:f>
              <c:numCache>
                <c:formatCode>General</c:formatCode>
                <c:ptCount val="36"/>
                <c:pt idx="0">
                  <c:v>700.24122807018057</c:v>
                </c:pt>
                <c:pt idx="1">
                  <c:v>703.23372282057005</c:v>
                </c:pt>
                <c:pt idx="2">
                  <c:v>706.11319853688781</c:v>
                </c:pt>
                <c:pt idx="3">
                  <c:v>708.87965521913395</c:v>
                </c:pt>
                <c:pt idx="4">
                  <c:v>711.53309286730837</c:v>
                </c:pt>
                <c:pt idx="5">
                  <c:v>714.07351148141117</c:v>
                </c:pt>
                <c:pt idx="6">
                  <c:v>716.50091106144214</c:v>
                </c:pt>
                <c:pt idx="7">
                  <c:v>718.81529160740172</c:v>
                </c:pt>
                <c:pt idx="8">
                  <c:v>721.01665311928934</c:v>
                </c:pt>
                <c:pt idx="9">
                  <c:v>723.10499559710547</c:v>
                </c:pt>
                <c:pt idx="10">
                  <c:v>725.08031904084987</c:v>
                </c:pt>
                <c:pt idx="11">
                  <c:v>726.94262345052255</c:v>
                </c:pt>
                <c:pt idx="12">
                  <c:v>728.69190882612372</c:v>
                </c:pt>
                <c:pt idx="13">
                  <c:v>730.32817516765306</c:v>
                </c:pt>
                <c:pt idx="14">
                  <c:v>731.85142247511089</c:v>
                </c:pt>
                <c:pt idx="15">
                  <c:v>733.26165074849689</c:v>
                </c:pt>
                <c:pt idx="16">
                  <c:v>734.55885998781127</c:v>
                </c:pt>
                <c:pt idx="17">
                  <c:v>735.74305019305393</c:v>
                </c:pt>
                <c:pt idx="18">
                  <c:v>736.81422136422509</c:v>
                </c:pt>
                <c:pt idx="19">
                  <c:v>737.77237350132441</c:v>
                </c:pt>
                <c:pt idx="20">
                  <c:v>738.617506604352</c:v>
                </c:pt>
                <c:pt idx="21">
                  <c:v>739.3496206733081</c:v>
                </c:pt>
                <c:pt idx="22">
                  <c:v>739.96871570819246</c:v>
                </c:pt>
                <c:pt idx="23">
                  <c:v>740.47479170900522</c:v>
                </c:pt>
                <c:pt idx="24">
                  <c:v>740.86784867574613</c:v>
                </c:pt>
                <c:pt idx="25">
                  <c:v>741.14788660841555</c:v>
                </c:pt>
                <c:pt idx="26">
                  <c:v>741.31490550701324</c:v>
                </c:pt>
                <c:pt idx="27">
                  <c:v>741.36890537153931</c:v>
                </c:pt>
                <c:pt idx="28">
                  <c:v>741.30988620199355</c:v>
                </c:pt>
                <c:pt idx="29">
                  <c:v>741.13784799837629</c:v>
                </c:pt>
                <c:pt idx="30">
                  <c:v>740.8527907606873</c:v>
                </c:pt>
                <c:pt idx="31">
                  <c:v>740.45471448892658</c:v>
                </c:pt>
                <c:pt idx="32">
                  <c:v>739.94361918309426</c:v>
                </c:pt>
                <c:pt idx="33">
                  <c:v>739.3195048431902</c:v>
                </c:pt>
                <c:pt idx="34">
                  <c:v>738.58237146921454</c:v>
                </c:pt>
                <c:pt idx="35">
                  <c:v>737.73221906116714</c:v>
                </c:pt>
              </c:numCache>
            </c:numRef>
          </c:val>
          <c:smooth val="1"/>
          <c:extLst>
            <c:ext xmlns:c16="http://schemas.microsoft.com/office/drawing/2014/chart" uri="{C3380CC4-5D6E-409C-BE32-E72D297353CC}">
              <c16:uniqueId val="{00000004-A632-4148-B07A-2CEC835EE6B8}"/>
            </c:ext>
          </c:extLst>
        </c:ser>
        <c:dLbls>
          <c:showLegendKey val="0"/>
          <c:showVal val="0"/>
          <c:showCatName val="0"/>
          <c:showSerName val="0"/>
          <c:showPercent val="0"/>
          <c:showBubbleSize val="0"/>
        </c:dLbls>
        <c:smooth val="0"/>
        <c:axId val="703860176"/>
        <c:axId val="703863128"/>
      </c:lineChart>
      <c:catAx>
        <c:axId val="703860176"/>
        <c:scaling>
          <c:orientation val="minMax"/>
        </c:scaling>
        <c:delete val="0"/>
        <c:axPos val="b"/>
        <c:majorGridlines>
          <c:spPr>
            <a:ln w="9525" cap="flat" cmpd="sng" algn="ctr">
              <a:solidFill>
                <a:schemeClr val="tx1">
                  <a:lumMod val="15000"/>
                  <a:lumOff val="85000"/>
                  <a:alpha val="32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863128"/>
        <c:crosses val="autoZero"/>
        <c:auto val="1"/>
        <c:lblAlgn val="ctr"/>
        <c:lblOffset val="100"/>
        <c:noMultiLvlLbl val="0"/>
      </c:catAx>
      <c:valAx>
        <c:axId val="703863128"/>
        <c:scaling>
          <c:orientation val="minMax"/>
          <c:max val="900"/>
          <c:min val="550"/>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Import( in Million Dollars)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860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Seasonal</a:t>
            </a:r>
            <a:r>
              <a:rPr lang="en-US" baseline="0"/>
              <a:t> Indexes(%)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v>SI Mean</c:v>
          </c:tx>
          <c:spPr>
            <a:ln w="19050" cap="flat" cmpd="sng" algn="ctr">
              <a:solidFill>
                <a:schemeClr val="accent1"/>
              </a:solidFill>
              <a:miter lim="800000"/>
            </a:ln>
            <a:effectLst/>
          </c:spPr>
          <c:marker>
            <c:symbol val="none"/>
          </c:marker>
          <c:cat>
            <c:strRef>
              <c:f>'Seasonal Indexes'!$A$168:$A$179</c:f>
              <c:strCache>
                <c:ptCount val="12"/>
                <c:pt idx="0">
                  <c:v>January</c:v>
                </c:pt>
                <c:pt idx="1">
                  <c:v>Feburary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'Seasonal Indexes'!$B$168:$B$179</c:f>
              <c:numCache>
                <c:formatCode>General</c:formatCode>
                <c:ptCount val="12"/>
                <c:pt idx="0">
                  <c:v>101.85041111612347</c:v>
                </c:pt>
                <c:pt idx="1">
                  <c:v>83.745370832496775</c:v>
                </c:pt>
                <c:pt idx="2">
                  <c:v>99.158105008745565</c:v>
                </c:pt>
                <c:pt idx="3">
                  <c:v>91.664601654567463</c:v>
                </c:pt>
                <c:pt idx="4">
                  <c:v>98.805070880275764</c:v>
                </c:pt>
                <c:pt idx="5">
                  <c:v>101.86181602477893</c:v>
                </c:pt>
                <c:pt idx="6">
                  <c:v>101.00332893594566</c:v>
                </c:pt>
                <c:pt idx="7">
                  <c:v>112.01564263407116</c:v>
                </c:pt>
                <c:pt idx="8">
                  <c:v>103.50677712404878</c:v>
                </c:pt>
                <c:pt idx="9">
                  <c:v>104.19270051833236</c:v>
                </c:pt>
                <c:pt idx="10">
                  <c:v>100.35041883911087</c:v>
                </c:pt>
                <c:pt idx="11">
                  <c:v>101.8457564315032</c:v>
                </c:pt>
              </c:numCache>
            </c:numRef>
          </c:val>
          <c:smooth val="0"/>
          <c:extLst>
            <c:ext xmlns:c16="http://schemas.microsoft.com/office/drawing/2014/chart" uri="{C3380CC4-5D6E-409C-BE32-E72D297353CC}">
              <c16:uniqueId val="{00000000-5CC9-45C3-B994-441174E68653}"/>
            </c:ext>
          </c:extLst>
        </c:ser>
        <c:ser>
          <c:idx val="1"/>
          <c:order val="1"/>
          <c:tx>
            <c:v>SI Median</c:v>
          </c:tx>
          <c:spPr>
            <a:ln w="19050" cap="flat" cmpd="sng" algn="ctr">
              <a:solidFill>
                <a:schemeClr val="accent2"/>
              </a:solidFill>
              <a:prstDash val="sysDot"/>
              <a:miter lim="800000"/>
            </a:ln>
            <a:effectLst/>
          </c:spPr>
          <c:marker>
            <c:symbol val="none"/>
          </c:marker>
          <c:val>
            <c:numRef>
              <c:f>'Seasonal Indexes'!$C$168:$C$179</c:f>
              <c:numCache>
                <c:formatCode>General</c:formatCode>
                <c:ptCount val="12"/>
                <c:pt idx="0">
                  <c:v>101.89345897594264</c:v>
                </c:pt>
                <c:pt idx="1">
                  <c:v>83.781335976366961</c:v>
                </c:pt>
                <c:pt idx="2">
                  <c:v>99.130126273861123</c:v>
                </c:pt>
                <c:pt idx="3">
                  <c:v>91.689629042815966</c:v>
                </c:pt>
                <c:pt idx="4">
                  <c:v>98.784640626603064</c:v>
                </c:pt>
                <c:pt idx="5">
                  <c:v>101.83893950846348</c:v>
                </c:pt>
                <c:pt idx="6">
                  <c:v>100.9696311052807</c:v>
                </c:pt>
                <c:pt idx="7">
                  <c:v>112.04744950064536</c:v>
                </c:pt>
                <c:pt idx="8">
                  <c:v>103.42205904784288</c:v>
                </c:pt>
                <c:pt idx="9">
                  <c:v>104.14110722358699</c:v>
                </c:pt>
                <c:pt idx="10">
                  <c:v>100.39531568181181</c:v>
                </c:pt>
                <c:pt idx="11">
                  <c:v>101.90630703677921</c:v>
                </c:pt>
              </c:numCache>
            </c:numRef>
          </c:val>
          <c:smooth val="0"/>
          <c:extLst>
            <c:ext xmlns:c16="http://schemas.microsoft.com/office/drawing/2014/chart" uri="{C3380CC4-5D6E-409C-BE32-E72D297353CC}">
              <c16:uniqueId val="{00000001-5CC9-45C3-B994-441174E68653}"/>
            </c:ext>
          </c:extLst>
        </c:ser>
        <c:ser>
          <c:idx val="2"/>
          <c:order val="2"/>
          <c:tx>
            <c:v>R-b-T (Mean) L</c:v>
          </c:tx>
          <c:spPr>
            <a:ln w="19050" cap="flat" cmpd="sng" algn="ctr">
              <a:solidFill>
                <a:srgbClr val="7030A0"/>
              </a:solidFill>
              <a:prstDash val="sysDot"/>
              <a:miter lim="800000"/>
            </a:ln>
            <a:effectLst/>
          </c:spPr>
          <c:marker>
            <c:symbol val="none"/>
          </c:marker>
          <c:val>
            <c:numRef>
              <c:f>'Seasonal Indexes'!$D$168:$D$179</c:f>
              <c:numCache>
                <c:formatCode>General</c:formatCode>
                <c:ptCount val="12"/>
                <c:pt idx="0">
                  <c:v>102.12215247352825</c:v>
                </c:pt>
                <c:pt idx="1">
                  <c:v>83.918018471635037</c:v>
                </c:pt>
                <c:pt idx="2">
                  <c:v>99.317982189585905</c:v>
                </c:pt>
                <c:pt idx="3">
                  <c:v>91.751666782577004</c:v>
                </c:pt>
                <c:pt idx="4">
                  <c:v>98.8593883460629</c:v>
                </c:pt>
                <c:pt idx="5">
                  <c:v>101.87900867248683</c:v>
                </c:pt>
                <c:pt idx="6">
                  <c:v>100.97193270445722</c:v>
                </c:pt>
                <c:pt idx="7">
                  <c:v>111.94356794400076</c:v>
                </c:pt>
                <c:pt idx="8">
                  <c:v>103.36567344297593</c:v>
                </c:pt>
                <c:pt idx="9">
                  <c:v>104.0477877049739</c:v>
                </c:pt>
                <c:pt idx="10">
                  <c:v>100.18369495780892</c:v>
                </c:pt>
                <c:pt idx="11">
                  <c:v>101.63912630990757</c:v>
                </c:pt>
              </c:numCache>
            </c:numRef>
          </c:val>
          <c:smooth val="0"/>
          <c:extLst>
            <c:ext xmlns:c16="http://schemas.microsoft.com/office/drawing/2014/chart" uri="{C3380CC4-5D6E-409C-BE32-E72D297353CC}">
              <c16:uniqueId val="{00000002-5CC9-45C3-B994-441174E68653}"/>
            </c:ext>
          </c:extLst>
        </c:ser>
        <c:ser>
          <c:idx val="3"/>
          <c:order val="3"/>
          <c:tx>
            <c:v>R-b-T Median</c:v>
          </c:tx>
          <c:spPr>
            <a:ln w="19050" cap="flat" cmpd="sng" algn="ctr">
              <a:solidFill>
                <a:schemeClr val="accent4"/>
              </a:solidFill>
              <a:prstDash val="sysDot"/>
              <a:miter lim="800000"/>
            </a:ln>
            <a:effectLst/>
          </c:spPr>
          <c:marker>
            <c:symbol val="none"/>
          </c:marker>
          <c:val>
            <c:numRef>
              <c:f>'Seasonal Indexes'!$E$168:$E$179</c:f>
              <c:numCache>
                <c:formatCode>General</c:formatCode>
                <c:ptCount val="12"/>
                <c:pt idx="0">
                  <c:v>101.27101173015724</c:v>
                </c:pt>
                <c:pt idx="1">
                  <c:v>86.474367593553936</c:v>
                </c:pt>
                <c:pt idx="2">
                  <c:v>102.22014040581315</c:v>
                </c:pt>
                <c:pt idx="3">
                  <c:v>88.939156543021809</c:v>
                </c:pt>
                <c:pt idx="4">
                  <c:v>98.644454804331389</c:v>
                </c:pt>
                <c:pt idx="5">
                  <c:v>100.51223266861051</c:v>
                </c:pt>
                <c:pt idx="6">
                  <c:v>99.379335873728962</c:v>
                </c:pt>
                <c:pt idx="7">
                  <c:v>111.2091221542169</c:v>
                </c:pt>
                <c:pt idx="8">
                  <c:v>99.704356075735831</c:v>
                </c:pt>
                <c:pt idx="9">
                  <c:v>106.05200319239434</c:v>
                </c:pt>
                <c:pt idx="10">
                  <c:v>101.66195363531634</c:v>
                </c:pt>
                <c:pt idx="11">
                  <c:v>103.9318653231196</c:v>
                </c:pt>
              </c:numCache>
            </c:numRef>
          </c:val>
          <c:smooth val="0"/>
          <c:extLst>
            <c:ext xmlns:c16="http://schemas.microsoft.com/office/drawing/2014/chart" uri="{C3380CC4-5D6E-409C-BE32-E72D297353CC}">
              <c16:uniqueId val="{00000003-5CC9-45C3-B994-441174E68653}"/>
            </c:ext>
          </c:extLst>
        </c:ser>
        <c:ser>
          <c:idx val="4"/>
          <c:order val="4"/>
          <c:tx>
            <c:v>R-b-T mean P</c:v>
          </c:tx>
          <c:spPr>
            <a:ln w="19050" cap="flat" cmpd="sng" algn="ctr">
              <a:solidFill>
                <a:srgbClr val="C00000"/>
              </a:solidFill>
              <a:prstDash val="sysDot"/>
              <a:miter lim="800000"/>
            </a:ln>
            <a:effectLst/>
          </c:spPr>
          <c:marker>
            <c:symbol val="none"/>
          </c:marker>
          <c:val>
            <c:numRef>
              <c:f>'Seasonal Indexes'!$F$168:$F$179</c:f>
              <c:numCache>
                <c:formatCode>General</c:formatCode>
                <c:ptCount val="12"/>
                <c:pt idx="0">
                  <c:v>102.23193823566494</c:v>
                </c:pt>
                <c:pt idx="1">
                  <c:v>83.94918541543872</c:v>
                </c:pt>
                <c:pt idx="2">
                  <c:v>99.337586377438839</c:v>
                </c:pt>
                <c:pt idx="3">
                  <c:v>91.713081928828359</c:v>
                </c:pt>
                <c:pt idx="4">
                  <c:v>98.800429227033376</c:v>
                </c:pt>
                <c:pt idx="5">
                  <c:v>101.79452882277542</c:v>
                </c:pt>
                <c:pt idx="6">
                  <c:v>100.88970959261249</c:v>
                </c:pt>
                <c:pt idx="7">
                  <c:v>111.87141843484349</c:v>
                </c:pt>
                <c:pt idx="8">
                  <c:v>103.32887779289183</c:v>
                </c:pt>
                <c:pt idx="9">
                  <c:v>104.01517379884133</c:v>
                </c:pt>
                <c:pt idx="10">
                  <c:v>100.25855517805935</c:v>
                </c:pt>
                <c:pt idx="11">
                  <c:v>101.80951519557209</c:v>
                </c:pt>
              </c:numCache>
            </c:numRef>
          </c:val>
          <c:smooth val="0"/>
          <c:extLst>
            <c:ext xmlns:c16="http://schemas.microsoft.com/office/drawing/2014/chart" uri="{C3380CC4-5D6E-409C-BE32-E72D297353CC}">
              <c16:uniqueId val="{00000004-5CC9-45C3-B994-441174E68653}"/>
            </c:ext>
          </c:extLst>
        </c:ser>
        <c:ser>
          <c:idx val="5"/>
          <c:order val="5"/>
          <c:tx>
            <c:v>R-b-T Median P</c:v>
          </c:tx>
          <c:spPr>
            <a:ln w="19050" cap="flat" cmpd="sng" algn="ctr">
              <a:solidFill>
                <a:schemeClr val="accent6"/>
              </a:solidFill>
              <a:prstDash val="sysDot"/>
              <a:miter lim="800000"/>
            </a:ln>
            <a:effectLst/>
          </c:spPr>
          <c:marker>
            <c:symbol val="none"/>
          </c:marker>
          <c:val>
            <c:numRef>
              <c:f>'Seasonal Indexes'!$G$168:$G$179</c:f>
              <c:numCache>
                <c:formatCode>General</c:formatCode>
                <c:ptCount val="12"/>
                <c:pt idx="0">
                  <c:v>100.58841971738693</c:v>
                </c:pt>
                <c:pt idx="1">
                  <c:v>85.987782179904542</c:v>
                </c:pt>
                <c:pt idx="2">
                  <c:v>101.31438978107271</c:v>
                </c:pt>
                <c:pt idx="3">
                  <c:v>89.548676975204216</c:v>
                </c:pt>
                <c:pt idx="4">
                  <c:v>98.514472669404896</c:v>
                </c:pt>
                <c:pt idx="5">
                  <c:v>100.55704000933822</c:v>
                </c:pt>
                <c:pt idx="6">
                  <c:v>99.615379512351225</c:v>
                </c:pt>
                <c:pt idx="7">
                  <c:v>110.10600335264104</c:v>
                </c:pt>
                <c:pt idx="8">
                  <c:v>100.37622466018017</c:v>
                </c:pt>
                <c:pt idx="9">
                  <c:v>105.08447967850294</c:v>
                </c:pt>
                <c:pt idx="10">
                  <c:v>102.86036288370917</c:v>
                </c:pt>
                <c:pt idx="11">
                  <c:v>105.44676858030388</c:v>
                </c:pt>
              </c:numCache>
            </c:numRef>
          </c:val>
          <c:smooth val="0"/>
          <c:extLst>
            <c:ext xmlns:c16="http://schemas.microsoft.com/office/drawing/2014/chart" uri="{C3380CC4-5D6E-409C-BE32-E72D297353CC}">
              <c16:uniqueId val="{00000005-5CC9-45C3-B994-441174E68653}"/>
            </c:ext>
          </c:extLst>
        </c:ser>
        <c:ser>
          <c:idx val="6"/>
          <c:order val="6"/>
          <c:tx>
            <c:v>R-t-MA(12)</c:v>
          </c:tx>
          <c:spPr>
            <a:ln w="19050" cap="flat" cmpd="dbl" algn="ctr">
              <a:solidFill>
                <a:srgbClr val="FF3399"/>
              </a:solidFill>
              <a:prstDash val="sysDash"/>
              <a:miter lim="800000"/>
            </a:ln>
            <a:effectLst/>
          </c:spPr>
          <c:marker>
            <c:symbol val="none"/>
          </c:marker>
          <c:val>
            <c:numRef>
              <c:f>'Seasonal Indexes'!$H$168:$H$179</c:f>
              <c:numCache>
                <c:formatCode>General</c:formatCode>
                <c:ptCount val="12"/>
                <c:pt idx="0">
                  <c:v>105.21287260668501</c:v>
                </c:pt>
                <c:pt idx="1">
                  <c:v>86.35067309201068</c:v>
                </c:pt>
                <c:pt idx="2">
                  <c:v>97.20369924391504</c:v>
                </c:pt>
                <c:pt idx="3">
                  <c:v>93.095222470609315</c:v>
                </c:pt>
                <c:pt idx="4">
                  <c:v>97.911209947812011</c:v>
                </c:pt>
                <c:pt idx="5">
                  <c:v>100.53453096264479</c:v>
                </c:pt>
                <c:pt idx="6">
                  <c:v>100.86208039019087</c:v>
                </c:pt>
                <c:pt idx="7">
                  <c:v>108.79418415565702</c:v>
                </c:pt>
                <c:pt idx="8">
                  <c:v>104.19420540158917</c:v>
                </c:pt>
                <c:pt idx="9">
                  <c:v>107.43138805461201</c:v>
                </c:pt>
                <c:pt idx="10">
                  <c:v>98.626627332174522</c:v>
                </c:pt>
                <c:pt idx="11">
                  <c:v>99.78330634209955</c:v>
                </c:pt>
              </c:numCache>
            </c:numRef>
          </c:val>
          <c:smooth val="0"/>
          <c:extLst>
            <c:ext xmlns:c16="http://schemas.microsoft.com/office/drawing/2014/chart" uri="{C3380CC4-5D6E-409C-BE32-E72D297353CC}">
              <c16:uniqueId val="{00000006-5CC9-45C3-B994-441174E68653}"/>
            </c:ext>
          </c:extLst>
        </c:ser>
        <c:dLbls>
          <c:showLegendKey val="0"/>
          <c:showVal val="0"/>
          <c:showCatName val="0"/>
          <c:showSerName val="0"/>
          <c:showPercent val="0"/>
          <c:showBubbleSize val="0"/>
        </c:dLbls>
        <c:smooth val="0"/>
        <c:axId val="686683696"/>
        <c:axId val="686685992"/>
      </c:lineChart>
      <c:catAx>
        <c:axId val="686683696"/>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685992"/>
        <c:crosses val="autoZero"/>
        <c:auto val="1"/>
        <c:lblAlgn val="ctr"/>
        <c:lblOffset val="100"/>
        <c:noMultiLvlLbl val="0"/>
      </c:catAx>
      <c:valAx>
        <c:axId val="686685992"/>
        <c:scaling>
          <c:orientation val="minMax"/>
          <c:min val="80"/>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683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Deseason</a:t>
            </a:r>
            <a:r>
              <a:rPr lang="en-US" baseline="0"/>
              <a:t> </a:t>
            </a:r>
            <a:r>
              <a:rPr lang="en-US"/>
              <a:t>Imports</a:t>
            </a:r>
            <a:r>
              <a:rPr lang="en-US" baseline="0"/>
              <a:t> </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v>Original Data</c:v>
          </c:tx>
          <c:spPr>
            <a:ln w="19050" cap="flat" cmpd="sng" algn="ctr">
              <a:noFill/>
              <a:miter lim="800000"/>
            </a:ln>
            <a:effectLst/>
          </c:spPr>
          <c:marker>
            <c:symbol val="none"/>
          </c:marker>
          <c:cat>
            <c:multiLvlStrRef>
              <c:f>Deseason!$B$6:$C$41</c:f>
              <c:multiLvlStrCache>
                <c:ptCount val="36"/>
                <c:lvl>
                  <c:pt idx="0">
                    <c:v>January</c:v>
                  </c:pt>
                  <c:pt idx="1">
                    <c:v>Feburary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Feburary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Feburary</c:v>
                  </c:pt>
                  <c:pt idx="26">
                    <c:v>March</c:v>
                  </c:pt>
                  <c:pt idx="27">
                    <c:v>April</c:v>
                  </c:pt>
                  <c:pt idx="28">
                    <c:v>May</c:v>
                  </c:pt>
                  <c:pt idx="29">
                    <c:v>June</c:v>
                  </c:pt>
                  <c:pt idx="30">
                    <c:v>July</c:v>
                  </c:pt>
                  <c:pt idx="31">
                    <c:v>August</c:v>
                  </c:pt>
                  <c:pt idx="32">
                    <c:v>September</c:v>
                  </c:pt>
                  <c:pt idx="33">
                    <c:v>October</c:v>
                  </c:pt>
                  <c:pt idx="34">
                    <c:v>November</c:v>
                  </c:pt>
                  <c:pt idx="35">
                    <c:v>December</c:v>
                  </c:pt>
                </c:lvl>
                <c:lvl>
                  <c:pt idx="0">
                    <c:v>1994</c:v>
                  </c:pt>
                  <c:pt idx="12">
                    <c:v>1995</c:v>
                  </c:pt>
                  <c:pt idx="24">
                    <c:v>1996</c:v>
                  </c:pt>
                </c:lvl>
              </c:multiLvlStrCache>
            </c:multiLvlStrRef>
          </c:cat>
          <c:val>
            <c:numRef>
              <c:f>Deseason!$D$6:$D$41</c:f>
              <c:numCache>
                <c:formatCode>General</c:formatCode>
                <c:ptCount val="36"/>
                <c:pt idx="0">
                  <c:v>686</c:v>
                </c:pt>
                <c:pt idx="1">
                  <c:v>569</c:v>
                </c:pt>
                <c:pt idx="2">
                  <c:v>741</c:v>
                </c:pt>
                <c:pt idx="3">
                  <c:v>645</c:v>
                </c:pt>
                <c:pt idx="4">
                  <c:v>739</c:v>
                </c:pt>
                <c:pt idx="5">
                  <c:v>762</c:v>
                </c:pt>
                <c:pt idx="6">
                  <c:v>768</c:v>
                </c:pt>
                <c:pt idx="7">
                  <c:v>783</c:v>
                </c:pt>
                <c:pt idx="8">
                  <c:v>842</c:v>
                </c:pt>
                <c:pt idx="9">
                  <c:v>801</c:v>
                </c:pt>
                <c:pt idx="10">
                  <c:v>677</c:v>
                </c:pt>
                <c:pt idx="11">
                  <c:v>671</c:v>
                </c:pt>
                <c:pt idx="12">
                  <c:v>805</c:v>
                </c:pt>
                <c:pt idx="13">
                  <c:v>633</c:v>
                </c:pt>
                <c:pt idx="14">
                  <c:v>745</c:v>
                </c:pt>
                <c:pt idx="15">
                  <c:v>647</c:v>
                </c:pt>
                <c:pt idx="16">
                  <c:v>702</c:v>
                </c:pt>
                <c:pt idx="17">
                  <c:v>732</c:v>
                </c:pt>
                <c:pt idx="18">
                  <c:v>715</c:v>
                </c:pt>
                <c:pt idx="19">
                  <c:v>812</c:v>
                </c:pt>
                <c:pt idx="20">
                  <c:v>692</c:v>
                </c:pt>
                <c:pt idx="21">
                  <c:v>775</c:v>
                </c:pt>
                <c:pt idx="22">
                  <c:v>775</c:v>
                </c:pt>
                <c:pt idx="23">
                  <c:v>797</c:v>
                </c:pt>
                <c:pt idx="24">
                  <c:v>741</c:v>
                </c:pt>
                <c:pt idx="25">
                  <c:v>633</c:v>
                </c:pt>
                <c:pt idx="26">
                  <c:v>686</c:v>
                </c:pt>
                <c:pt idx="27">
                  <c:v>716</c:v>
                </c:pt>
                <c:pt idx="28">
                  <c:v>723</c:v>
                </c:pt>
                <c:pt idx="29">
                  <c:v>737</c:v>
                </c:pt>
                <c:pt idx="30">
                  <c:v>729</c:v>
                </c:pt>
                <c:pt idx="31">
                  <c:v>859</c:v>
                </c:pt>
                <c:pt idx="32">
                  <c:v>732</c:v>
                </c:pt>
                <c:pt idx="33">
                  <c:v>706</c:v>
                </c:pt>
                <c:pt idx="34">
                  <c:v>747</c:v>
                </c:pt>
                <c:pt idx="35">
                  <c:v>764</c:v>
                </c:pt>
              </c:numCache>
            </c:numRef>
          </c:val>
          <c:smooth val="0"/>
          <c:extLst>
            <c:ext xmlns:c16="http://schemas.microsoft.com/office/drawing/2014/chart" uri="{C3380CC4-5D6E-409C-BE32-E72D297353CC}">
              <c16:uniqueId val="{00000000-C195-44CE-B17A-219FF1600705}"/>
            </c:ext>
          </c:extLst>
        </c:ser>
        <c:ser>
          <c:idx val="1"/>
          <c:order val="1"/>
          <c:tx>
            <c:v>SI Mean</c:v>
          </c:tx>
          <c:spPr>
            <a:ln w="19050" cap="flat" cmpd="sng" algn="ctr">
              <a:solidFill>
                <a:schemeClr val="accent2"/>
              </a:solidFill>
              <a:prstDash val="sysDot"/>
              <a:miter lim="800000"/>
            </a:ln>
            <a:effectLst/>
          </c:spPr>
          <c:marker>
            <c:symbol val="none"/>
          </c:marker>
          <c:val>
            <c:numRef>
              <c:f>Deseason!$J$6:$J$41</c:f>
              <c:numCache>
                <c:formatCode>General</c:formatCode>
                <c:ptCount val="36"/>
                <c:pt idx="0">
                  <c:v>6.735368001783181</c:v>
                </c:pt>
                <c:pt idx="1">
                  <c:v>6.7944054022769187</c:v>
                </c:pt>
                <c:pt idx="2">
                  <c:v>7.4729140894195707</c:v>
                </c:pt>
                <c:pt idx="3">
                  <c:v>7.0365221509459417</c:v>
                </c:pt>
                <c:pt idx="4">
                  <c:v>7.4793732084405082</c:v>
                </c:pt>
                <c:pt idx="5">
                  <c:v>7.4807227058924184</c:v>
                </c:pt>
                <c:pt idx="6">
                  <c:v>7.6037097795761825</c:v>
                </c:pt>
                <c:pt idx="7">
                  <c:v>6.9900951473168567</c:v>
                </c:pt>
                <c:pt idx="8">
                  <c:v>8.1347330425610327</c:v>
                </c:pt>
                <c:pt idx="9">
                  <c:v>7.6876786570962015</c:v>
                </c:pt>
                <c:pt idx="10">
                  <c:v>6.7463594854089832</c:v>
                </c:pt>
                <c:pt idx="11">
                  <c:v>6.588394288683828</c:v>
                </c:pt>
                <c:pt idx="12">
                  <c:v>7.9037481653578148</c:v>
                </c:pt>
                <c:pt idx="13">
                  <c:v>7.5586267480514753</c:v>
                </c:pt>
                <c:pt idx="14">
                  <c:v>7.5132537066364105</c:v>
                </c:pt>
                <c:pt idx="15">
                  <c:v>7.0583408242822081</c:v>
                </c:pt>
                <c:pt idx="16">
                  <c:v>7.1048985011166943</c:v>
                </c:pt>
                <c:pt idx="17">
                  <c:v>7.1862060639281502</c:v>
                </c:pt>
                <c:pt idx="18">
                  <c:v>7.078974599475222</c:v>
                </c:pt>
                <c:pt idx="19">
                  <c:v>7.2489875601804439</c:v>
                </c:pt>
                <c:pt idx="20">
                  <c:v>6.6855525717960029</c:v>
                </c:pt>
                <c:pt idx="21">
                  <c:v>7.4381410227834657</c:v>
                </c:pt>
                <c:pt idx="22">
                  <c:v>7.7229373725139769</c:v>
                </c:pt>
                <c:pt idx="23">
                  <c:v>7.8255592370804941</c:v>
                </c:pt>
                <c:pt idx="24">
                  <c:v>7.275375640410112</c:v>
                </c:pt>
                <c:pt idx="25">
                  <c:v>7.5586267480514753</c:v>
                </c:pt>
                <c:pt idx="26">
                  <c:v>6.9182443526880233</c:v>
                </c:pt>
                <c:pt idx="27">
                  <c:v>7.8110850543834021</c:v>
                </c:pt>
                <c:pt idx="28">
                  <c:v>7.3174381998680484</c:v>
                </c:pt>
                <c:pt idx="29">
                  <c:v>7.2352921709221949</c:v>
                </c:pt>
                <c:pt idx="30">
                  <c:v>7.2175838923320788</c:v>
                </c:pt>
                <c:pt idx="31">
                  <c:v>7.6685718155110854</c:v>
                </c:pt>
                <c:pt idx="32">
                  <c:v>7.072000697333344</c:v>
                </c:pt>
                <c:pt idx="33">
                  <c:v>6.775906531722744</c:v>
                </c:pt>
                <c:pt idx="34">
                  <c:v>7.4439151190554069</c:v>
                </c:pt>
                <c:pt idx="35">
                  <c:v>7.5015398458337481</c:v>
                </c:pt>
              </c:numCache>
            </c:numRef>
          </c:val>
          <c:smooth val="0"/>
          <c:extLst>
            <c:ext xmlns:c16="http://schemas.microsoft.com/office/drawing/2014/chart" uri="{C3380CC4-5D6E-409C-BE32-E72D297353CC}">
              <c16:uniqueId val="{00000001-C195-44CE-B17A-219FF1600705}"/>
            </c:ext>
          </c:extLst>
        </c:ser>
        <c:ser>
          <c:idx val="2"/>
          <c:order val="2"/>
          <c:tx>
            <c:v>SI Median</c:v>
          </c:tx>
          <c:spPr>
            <a:ln w="19050" cap="flat" cmpd="sng" algn="ctr">
              <a:solidFill>
                <a:schemeClr val="accent4"/>
              </a:solidFill>
              <a:prstDash val="sysDot"/>
              <a:miter lim="800000"/>
            </a:ln>
            <a:effectLst/>
          </c:spPr>
          <c:marker>
            <c:symbol val="none"/>
          </c:marker>
          <c:val>
            <c:numRef>
              <c:f>Deseason!$K$6:$K$41</c:f>
              <c:numCache>
                <c:formatCode>General</c:formatCode>
                <c:ptCount val="36"/>
                <c:pt idx="0">
                  <c:v>6.7325224493749571</c:v>
                </c:pt>
                <c:pt idx="1">
                  <c:v>6.7914887411261082</c:v>
                </c:pt>
                <c:pt idx="2">
                  <c:v>7.475023263391007</c:v>
                </c:pt>
                <c:pt idx="3">
                  <c:v>7.0346014781977875</c:v>
                </c:pt>
                <c:pt idx="4">
                  <c:v>7.4809200632044881</c:v>
                </c:pt>
                <c:pt idx="5">
                  <c:v>7.4824031326118909</c:v>
                </c:pt>
                <c:pt idx="6">
                  <c:v>7.6062474586958624</c:v>
                </c:pt>
                <c:pt idx="7">
                  <c:v>6.9881108716846798</c:v>
                </c:pt>
                <c:pt idx="8">
                  <c:v>8.1413966009948826</c:v>
                </c:pt>
                <c:pt idx="9">
                  <c:v>7.6914872652571624</c:v>
                </c:pt>
                <c:pt idx="10">
                  <c:v>6.7433425095813426</c:v>
                </c:pt>
                <c:pt idx="11">
                  <c:v>6.5844796020115615</c:v>
                </c:pt>
                <c:pt idx="12">
                  <c:v>7.9004089967155107</c:v>
                </c:pt>
                <c:pt idx="13">
                  <c:v>7.5553820265954776</c:v>
                </c:pt>
                <c:pt idx="14">
                  <c:v>7.5153742661623486</c:v>
                </c:pt>
                <c:pt idx="15">
                  <c:v>7.0564141959596416</c:v>
                </c:pt>
                <c:pt idx="16">
                  <c:v>7.10636790848383</c:v>
                </c:pt>
                <c:pt idx="17">
                  <c:v>7.1878203321153595</c:v>
                </c:pt>
                <c:pt idx="18">
                  <c:v>7.0813371523014865</c:v>
                </c:pt>
                <c:pt idx="19">
                  <c:v>7.2469297928581868</c:v>
                </c:pt>
                <c:pt idx="20">
                  <c:v>6.6910290354969817</c:v>
                </c:pt>
                <c:pt idx="21">
                  <c:v>7.4418260057107375</c:v>
                </c:pt>
                <c:pt idx="22">
                  <c:v>7.7194836704956291</c:v>
                </c:pt>
                <c:pt idx="23">
                  <c:v>7.8209094527618701</c:v>
                </c:pt>
                <c:pt idx="24">
                  <c:v>7.2723019460449603</c:v>
                </c:pt>
                <c:pt idx="25">
                  <c:v>7.5553820265954776</c:v>
                </c:pt>
                <c:pt idx="26">
                  <c:v>6.9201969752850623</c:v>
                </c:pt>
                <c:pt idx="27">
                  <c:v>7.8089529587435909</c:v>
                </c:pt>
                <c:pt idx="28">
                  <c:v>7.3189515638658253</c:v>
                </c:pt>
                <c:pt idx="29">
                  <c:v>7.2369174655314481</c:v>
                </c:pt>
                <c:pt idx="30">
                  <c:v>7.2199927049339632</c:v>
                </c:pt>
                <c:pt idx="31">
                  <c:v>7.6663949409669732</c:v>
                </c:pt>
                <c:pt idx="32">
                  <c:v>7.0777937196297547</c:v>
                </c:pt>
                <c:pt idx="33">
                  <c:v>6.7792634322990724</c:v>
                </c:pt>
                <c:pt idx="34">
                  <c:v>7.4405861959486899</c:v>
                </c:pt>
                <c:pt idx="35">
                  <c:v>7.49708258708917</c:v>
                </c:pt>
              </c:numCache>
            </c:numRef>
          </c:val>
          <c:smooth val="0"/>
          <c:extLst>
            <c:ext xmlns:c16="http://schemas.microsoft.com/office/drawing/2014/chart" uri="{C3380CC4-5D6E-409C-BE32-E72D297353CC}">
              <c16:uniqueId val="{00000002-C195-44CE-B17A-219FF1600705}"/>
            </c:ext>
          </c:extLst>
        </c:ser>
        <c:ser>
          <c:idx val="3"/>
          <c:order val="3"/>
          <c:tx>
            <c:v>R-t-T Mean L</c:v>
          </c:tx>
          <c:spPr>
            <a:ln w="19050" cap="flat" cmpd="sng" algn="ctr">
              <a:solidFill>
                <a:srgbClr val="7030A0"/>
              </a:solidFill>
              <a:prstDash val="sysDash"/>
              <a:miter lim="800000"/>
            </a:ln>
            <a:effectLst/>
          </c:spPr>
          <c:marker>
            <c:symbol val="none"/>
          </c:marker>
          <c:val>
            <c:numRef>
              <c:f>Deseason!$L$6:$L$41</c:f>
              <c:numCache>
                <c:formatCode>General</c:formatCode>
                <c:ptCount val="36"/>
                <c:pt idx="0">
                  <c:v>6.7174455628304797</c:v>
                </c:pt>
                <c:pt idx="1">
                  <c:v>6.7804270210732698</c:v>
                </c:pt>
                <c:pt idx="2">
                  <c:v>7.4608845615240291</c:v>
                </c:pt>
                <c:pt idx="3">
                  <c:v>7.0298450438884119</c:v>
                </c:pt>
                <c:pt idx="4">
                  <c:v>7.4752637292584554</c:v>
                </c:pt>
                <c:pt idx="5">
                  <c:v>7.4794602924496614</c:v>
                </c:pt>
                <c:pt idx="6">
                  <c:v>7.6060740785057597</c:v>
                </c:pt>
                <c:pt idx="7">
                  <c:v>6.9945957090780961</c:v>
                </c:pt>
                <c:pt idx="8">
                  <c:v>8.1458377036986924</c:v>
                </c:pt>
                <c:pt idx="9">
                  <c:v>7.6983856905369743</c:v>
                </c:pt>
                <c:pt idx="10">
                  <c:v>6.7575866540469471</c:v>
                </c:pt>
                <c:pt idx="11">
                  <c:v>6.6017883502270163</c:v>
                </c:pt>
                <c:pt idx="12">
                  <c:v>7.8827167318929101</c:v>
                </c:pt>
                <c:pt idx="13">
                  <c:v>7.5430761060446043</c:v>
                </c:pt>
                <c:pt idx="14">
                  <c:v>7.5011592420180859</c:v>
                </c:pt>
                <c:pt idx="15">
                  <c:v>7.051643013016748</c:v>
                </c:pt>
                <c:pt idx="16">
                  <c:v>7.1009947739369901</c:v>
                </c:pt>
                <c:pt idx="17">
                  <c:v>7.1849933518020377</c:v>
                </c:pt>
                <c:pt idx="18">
                  <c:v>7.0811757371505442</c:v>
                </c:pt>
                <c:pt idx="19">
                  <c:v>7.2536548094143214</c:v>
                </c:pt>
                <c:pt idx="20">
                  <c:v>6.6946789678853866</c:v>
                </c:pt>
                <c:pt idx="21">
                  <c:v>7.4485005120676098</c:v>
                </c:pt>
                <c:pt idx="22">
                  <c:v>7.7357897442930339</c:v>
                </c:pt>
                <c:pt idx="23">
                  <c:v>7.8414684279149505</c:v>
                </c:pt>
                <c:pt idx="24">
                  <c:v>7.2560162712206786</c:v>
                </c:pt>
                <c:pt idx="25">
                  <c:v>7.5430761060446043</c:v>
                </c:pt>
                <c:pt idx="26">
                  <c:v>6.9071077047307483</c:v>
                </c:pt>
                <c:pt idx="27">
                  <c:v>7.8036729479443459</c:v>
                </c:pt>
                <c:pt idx="28">
                  <c:v>7.3134176945248486</c:v>
                </c:pt>
                <c:pt idx="29">
                  <c:v>7.234071175243308</c:v>
                </c:pt>
                <c:pt idx="30">
                  <c:v>7.2198281292066389</c:v>
                </c:pt>
                <c:pt idx="31">
                  <c:v>7.6735092134075149</c:v>
                </c:pt>
                <c:pt idx="32">
                  <c:v>7.0816546307689343</c:v>
                </c:pt>
                <c:pt idx="33">
                  <c:v>6.7853436922835257</c:v>
                </c:pt>
                <c:pt idx="34">
                  <c:v>7.4563031470798657</c:v>
                </c:pt>
                <c:pt idx="35">
                  <c:v>7.5167903123300155</c:v>
                </c:pt>
              </c:numCache>
            </c:numRef>
          </c:val>
          <c:smooth val="0"/>
          <c:extLst>
            <c:ext xmlns:c16="http://schemas.microsoft.com/office/drawing/2014/chart" uri="{C3380CC4-5D6E-409C-BE32-E72D297353CC}">
              <c16:uniqueId val="{00000003-C195-44CE-B17A-219FF1600705}"/>
            </c:ext>
          </c:extLst>
        </c:ser>
        <c:ser>
          <c:idx val="4"/>
          <c:order val="4"/>
          <c:tx>
            <c:v>R-t-T Median L</c:v>
          </c:tx>
          <c:spPr>
            <a:ln w="19050" cap="flat" cmpd="sng" algn="ctr">
              <a:solidFill>
                <a:schemeClr val="accent6"/>
              </a:solidFill>
              <a:prstDash val="sysDash"/>
              <a:miter lim="800000"/>
            </a:ln>
            <a:effectLst/>
          </c:spPr>
          <c:marker>
            <c:symbol val="none"/>
          </c:marker>
          <c:val>
            <c:numRef>
              <c:f>Deseason!$M$6:$M$41</c:f>
              <c:numCache>
                <c:formatCode>General</c:formatCode>
                <c:ptCount val="36"/>
                <c:pt idx="0">
                  <c:v>6.7739028995571671</c:v>
                </c:pt>
                <c:pt idx="1">
                  <c:v>6.5799845183535632</c:v>
                </c:pt>
                <c:pt idx="2">
                  <c:v>7.2490606749143156</c:v>
                </c:pt>
                <c:pt idx="3">
                  <c:v>7.2521488292729588</c:v>
                </c:pt>
                <c:pt idx="4">
                  <c:v>7.4915513646039349</c:v>
                </c:pt>
                <c:pt idx="5">
                  <c:v>7.5811667870548556</c:v>
                </c:pt>
                <c:pt idx="6">
                  <c:v>7.7279647046124165</c:v>
                </c:pt>
                <c:pt idx="7">
                  <c:v>7.0407893240465587</c:v>
                </c:pt>
                <c:pt idx="8">
                  <c:v>8.4449670319360308</c:v>
                </c:pt>
                <c:pt idx="9">
                  <c:v>7.5528983506974887</c:v>
                </c:pt>
                <c:pt idx="10">
                  <c:v>6.6593251043408737</c:v>
                </c:pt>
                <c:pt idx="11">
                  <c:v>6.4561527681033199</c:v>
                </c:pt>
                <c:pt idx="12">
                  <c:v>7.9489676882558591</c:v>
                </c:pt>
                <c:pt idx="13">
                  <c:v>7.3200882251631034</c:v>
                </c:pt>
                <c:pt idx="14">
                  <c:v>7.2881919066277527</c:v>
                </c:pt>
                <c:pt idx="15">
                  <c:v>7.2746361124645027</c:v>
                </c:pt>
                <c:pt idx="16">
                  <c:v>7.1164669255100979</c:v>
                </c:pt>
                <c:pt idx="17">
                  <c:v>7.2826956537062388</c:v>
                </c:pt>
                <c:pt idx="18">
                  <c:v>7.1946546403618203</c:v>
                </c:pt>
                <c:pt idx="19">
                  <c:v>7.3015592990112461</c:v>
                </c:pt>
                <c:pt idx="20">
                  <c:v>6.9405192233963584</c:v>
                </c:pt>
                <c:pt idx="21">
                  <c:v>7.3077356077285316</c:v>
                </c:pt>
                <c:pt idx="22">
                  <c:v>7.6233042184108966</c:v>
                </c:pt>
                <c:pt idx="23">
                  <c:v>7.6684854786562529</c:v>
                </c:pt>
                <c:pt idx="24">
                  <c:v>7.317000070804462</c:v>
                </c:pt>
                <c:pt idx="25">
                  <c:v>7.3200882251631034</c:v>
                </c:pt>
                <c:pt idx="26">
                  <c:v>6.7110062388545488</c:v>
                </c:pt>
                <c:pt idx="27">
                  <c:v>8.0504473825727718</c:v>
                </c:pt>
                <c:pt idx="28">
                  <c:v>7.3293526882390321</c:v>
                </c:pt>
                <c:pt idx="29">
                  <c:v>7.3324408425976753</c:v>
                </c:pt>
                <c:pt idx="30">
                  <c:v>7.3355289969563175</c:v>
                </c:pt>
                <c:pt idx="31">
                  <c:v>7.7241864998160841</c:v>
                </c:pt>
                <c:pt idx="32">
                  <c:v>7.3417053056736039</c:v>
                </c:pt>
                <c:pt idx="33">
                  <c:v>6.6571114052339917</c:v>
                </c:pt>
                <c:pt idx="34">
                  <c:v>7.3478816143908903</c:v>
                </c:pt>
                <c:pt idx="35">
                  <c:v>7.3509697687495326</c:v>
                </c:pt>
              </c:numCache>
            </c:numRef>
          </c:val>
          <c:smooth val="0"/>
          <c:extLst>
            <c:ext xmlns:c16="http://schemas.microsoft.com/office/drawing/2014/chart" uri="{C3380CC4-5D6E-409C-BE32-E72D297353CC}">
              <c16:uniqueId val="{00000004-C195-44CE-B17A-219FF1600705}"/>
            </c:ext>
          </c:extLst>
        </c:ser>
        <c:ser>
          <c:idx val="5"/>
          <c:order val="5"/>
          <c:tx>
            <c:v>R-t-T Mean P</c:v>
          </c:tx>
          <c:spPr>
            <a:ln w="19050" cap="flat" cmpd="sng" algn="ctr">
              <a:solidFill>
                <a:schemeClr val="accent3">
                  <a:lumMod val="75000"/>
                </a:schemeClr>
              </a:solidFill>
              <a:prstDash val="dash"/>
              <a:miter lim="800000"/>
            </a:ln>
            <a:effectLst/>
          </c:spPr>
          <c:marker>
            <c:symbol val="none"/>
          </c:marker>
          <c:val>
            <c:numRef>
              <c:f>Deseason!$N$6:$N$41</c:f>
              <c:numCache>
                <c:formatCode>General</c:formatCode>
                <c:ptCount val="36"/>
                <c:pt idx="0">
                  <c:v>6.7102317713925528</c:v>
                </c:pt>
                <c:pt idx="1">
                  <c:v>6.7779097222229598</c:v>
                </c:pt>
                <c:pt idx="2">
                  <c:v>7.4594121623262328</c:v>
                </c:pt>
                <c:pt idx="3">
                  <c:v>7.032802588626736</c:v>
                </c:pt>
                <c:pt idx="4">
                  <c:v>7.479724590081009</c:v>
                </c:pt>
                <c:pt idx="5">
                  <c:v>7.485667538445453</c:v>
                </c:pt>
                <c:pt idx="6">
                  <c:v>7.6122728779886959</c:v>
                </c:pt>
                <c:pt idx="7">
                  <c:v>6.9991067508993581</c:v>
                </c:pt>
                <c:pt idx="8">
                  <c:v>8.1487384551651694</c:v>
                </c:pt>
                <c:pt idx="9">
                  <c:v>7.7007995155503233</c:v>
                </c:pt>
                <c:pt idx="10">
                  <c:v>6.7525409557084375</c:v>
                </c:pt>
                <c:pt idx="11">
                  <c:v>6.5907395660517123</c:v>
                </c:pt>
                <c:pt idx="12">
                  <c:v>7.8742515684708527</c:v>
                </c:pt>
                <c:pt idx="13">
                  <c:v>7.5402756663745754</c:v>
                </c:pt>
                <c:pt idx="14">
                  <c:v>7.4996788946464825</c:v>
                </c:pt>
                <c:pt idx="15">
                  <c:v>7.0546097284364313</c:v>
                </c:pt>
                <c:pt idx="16">
                  <c:v>7.1052322899010401</c:v>
                </c:pt>
                <c:pt idx="17">
                  <c:v>7.1909562180342146</c:v>
                </c:pt>
                <c:pt idx="18">
                  <c:v>7.0869467548983298</c:v>
                </c:pt>
                <c:pt idx="19">
                  <c:v>7.2583329268585937</c:v>
                </c:pt>
                <c:pt idx="20">
                  <c:v>6.6970629584017782</c:v>
                </c:pt>
                <c:pt idx="21">
                  <c:v>7.4508359857072417</c:v>
                </c:pt>
                <c:pt idx="22">
                  <c:v>7.7300136494446656</c:v>
                </c:pt>
                <c:pt idx="23">
                  <c:v>7.8283449093043442</c:v>
                </c:pt>
                <c:pt idx="24">
                  <c:v>7.2482241145800019</c:v>
                </c:pt>
                <c:pt idx="25">
                  <c:v>7.5402756663745754</c:v>
                </c:pt>
                <c:pt idx="26">
                  <c:v>6.9057445929228018</c:v>
                </c:pt>
                <c:pt idx="27">
                  <c:v>7.8069560518709196</c:v>
                </c:pt>
                <c:pt idx="28">
                  <c:v>7.3177819737869685</c:v>
                </c:pt>
                <c:pt idx="29">
                  <c:v>7.2400747714360882</c:v>
                </c:pt>
                <c:pt idx="30">
                  <c:v>7.2257121459033327</c:v>
                </c:pt>
                <c:pt idx="31">
                  <c:v>7.6784581085856303</c:v>
                </c:pt>
                <c:pt idx="32">
                  <c:v>7.0841764242053493</c:v>
                </c:pt>
                <c:pt idx="33">
                  <c:v>6.7874712334313712</c:v>
                </c:pt>
                <c:pt idx="34">
                  <c:v>7.4507357369486007</c:v>
                </c:pt>
                <c:pt idx="35">
                  <c:v>7.5042101765477023</c:v>
                </c:pt>
              </c:numCache>
            </c:numRef>
          </c:val>
          <c:smooth val="0"/>
          <c:extLst>
            <c:ext xmlns:c16="http://schemas.microsoft.com/office/drawing/2014/chart" uri="{C3380CC4-5D6E-409C-BE32-E72D297353CC}">
              <c16:uniqueId val="{00000005-C195-44CE-B17A-219FF1600705}"/>
            </c:ext>
          </c:extLst>
        </c:ser>
        <c:ser>
          <c:idx val="6"/>
          <c:order val="6"/>
          <c:tx>
            <c:v>R-t-T Median P</c:v>
          </c:tx>
          <c:spPr>
            <a:ln w="19050" cap="flat" cmpd="sng" algn="ctr">
              <a:solidFill>
                <a:srgbClr val="FF3399"/>
              </a:solidFill>
              <a:prstDash val="dash"/>
              <a:miter lim="800000"/>
            </a:ln>
            <a:effectLst/>
          </c:spPr>
          <c:marker>
            <c:symbol val="none"/>
          </c:marker>
          <c:val>
            <c:numRef>
              <c:f>Deseason!$O$6:$O$40</c:f>
              <c:numCache>
                <c:formatCode>General</c:formatCode>
                <c:ptCount val="35"/>
                <c:pt idx="0">
                  <c:v>6.8198705370596793</c:v>
                </c:pt>
                <c:pt idx="1">
                  <c:v>6.6172191627123516</c:v>
                </c:pt>
                <c:pt idx="2">
                  <c:v>7.313867275924034</c:v>
                </c:pt>
                <c:pt idx="3">
                  <c:v>7.2027864820224954</c:v>
                </c:pt>
                <c:pt idx="4">
                  <c:v>7.5014358801872492</c:v>
                </c:pt>
                <c:pt idx="5">
                  <c:v>7.5777886852003293</c:v>
                </c:pt>
                <c:pt idx="6">
                  <c:v>7.7096529045976911</c:v>
                </c:pt>
                <c:pt idx="7">
                  <c:v>7.1113288663493996</c:v>
                </c:pt>
                <c:pt idx="8">
                  <c:v>8.3884406177913</c:v>
                </c:pt>
                <c:pt idx="9">
                  <c:v>7.6224386555521004</c:v>
                </c:pt>
                <c:pt idx="10">
                  <c:v>6.5817383977674258</c:v>
                </c:pt>
                <c:pt idx="11">
                  <c:v>6.3634003112100519</c:v>
                </c:pt>
                <c:pt idx="12">
                  <c:v>8.0029093036924799</c:v>
                </c:pt>
                <c:pt idx="13">
                  <c:v>7.3615109490279762</c:v>
                </c:pt>
                <c:pt idx="14">
                  <c:v>7.3533483408413023</c:v>
                </c:pt>
                <c:pt idx="15">
                  <c:v>7.2251207036721778</c:v>
                </c:pt>
                <c:pt idx="16">
                  <c:v>7.1258565465378201</c:v>
                </c:pt>
                <c:pt idx="17">
                  <c:v>7.2794505479877181</c:v>
                </c:pt>
                <c:pt idx="18">
                  <c:v>7.1776065452960278</c:v>
                </c:pt>
                <c:pt idx="19">
                  <c:v>7.3747114169549333</c:v>
                </c:pt>
                <c:pt idx="20">
                  <c:v>6.8940628355244407</c:v>
                </c:pt>
                <c:pt idx="21">
                  <c:v>7.3750186742233179</c:v>
                </c:pt>
                <c:pt idx="22">
                  <c:v>7.5344863489952072</c:v>
                </c:pt>
                <c:pt idx="23">
                  <c:v>7.5583160179350388</c:v>
                </c:pt>
                <c:pt idx="24">
                  <c:v>7.3666531602933265</c:v>
                </c:pt>
                <c:pt idx="25">
                  <c:v>7.3615109490279762</c:v>
                </c:pt>
                <c:pt idx="26">
                  <c:v>6.7710026333115882</c:v>
                </c:pt>
                <c:pt idx="27">
                  <c:v>7.9956513505862121</c:v>
                </c:pt>
                <c:pt idx="28">
                  <c:v>7.3390231953658738</c:v>
                </c:pt>
                <c:pt idx="29">
                  <c:v>7.3291735708564865</c:v>
                </c:pt>
                <c:pt idx="30">
                  <c:v>7.3181470930360897</c:v>
                </c:pt>
                <c:pt idx="31">
                  <c:v>7.8015727920742455</c:v>
                </c:pt>
                <c:pt idx="32">
                  <c:v>7.2925635774622695</c:v>
                </c:pt>
                <c:pt idx="33">
                  <c:v>6.7184041083892421</c:v>
                </c:pt>
                <c:pt idx="34">
                  <c:v>7.2622726486444122</c:v>
                </c:pt>
              </c:numCache>
            </c:numRef>
          </c:val>
          <c:smooth val="0"/>
          <c:extLst>
            <c:ext xmlns:c16="http://schemas.microsoft.com/office/drawing/2014/chart" uri="{C3380CC4-5D6E-409C-BE32-E72D297353CC}">
              <c16:uniqueId val="{00000006-C195-44CE-B17A-219FF1600705}"/>
            </c:ext>
          </c:extLst>
        </c:ser>
        <c:ser>
          <c:idx val="7"/>
          <c:order val="7"/>
          <c:tx>
            <c:v>R-t-T MA(12)</c:v>
          </c:tx>
          <c:spPr>
            <a:ln w="19050" cap="flat" cmpd="sng" algn="ctr">
              <a:solidFill>
                <a:srgbClr val="C00000"/>
              </a:solidFill>
              <a:prstDash val="sysDot"/>
              <a:miter lim="800000"/>
            </a:ln>
            <a:effectLst/>
          </c:spPr>
          <c:marker>
            <c:symbol val="none"/>
          </c:marker>
          <c:val>
            <c:numRef>
              <c:f>Deseason!$P$6:$P$41</c:f>
              <c:numCache>
                <c:formatCode>General</c:formatCode>
                <c:ptCount val="36"/>
                <c:pt idx="0">
                  <c:v>6.5201147255474989</c:v>
                </c:pt>
                <c:pt idx="1">
                  <c:v>6.5894101299442553</c:v>
                </c:pt>
                <c:pt idx="2">
                  <c:v>7.6231666671511649</c:v>
                </c:pt>
                <c:pt idx="3">
                  <c:v>6.9283899096286081</c:v>
                </c:pt>
                <c:pt idx="4">
                  <c:v>7.5476546597054304</c:v>
                </c:pt>
                <c:pt idx="5">
                  <c:v>7.5794853042397268</c:v>
                </c:pt>
                <c:pt idx="6">
                  <c:v>7.6143581118785866</c:v>
                </c:pt>
                <c:pt idx="7">
                  <c:v>7.1970758922161187</c:v>
                </c:pt>
                <c:pt idx="8">
                  <c:v>8.081063594225153</c:v>
                </c:pt>
                <c:pt idx="9">
                  <c:v>7.4559215375009131</c:v>
                </c:pt>
                <c:pt idx="10">
                  <c:v>6.8642720359874394</c:v>
                </c:pt>
                <c:pt idx="11">
                  <c:v>6.7245717204391591</c:v>
                </c:pt>
                <c:pt idx="12">
                  <c:v>7.6511550350812483</c:v>
                </c:pt>
                <c:pt idx="13">
                  <c:v>7.3305740109924669</c:v>
                </c:pt>
                <c:pt idx="14">
                  <c:v>7.6643173644097402</c:v>
                </c:pt>
                <c:pt idx="15">
                  <c:v>6.9498732891933477</c:v>
                </c:pt>
                <c:pt idx="16">
                  <c:v>7.1697612599637512</c:v>
                </c:pt>
                <c:pt idx="17">
                  <c:v>7.2810803710019423</c:v>
                </c:pt>
                <c:pt idx="18">
                  <c:v>7.0888880859286321</c:v>
                </c:pt>
                <c:pt idx="19">
                  <c:v>7.4636342585944933</c:v>
                </c:pt>
                <c:pt idx="20">
                  <c:v>6.6414441890781539</c:v>
                </c:pt>
                <c:pt idx="21">
                  <c:v>7.2139066061962636</c:v>
                </c:pt>
                <c:pt idx="22">
                  <c:v>7.8579185050077776</c:v>
                </c:pt>
                <c:pt idx="23">
                  <c:v>7.9873079898509829</c:v>
                </c:pt>
                <c:pt idx="24">
                  <c:v>7.0428644484412484</c:v>
                </c:pt>
                <c:pt idx="25">
                  <c:v>7.3305740109924669</c:v>
                </c:pt>
                <c:pt idx="26">
                  <c:v>7.0573445798457479</c:v>
                </c:pt>
                <c:pt idx="27">
                  <c:v>7.6910498841768726</c:v>
                </c:pt>
                <c:pt idx="28">
                  <c:v>7.3842412976549747</c:v>
                </c:pt>
                <c:pt idx="29">
                  <c:v>7.3308145265415732</c:v>
                </c:pt>
                <c:pt idx="30">
                  <c:v>7.2276914890097528</c:v>
                </c:pt>
                <c:pt idx="31">
                  <c:v>7.8956426454835835</c:v>
                </c:pt>
                <c:pt idx="32">
                  <c:v>7.0253426971173534</c:v>
                </c:pt>
                <c:pt idx="33">
                  <c:v>6.5716362115800804</c:v>
                </c:pt>
                <c:pt idx="34">
                  <c:v>7.5740195138591089</c:v>
                </c:pt>
                <c:pt idx="35">
                  <c:v>7.6565913478621717</c:v>
                </c:pt>
              </c:numCache>
            </c:numRef>
          </c:val>
          <c:smooth val="0"/>
          <c:extLst>
            <c:ext xmlns:c16="http://schemas.microsoft.com/office/drawing/2014/chart" uri="{C3380CC4-5D6E-409C-BE32-E72D297353CC}">
              <c16:uniqueId val="{00000007-C195-44CE-B17A-219FF1600705}"/>
            </c:ext>
          </c:extLst>
        </c:ser>
        <c:dLbls>
          <c:showLegendKey val="0"/>
          <c:showVal val="0"/>
          <c:showCatName val="0"/>
          <c:showSerName val="0"/>
          <c:showPercent val="0"/>
          <c:showBubbleSize val="0"/>
        </c:dLbls>
        <c:smooth val="0"/>
        <c:axId val="833879320"/>
        <c:axId val="833875056"/>
      </c:lineChart>
      <c:catAx>
        <c:axId val="833879320"/>
        <c:scaling>
          <c:orientation val="minMax"/>
        </c:scaling>
        <c:delete val="0"/>
        <c:axPos val="b"/>
        <c:majorGridlines>
          <c:spPr>
            <a:ln w="9525" cap="flat" cmpd="sng" algn="ctr">
              <a:solidFill>
                <a:schemeClr val="tx1">
                  <a:lumMod val="15000"/>
                  <a:lumOff val="85000"/>
                  <a:alpha val="32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75056"/>
        <c:crosses val="autoZero"/>
        <c:auto val="1"/>
        <c:lblAlgn val="ctr"/>
        <c:lblOffset val="100"/>
        <c:noMultiLvlLbl val="0"/>
      </c:catAx>
      <c:valAx>
        <c:axId val="833875056"/>
        <c:scaling>
          <c:orientation val="minMax"/>
          <c:max val="9"/>
          <c:min val="5"/>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Imports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79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De Trend Imports Brazil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spPr>
            <a:ln w="19050" cap="flat" cmpd="sng" algn="ctr">
              <a:noFill/>
              <a:miter lim="800000"/>
            </a:ln>
            <a:effectLst/>
          </c:spPr>
          <c:marker>
            <c:symbol val="none"/>
          </c:marker>
          <c:cat>
            <c:multiLvlStrRef>
              <c:f>DeTrend!$B$6:$C$41</c:f>
              <c:multiLvlStrCache>
                <c:ptCount val="36"/>
                <c:lvl>
                  <c:pt idx="0">
                    <c:v>January</c:v>
                  </c:pt>
                  <c:pt idx="1">
                    <c:v>Feburary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Feburary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Feburary</c:v>
                  </c:pt>
                  <c:pt idx="26">
                    <c:v>March</c:v>
                  </c:pt>
                  <c:pt idx="27">
                    <c:v>April</c:v>
                  </c:pt>
                  <c:pt idx="28">
                    <c:v>May</c:v>
                  </c:pt>
                  <c:pt idx="29">
                    <c:v>June</c:v>
                  </c:pt>
                  <c:pt idx="30">
                    <c:v>July</c:v>
                  </c:pt>
                  <c:pt idx="31">
                    <c:v>August</c:v>
                  </c:pt>
                  <c:pt idx="32">
                    <c:v>September</c:v>
                  </c:pt>
                  <c:pt idx="33">
                    <c:v>October</c:v>
                  </c:pt>
                  <c:pt idx="34">
                    <c:v>November</c:v>
                  </c:pt>
                  <c:pt idx="35">
                    <c:v>December</c:v>
                  </c:pt>
                </c:lvl>
                <c:lvl>
                  <c:pt idx="0">
                    <c:v>1990</c:v>
                  </c:pt>
                  <c:pt idx="12">
                    <c:v>1991</c:v>
                  </c:pt>
                  <c:pt idx="24">
                    <c:v>1992</c:v>
                  </c:pt>
                </c:lvl>
              </c:multiLvlStrCache>
              <c:extLst xmlns:c15="http://schemas.microsoft.com/office/drawing/2012/chart"/>
            </c:multiLvlStrRef>
          </c:cat>
          <c:val>
            <c:numRef>
              <c:f>DeTrend!$D$6:$D$41</c:f>
              <c:numCache>
                <c:formatCode>General</c:formatCode>
                <c:ptCount val="36"/>
                <c:pt idx="0">
                  <c:v>686</c:v>
                </c:pt>
                <c:pt idx="1">
                  <c:v>569</c:v>
                </c:pt>
                <c:pt idx="2">
                  <c:v>741</c:v>
                </c:pt>
                <c:pt idx="3">
                  <c:v>645</c:v>
                </c:pt>
                <c:pt idx="4">
                  <c:v>739</c:v>
                </c:pt>
                <c:pt idx="5">
                  <c:v>762</c:v>
                </c:pt>
                <c:pt idx="6">
                  <c:v>768</c:v>
                </c:pt>
                <c:pt idx="7">
                  <c:v>783</c:v>
                </c:pt>
                <c:pt idx="8">
                  <c:v>842</c:v>
                </c:pt>
                <c:pt idx="9">
                  <c:v>801</c:v>
                </c:pt>
                <c:pt idx="10">
                  <c:v>677</c:v>
                </c:pt>
                <c:pt idx="11">
                  <c:v>671</c:v>
                </c:pt>
                <c:pt idx="12">
                  <c:v>805</c:v>
                </c:pt>
                <c:pt idx="13">
                  <c:v>633</c:v>
                </c:pt>
                <c:pt idx="14">
                  <c:v>745</c:v>
                </c:pt>
                <c:pt idx="15">
                  <c:v>647</c:v>
                </c:pt>
                <c:pt idx="16">
                  <c:v>702</c:v>
                </c:pt>
                <c:pt idx="17">
                  <c:v>732</c:v>
                </c:pt>
                <c:pt idx="18">
                  <c:v>715</c:v>
                </c:pt>
                <c:pt idx="19">
                  <c:v>812</c:v>
                </c:pt>
                <c:pt idx="20">
                  <c:v>692</c:v>
                </c:pt>
                <c:pt idx="21">
                  <c:v>775</c:v>
                </c:pt>
                <c:pt idx="22">
                  <c:v>775</c:v>
                </c:pt>
                <c:pt idx="23">
                  <c:v>797</c:v>
                </c:pt>
                <c:pt idx="24">
                  <c:v>741</c:v>
                </c:pt>
                <c:pt idx="25">
                  <c:v>633</c:v>
                </c:pt>
                <c:pt idx="26">
                  <c:v>686</c:v>
                </c:pt>
                <c:pt idx="27">
                  <c:v>716</c:v>
                </c:pt>
                <c:pt idx="28">
                  <c:v>723</c:v>
                </c:pt>
                <c:pt idx="29">
                  <c:v>737</c:v>
                </c:pt>
                <c:pt idx="30">
                  <c:v>729</c:v>
                </c:pt>
                <c:pt idx="31">
                  <c:v>859</c:v>
                </c:pt>
                <c:pt idx="32">
                  <c:v>732</c:v>
                </c:pt>
                <c:pt idx="33">
                  <c:v>706</c:v>
                </c:pt>
                <c:pt idx="34">
                  <c:v>747</c:v>
                </c:pt>
                <c:pt idx="35">
                  <c:v>764</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0-DFA1-4B7F-B00C-0F8CC8930E4A}"/>
            </c:ext>
          </c:extLst>
        </c:ser>
        <c:ser>
          <c:idx val="1"/>
          <c:order val="1"/>
          <c:tx>
            <c:v>Detrend(mean) L</c:v>
          </c:tx>
          <c:spPr>
            <a:ln w="19050" cap="flat" cmpd="sng" algn="ctr">
              <a:solidFill>
                <a:schemeClr val="accent2"/>
              </a:solidFill>
              <a:prstDash val="sysDot"/>
              <a:miter lim="800000"/>
            </a:ln>
            <a:effectLst/>
          </c:spPr>
          <c:marker>
            <c:symbol val="none"/>
          </c:marker>
          <c:val>
            <c:numRef>
              <c:f>DeTrend!$T$6:$T$41</c:f>
              <c:numCache>
                <c:formatCode>General</c:formatCode>
                <c:ptCount val="36"/>
                <c:pt idx="0">
                  <c:v>9.2681720051412623E-3</c:v>
                </c:pt>
                <c:pt idx="1">
                  <c:v>9.3510815484986534E-3</c:v>
                </c:pt>
                <c:pt idx="2">
                  <c:v>1.0285136663302906E-2</c:v>
                </c:pt>
                <c:pt idx="3">
                  <c:v>9.686804283331605E-3</c:v>
                </c:pt>
                <c:pt idx="4">
                  <c:v>1.0296186432576831E-2</c:v>
                </c:pt>
                <c:pt idx="5">
                  <c:v>1.0297583529415576E-2</c:v>
                </c:pt>
                <c:pt idx="6">
                  <c:v>1.0467449543583892E-2</c:v>
                </c:pt>
                <c:pt idx="7">
                  <c:v>9.6218433867472884E-3</c:v>
                </c:pt>
                <c:pt idx="8">
                  <c:v>1.1200743176384035E-2</c:v>
                </c:pt>
                <c:pt idx="9">
                  <c:v>1.0580988686498961E-2</c:v>
                </c:pt>
                <c:pt idx="10">
                  <c:v>9.283971198408238E-3</c:v>
                </c:pt>
                <c:pt idx="11">
                  <c:v>9.0660771984473459E-3</c:v>
                </c:pt>
                <c:pt idx="12">
                  <c:v>1.0820553313577791E-2</c:v>
                </c:pt>
                <c:pt idx="13">
                  <c:v>1.034994041578236E-2</c:v>
                </c:pt>
                <c:pt idx="14">
                  <c:v>1.0288063460404024E-2</c:v>
                </c:pt>
                <c:pt idx="15">
                  <c:v>9.6674410991811136E-3</c:v>
                </c:pt>
                <c:pt idx="16">
                  <c:v>9.7309771957121427E-3</c:v>
                </c:pt>
                <c:pt idx="17">
                  <c:v>9.8419182993652217E-3</c:v>
                </c:pt>
                <c:pt idx="18">
                  <c:v>9.6956059926612166E-3</c:v>
                </c:pt>
                <c:pt idx="19">
                  <c:v>9.927565218333571E-3</c:v>
                </c:pt>
                <c:pt idx="20">
                  <c:v>9.1586608433510183E-3</c:v>
                </c:pt>
                <c:pt idx="21">
                  <c:v>1.0185620870460318E-2</c:v>
                </c:pt>
                <c:pt idx="22">
                  <c:v>1.0574012602755116E-2</c:v>
                </c:pt>
                <c:pt idx="23">
                  <c:v>1.0713938611714303E-2</c:v>
                </c:pt>
                <c:pt idx="24">
                  <c:v>9.9098406213722155E-3</c:v>
                </c:pt>
                <c:pt idx="25">
                  <c:v>1.029754397581025E-2</c:v>
                </c:pt>
                <c:pt idx="26">
                  <c:v>9.4253658163843349E-3</c:v>
                </c:pt>
                <c:pt idx="27">
                  <c:v>1.0644320557578546E-2</c:v>
                </c:pt>
                <c:pt idx="28">
                  <c:v>9.9714023118022983E-3</c:v>
                </c:pt>
                <c:pt idx="29">
                  <c:v>9.859064111310465E-3</c:v>
                </c:pt>
                <c:pt idx="30">
                  <c:v>9.8355104038461618E-3</c:v>
                </c:pt>
                <c:pt idx="31">
                  <c:v>1.0449157335010405E-2</c:v>
                </c:pt>
                <c:pt idx="32">
                  <c:v>9.639161920356222E-3</c:v>
                </c:pt>
                <c:pt idx="33">
                  <c:v>9.2319563831319857E-3</c:v>
                </c:pt>
                <c:pt idx="34">
                  <c:v>1.0140582138927913E-2</c:v>
                </c:pt>
                <c:pt idx="35">
                  <c:v>1.0218550129929612E-2</c:v>
                </c:pt>
              </c:numCache>
            </c:numRef>
          </c:val>
          <c:smooth val="0"/>
          <c:extLst>
            <c:ext xmlns:c16="http://schemas.microsoft.com/office/drawing/2014/chart" uri="{C3380CC4-5D6E-409C-BE32-E72D297353CC}">
              <c16:uniqueId val="{00000001-DFA1-4B7F-B00C-0F8CC8930E4A}"/>
            </c:ext>
          </c:extLst>
        </c:ser>
        <c:ser>
          <c:idx val="2"/>
          <c:order val="2"/>
          <c:tx>
            <c:v>DeTrend(Median) L</c:v>
          </c:tx>
          <c:spPr>
            <a:ln w="19050" cap="flat" cmpd="sng" algn="ctr">
              <a:solidFill>
                <a:schemeClr val="accent3"/>
              </a:solidFill>
              <a:prstDash val="sysDot"/>
              <a:miter lim="800000"/>
            </a:ln>
            <a:effectLst/>
          </c:spPr>
          <c:marker>
            <c:symbol val="none"/>
          </c:marker>
          <c:val>
            <c:numRef>
              <c:f>DeTrend!$U$6:$U$41</c:f>
              <c:numCache>
                <c:formatCode>General</c:formatCode>
                <c:ptCount val="36"/>
                <c:pt idx="0">
                  <c:v>9.346067136979835E-3</c:v>
                </c:pt>
                <c:pt idx="1">
                  <c:v>9.074645538953572E-3</c:v>
                </c:pt>
                <c:pt idx="2">
                  <c:v>9.9931287111134064E-3</c:v>
                </c:pt>
                <c:pt idx="3">
                  <c:v>9.9931287111134064E-3</c:v>
                </c:pt>
                <c:pt idx="4">
                  <c:v>1.0318620494589452E-2</c:v>
                </c:pt>
                <c:pt idx="5">
                  <c:v>1.0437611162791518E-2</c:v>
                </c:pt>
                <c:pt idx="6">
                  <c:v>1.0635194948826898E-2</c:v>
                </c:pt>
                <c:pt idx="7">
                  <c:v>9.6853878355161269E-3</c:v>
                </c:pt>
                <c:pt idx="8">
                  <c:v>1.1612053946863711E-2</c:v>
                </c:pt>
                <c:pt idx="9">
                  <c:v>1.0381024699404539E-2</c:v>
                </c:pt>
                <c:pt idx="10">
                  <c:v>9.1489736846381668E-3</c:v>
                </c:pt>
                <c:pt idx="11">
                  <c:v>8.8660793553888284E-3</c:v>
                </c:pt>
                <c:pt idx="12">
                  <c:v>1.0911495564807038E-2</c:v>
                </c:pt>
                <c:pt idx="13">
                  <c:v>1.004397621124309E-2</c:v>
                </c:pt>
                <c:pt idx="14">
                  <c:v>9.9959724127675759E-3</c:v>
                </c:pt>
                <c:pt idx="15">
                  <c:v>9.9731532077571763E-3</c:v>
                </c:pt>
                <c:pt idx="16">
                  <c:v>9.7521797397105026E-3</c:v>
                </c:pt>
                <c:pt idx="17">
                  <c:v>9.975749748598212E-3</c:v>
                </c:pt>
                <c:pt idx="18">
                  <c:v>9.8509822712421254E-3</c:v>
                </c:pt>
                <c:pt idx="19">
                  <c:v>9.9931287111134064E-3</c:v>
                </c:pt>
                <c:pt idx="20">
                  <c:v>9.4949827988426248E-3</c:v>
                </c:pt>
                <c:pt idx="21">
                  <c:v>9.9931287111134064E-3</c:v>
                </c:pt>
                <c:pt idx="22">
                  <c:v>1.0420256695779654E-2</c:v>
                </c:pt>
                <c:pt idx="23">
                  <c:v>1.0477588913151049E-2</c:v>
                </c:pt>
                <c:pt idx="24">
                  <c:v>9.9931287111134099E-3</c:v>
                </c:pt>
                <c:pt idx="25">
                  <c:v>9.9931287111134082E-3</c:v>
                </c:pt>
                <c:pt idx="26">
                  <c:v>9.1577678387610162E-3</c:v>
                </c:pt>
                <c:pt idx="27">
                  <c:v>1.0980924385689017E-2</c:v>
                </c:pt>
                <c:pt idx="28">
                  <c:v>9.9931287111134064E-3</c:v>
                </c:pt>
                <c:pt idx="29">
                  <c:v>9.9931287111134082E-3</c:v>
                </c:pt>
                <c:pt idx="30">
                  <c:v>9.9931287111134064E-3</c:v>
                </c:pt>
                <c:pt idx="31">
                  <c:v>1.0518165519436547E-2</c:v>
                </c:pt>
                <c:pt idx="32">
                  <c:v>9.9931287111134064E-3</c:v>
                </c:pt>
                <c:pt idx="33">
                  <c:v>9.0574869775075003E-3</c:v>
                </c:pt>
                <c:pt idx="34">
                  <c:v>9.9931287111134082E-3</c:v>
                </c:pt>
                <c:pt idx="35">
                  <c:v>9.9931287111134064E-3</c:v>
                </c:pt>
              </c:numCache>
            </c:numRef>
          </c:val>
          <c:smooth val="0"/>
          <c:extLst>
            <c:ext xmlns:c16="http://schemas.microsoft.com/office/drawing/2014/chart" uri="{C3380CC4-5D6E-409C-BE32-E72D297353CC}">
              <c16:uniqueId val="{00000002-DFA1-4B7F-B00C-0F8CC8930E4A}"/>
            </c:ext>
          </c:extLst>
        </c:ser>
        <c:ser>
          <c:idx val="3"/>
          <c:order val="3"/>
          <c:tx>
            <c:v>DeTrend(Mean) P</c:v>
          </c:tx>
          <c:spPr>
            <a:ln w="19050" cap="flat" cmpd="sng" algn="ctr">
              <a:solidFill>
                <a:schemeClr val="accent4"/>
              </a:solidFill>
              <a:prstDash val="sysDash"/>
              <a:miter lim="800000"/>
            </a:ln>
            <a:effectLst/>
          </c:spPr>
          <c:marker>
            <c:symbol val="none"/>
          </c:marker>
          <c:val>
            <c:numRef>
              <c:f>DeTrend!$V$6:$V$41</c:f>
              <c:numCache>
                <c:formatCode>General</c:formatCode>
                <c:ptCount val="36"/>
                <c:pt idx="0">
                  <c:v>9.4187058738800511E-3</c:v>
                </c:pt>
                <c:pt idx="1">
                  <c:v>9.4830047350348348E-3</c:v>
                </c:pt>
                <c:pt idx="2">
                  <c:v>1.0404637269354946E-2</c:v>
                </c:pt>
                <c:pt idx="3">
                  <c:v>9.7813301931169612E-3</c:v>
                </c:pt>
                <c:pt idx="4">
                  <c:v>1.0374725566503082E-2</c:v>
                </c:pt>
                <c:pt idx="5">
                  <c:v>1.0356591178888531E-2</c:v>
                </c:pt>
                <c:pt idx="6">
                  <c:v>1.0506768187701786E-2</c:v>
                </c:pt>
                <c:pt idx="7">
                  <c:v>9.6391475092385045E-3</c:v>
                </c:pt>
                <c:pt idx="8">
                  <c:v>1.1199530616596873E-2</c:v>
                </c:pt>
                <c:pt idx="9">
                  <c:v>1.0564050849435621E-2</c:v>
                </c:pt>
                <c:pt idx="10">
                  <c:v>9.247375776648685E-3</c:v>
                </c:pt>
                <c:pt idx="11">
                  <c:v>9.0118316276369525E-3</c:v>
                </c:pt>
                <c:pt idx="12">
                  <c:v>1.0751932806926757E-2</c:v>
                </c:pt>
                <c:pt idx="13">
                  <c:v>1.0283317002434782E-2</c:v>
                </c:pt>
                <c:pt idx="14">
                  <c:v>1.0217098095692229E-2</c:v>
                </c:pt>
                <c:pt idx="15">
                  <c:v>9.6021106765537979E-3</c:v>
                </c:pt>
                <c:pt idx="16">
                  <c:v>9.663858320047734E-3</c:v>
                </c:pt>
                <c:pt idx="17">
                  <c:v>9.7747815579157394E-3</c:v>
                </c:pt>
                <c:pt idx="18">
                  <c:v>9.6293548662975438E-3</c:v>
                </c:pt>
                <c:pt idx="19">
                  <c:v>9.8596588417541996E-3</c:v>
                </c:pt>
                <c:pt idx="20">
                  <c:v>9.0963191169127575E-3</c:v>
                </c:pt>
                <c:pt idx="21">
                  <c:v>1.0120731723069857E-2</c:v>
                </c:pt>
                <c:pt idx="22">
                  <c:v>1.050224356975853E-2</c:v>
                </c:pt>
                <c:pt idx="23">
                  <c:v>1.0639863387958666E-2</c:v>
                </c:pt>
                <c:pt idx="24">
                  <c:v>9.8566974078566801E-3</c:v>
                </c:pt>
                <c:pt idx="25">
                  <c:v>1.0261014351193863E-2</c:v>
                </c:pt>
                <c:pt idx="26">
                  <c:v>9.4056007236163058E-3</c:v>
                </c:pt>
                <c:pt idx="27">
                  <c:v>1.0643895218992722E-2</c:v>
                </c:pt>
                <c:pt idx="28">
                  <c:v>9.9887522021126721E-3</c:v>
                </c:pt>
                <c:pt idx="29">
                  <c:v>9.8959633518592056E-3</c:v>
                </c:pt>
                <c:pt idx="30">
                  <c:v>9.8912130346641546E-3</c:v>
                </c:pt>
                <c:pt idx="31">
                  <c:v>1.0528529737670784E-2</c:v>
                </c:pt>
                <c:pt idx="32">
                  <c:v>9.7314863551538552E-3</c:v>
                </c:pt>
                <c:pt idx="33">
                  <c:v>9.3425535161580087E-3</c:v>
                </c:pt>
                <c:pt idx="34">
                  <c:v>1.0277716742256271E-2</c:v>
                </c:pt>
                <c:pt idx="35">
                  <c:v>1.0375641073067859E-2</c:v>
                </c:pt>
              </c:numCache>
            </c:numRef>
          </c:val>
          <c:smooth val="0"/>
          <c:extLst>
            <c:ext xmlns:c16="http://schemas.microsoft.com/office/drawing/2014/chart" uri="{C3380CC4-5D6E-409C-BE32-E72D297353CC}">
              <c16:uniqueId val="{00000003-DFA1-4B7F-B00C-0F8CC8930E4A}"/>
            </c:ext>
          </c:extLst>
        </c:ser>
        <c:ser>
          <c:idx val="4"/>
          <c:order val="4"/>
          <c:tx>
            <c:v>DeTrend(median) P</c:v>
          </c:tx>
          <c:spPr>
            <a:ln w="19050" cap="flat" cmpd="sng" algn="ctr">
              <a:solidFill>
                <a:schemeClr val="accent5"/>
              </a:solidFill>
              <a:prstDash val="sysDash"/>
              <a:miter lim="800000"/>
            </a:ln>
            <a:effectLst/>
          </c:spPr>
          <c:marker>
            <c:symbol val="none"/>
          </c:marker>
          <c:val>
            <c:numRef>
              <c:f>DeTrend!$W$6:$W$41</c:f>
              <c:numCache>
                <c:formatCode>General</c:formatCode>
                <c:ptCount val="36"/>
                <c:pt idx="0">
                  <c:v>9.572598514458637E-3</c:v>
                </c:pt>
                <c:pt idx="1">
                  <c:v>9.2581818325228309E-3</c:v>
                </c:pt>
                <c:pt idx="2">
                  <c:v>1.0201626399802445E-2</c:v>
                </c:pt>
                <c:pt idx="3">
                  <c:v>1.0017746410956537E-2</c:v>
                </c:pt>
                <c:pt idx="4">
                  <c:v>1.0404840134738077E-2</c:v>
                </c:pt>
                <c:pt idx="5">
                  <c:v>1.0484042879217288E-2</c:v>
                </c:pt>
                <c:pt idx="6">
                  <c:v>1.0641176055377082E-2</c:v>
                </c:pt>
                <c:pt idx="7">
                  <c:v>9.7936994489532039E-3</c:v>
                </c:pt>
                <c:pt idx="8">
                  <c:v>1.1528974459219432E-2</c:v>
                </c:pt>
                <c:pt idx="9">
                  <c:v>1.0456554464423243E-2</c:v>
                </c:pt>
                <c:pt idx="10">
                  <c:v>9.0134674675760706E-3</c:v>
                </c:pt>
                <c:pt idx="11">
                  <c:v>8.7009798534994371E-3</c:v>
                </c:pt>
                <c:pt idx="12">
                  <c:v>1.0927609099735744E-2</c:v>
                </c:pt>
                <c:pt idx="13">
                  <c:v>1.0039520311350462E-2</c:v>
                </c:pt>
                <c:pt idx="14">
                  <c:v>1.0017746410956537E-2</c:v>
                </c:pt>
                <c:pt idx="15">
                  <c:v>9.8341951317974536E-3</c:v>
                </c:pt>
                <c:pt idx="16">
                  <c:v>9.6919094640444525E-3</c:v>
                </c:pt>
                <c:pt idx="17">
                  <c:v>9.8950733130289542E-3</c:v>
                </c:pt>
                <c:pt idx="18">
                  <c:v>9.7525384210829947E-3</c:v>
                </c:pt>
                <c:pt idx="19">
                  <c:v>1.0017746410956539E-2</c:v>
                </c:pt>
                <c:pt idx="20">
                  <c:v>9.3638951811413646E-3</c:v>
                </c:pt>
                <c:pt idx="21">
                  <c:v>1.0017746410956537E-2</c:v>
                </c:pt>
                <c:pt idx="22">
                  <c:v>1.0236593930963248E-2</c:v>
                </c:pt>
                <c:pt idx="23">
                  <c:v>1.0272854710101796E-2</c:v>
                </c:pt>
                <c:pt idx="24">
                  <c:v>1.0017746410956539E-2</c:v>
                </c:pt>
                <c:pt idx="25">
                  <c:v>1.0017746410956539E-2</c:v>
                </c:pt>
                <c:pt idx="26">
                  <c:v>9.2220826314297656E-3</c:v>
                </c:pt>
                <c:pt idx="27">
                  <c:v>1.0901159762881217E-2</c:v>
                </c:pt>
                <c:pt idx="28">
                  <c:v>1.0017746410956539E-2</c:v>
                </c:pt>
                <c:pt idx="29">
                  <c:v>1.0017746410956539E-2</c:v>
                </c:pt>
                <c:pt idx="30">
                  <c:v>1.0017746410956537E-2</c:v>
                </c:pt>
                <c:pt idx="31">
                  <c:v>1.069734183352691E-2</c:v>
                </c:pt>
                <c:pt idx="32">
                  <c:v>1.0017746410956539E-2</c:v>
                </c:pt>
                <c:pt idx="33">
                  <c:v>9.2474866952873651E-3</c:v>
                </c:pt>
                <c:pt idx="34">
                  <c:v>1.0017746410956539E-2</c:v>
                </c:pt>
                <c:pt idx="35">
                  <c:v>1.0017746410956539E-2</c:v>
                </c:pt>
              </c:numCache>
            </c:numRef>
          </c:val>
          <c:smooth val="0"/>
          <c:extLst>
            <c:ext xmlns:c16="http://schemas.microsoft.com/office/drawing/2014/chart" uri="{C3380CC4-5D6E-409C-BE32-E72D297353CC}">
              <c16:uniqueId val="{00000004-DFA1-4B7F-B00C-0F8CC8930E4A}"/>
            </c:ext>
          </c:extLst>
        </c:ser>
        <c:ser>
          <c:idx val="5"/>
          <c:order val="5"/>
          <c:tx>
            <c:v>DeTrend MA(12)</c:v>
          </c:tx>
          <c:spPr>
            <a:ln w="19050" cap="flat" cmpd="dbl" algn="ctr">
              <a:solidFill>
                <a:schemeClr val="accent6"/>
              </a:solidFill>
              <a:prstDash val="dash"/>
              <a:miter lim="800000"/>
            </a:ln>
            <a:effectLst/>
          </c:spPr>
          <c:marker>
            <c:symbol val="none"/>
          </c:marker>
          <c:val>
            <c:numRef>
              <c:f>DeTrend!$Y$6:$Y$41</c:f>
              <c:numCache>
                <c:formatCode>General</c:formatCode>
                <c:ptCount val="36"/>
                <c:pt idx="0">
                  <c:v>8.9959113482068753E-3</c:v>
                </c:pt>
                <c:pt idx="1">
                  <c:v>9.0876446704765725E-3</c:v>
                </c:pt>
                <c:pt idx="2">
                  <c:v>1.0508849229905425E-2</c:v>
                </c:pt>
                <c:pt idx="3">
                  <c:v>9.5470037581453122E-3</c:v>
                </c:pt>
                <c:pt idx="4">
                  <c:v>1.0395895358295722E-2</c:v>
                </c:pt>
                <c:pt idx="5">
                  <c:v>1.0435296128141284E-2</c:v>
                </c:pt>
                <c:pt idx="6">
                  <c:v>1.0478849998069665E-2</c:v>
                </c:pt>
                <c:pt idx="7">
                  <c:v>9.9003773709982167E-3</c:v>
                </c:pt>
                <c:pt idx="8">
                  <c:v>1.1111677055613832E-2</c:v>
                </c:pt>
                <c:pt idx="9">
                  <c:v>1.0247735643161617E-2</c:v>
                </c:pt>
                <c:pt idx="10">
                  <c:v>9.4305418698525396E-3</c:v>
                </c:pt>
                <c:pt idx="11">
                  <c:v>9.2346926483792644E-3</c:v>
                </c:pt>
                <c:pt idx="12">
                  <c:v>1.0502690098273409E-2</c:v>
                </c:pt>
                <c:pt idx="13">
                  <c:v>1.0058363877099942E-2</c:v>
                </c:pt>
                <c:pt idx="14">
                  <c:v>1.0511839687929372E-2</c:v>
                </c:pt>
                <c:pt idx="15">
                  <c:v>9.5279200245994115E-3</c:v>
                </c:pt>
                <c:pt idx="16">
                  <c:v>9.825212599153324E-3</c:v>
                </c:pt>
                <c:pt idx="17">
                  <c:v>9.9735371535925287E-3</c:v>
                </c:pt>
                <c:pt idx="18">
                  <c:v>9.7061658061450163E-3</c:v>
                </c:pt>
                <c:pt idx="19">
                  <c:v>1.0214949265550761E-2</c:v>
                </c:pt>
                <c:pt idx="20">
                  <c:v>9.0858329622076368E-3</c:v>
                </c:pt>
                <c:pt idx="21">
                  <c:v>9.8648201160192479E-3</c:v>
                </c:pt>
                <c:pt idx="22">
                  <c:v>1.0740949799556421E-2</c:v>
                </c:pt>
                <c:pt idx="23">
                  <c:v>1.0913201814532226E-2</c:v>
                </c:pt>
                <c:pt idx="24">
                  <c:v>9.6187303877475899E-3</c:v>
                </c:pt>
                <c:pt idx="25">
                  <c:v>1.0007443539597276E-2</c:v>
                </c:pt>
                <c:pt idx="26">
                  <c:v>9.6303774605634839E-3</c:v>
                </c:pt>
                <c:pt idx="27">
                  <c:v>1.0490701101597453E-2</c:v>
                </c:pt>
                <c:pt idx="28">
                  <c:v>1.0067966007393023E-2</c:v>
                </c:pt>
                <c:pt idx="29">
                  <c:v>9.9909122614996355E-3</c:v>
                </c:pt>
                <c:pt idx="30">
                  <c:v>9.8462225919715048E-3</c:v>
                </c:pt>
                <c:pt idx="31">
                  <c:v>1.0751640477543569E-2</c:v>
                </c:pt>
                <c:pt idx="32">
                  <c:v>9.5625131885531296E-3</c:v>
                </c:pt>
                <c:pt idx="33">
                  <c:v>8.9411917247629608E-3</c:v>
                </c:pt>
                <c:pt idx="34">
                  <c:v>1.0300676553395031E-2</c:v>
                </c:pt>
                <c:pt idx="35">
                  <c:v>1.0408599849350161E-2</c:v>
                </c:pt>
              </c:numCache>
            </c:numRef>
          </c:val>
          <c:smooth val="0"/>
          <c:extLst>
            <c:ext xmlns:c16="http://schemas.microsoft.com/office/drawing/2014/chart" uri="{C3380CC4-5D6E-409C-BE32-E72D297353CC}">
              <c16:uniqueId val="{00000005-DFA1-4B7F-B00C-0F8CC8930E4A}"/>
            </c:ext>
          </c:extLst>
        </c:ser>
        <c:dLbls>
          <c:showLegendKey val="0"/>
          <c:showVal val="0"/>
          <c:showCatName val="0"/>
          <c:showSerName val="0"/>
          <c:showPercent val="0"/>
          <c:showBubbleSize val="0"/>
        </c:dLbls>
        <c:smooth val="0"/>
        <c:axId val="1299694968"/>
        <c:axId val="1299699888"/>
        <c:extLst/>
      </c:lineChart>
      <c:catAx>
        <c:axId val="1299694968"/>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99888"/>
        <c:crosses val="autoZero"/>
        <c:auto val="1"/>
        <c:lblAlgn val="ctr"/>
        <c:lblOffset val="100"/>
        <c:noMultiLvlLbl val="0"/>
      </c:catAx>
      <c:valAx>
        <c:axId val="1299699888"/>
        <c:scaling>
          <c:orientation val="minMax"/>
          <c:max val="1.5000000000000003E-2"/>
          <c:min val="0"/>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94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Forecast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Original</c:v>
          </c:tx>
          <c:spPr>
            <a:ln w="19050" cap="rnd">
              <a:solidFill>
                <a:schemeClr val="accent1"/>
              </a:solidFill>
              <a:round/>
            </a:ln>
            <a:effectLst/>
          </c:spPr>
          <c:marker>
            <c:symbol val="none"/>
          </c:marker>
          <c:xVal>
            <c:multiLvlStrRef>
              <c:f>'new Forecast'!$B$4:$C$40</c:f>
              <c:multiLvlStrCache>
                <c:ptCount val="37"/>
                <c:lvl>
                  <c:pt idx="0">
                    <c:v>Month</c:v>
                  </c:pt>
                  <c:pt idx="1">
                    <c:v>January</c:v>
                  </c:pt>
                  <c:pt idx="2">
                    <c:v>Feburary</c:v>
                  </c:pt>
                  <c:pt idx="3">
                    <c:v>March</c:v>
                  </c:pt>
                  <c:pt idx="4">
                    <c:v>April</c:v>
                  </c:pt>
                  <c:pt idx="5">
                    <c:v>May</c:v>
                  </c:pt>
                  <c:pt idx="6">
                    <c:v>June</c:v>
                  </c:pt>
                  <c:pt idx="7">
                    <c:v>July</c:v>
                  </c:pt>
                  <c:pt idx="8">
                    <c:v>August</c:v>
                  </c:pt>
                  <c:pt idx="9">
                    <c:v>September</c:v>
                  </c:pt>
                  <c:pt idx="10">
                    <c:v>October</c:v>
                  </c:pt>
                  <c:pt idx="11">
                    <c:v>November</c:v>
                  </c:pt>
                  <c:pt idx="12">
                    <c:v>December</c:v>
                  </c:pt>
                  <c:pt idx="13">
                    <c:v>January</c:v>
                  </c:pt>
                  <c:pt idx="14">
                    <c:v>Feburary</c:v>
                  </c:pt>
                  <c:pt idx="15">
                    <c:v>March</c:v>
                  </c:pt>
                  <c:pt idx="16">
                    <c:v>April</c:v>
                  </c:pt>
                  <c:pt idx="17">
                    <c:v>May</c:v>
                  </c:pt>
                  <c:pt idx="18">
                    <c:v>June</c:v>
                  </c:pt>
                  <c:pt idx="19">
                    <c:v>July</c:v>
                  </c:pt>
                  <c:pt idx="20">
                    <c:v>August</c:v>
                  </c:pt>
                  <c:pt idx="21">
                    <c:v>September</c:v>
                  </c:pt>
                  <c:pt idx="22">
                    <c:v>October</c:v>
                  </c:pt>
                  <c:pt idx="23">
                    <c:v>November</c:v>
                  </c:pt>
                  <c:pt idx="24">
                    <c:v>December</c:v>
                  </c:pt>
                  <c:pt idx="25">
                    <c:v>January</c:v>
                  </c:pt>
                  <c:pt idx="26">
                    <c:v>Feburary</c:v>
                  </c:pt>
                  <c:pt idx="27">
                    <c:v>March</c:v>
                  </c:pt>
                  <c:pt idx="28">
                    <c:v>April</c:v>
                  </c:pt>
                  <c:pt idx="29">
                    <c:v>May</c:v>
                  </c:pt>
                  <c:pt idx="30">
                    <c:v>June</c:v>
                  </c:pt>
                  <c:pt idx="31">
                    <c:v>July</c:v>
                  </c:pt>
                  <c:pt idx="32">
                    <c:v>August</c:v>
                  </c:pt>
                  <c:pt idx="33">
                    <c:v>September</c:v>
                  </c:pt>
                  <c:pt idx="34">
                    <c:v>October</c:v>
                  </c:pt>
                  <c:pt idx="35">
                    <c:v>November</c:v>
                  </c:pt>
                  <c:pt idx="36">
                    <c:v>December</c:v>
                  </c:pt>
                </c:lvl>
                <c:lvl>
                  <c:pt idx="0">
                    <c:v>Year</c:v>
                  </c:pt>
                  <c:pt idx="1">
                    <c:v>194</c:v>
                  </c:pt>
                  <c:pt idx="13">
                    <c:v>1995</c:v>
                  </c:pt>
                  <c:pt idx="25">
                    <c:v>1996</c:v>
                  </c:pt>
                </c:lvl>
              </c:multiLvlStrCache>
            </c:multiLvlStrRef>
          </c:xVal>
          <c:yVal>
            <c:numRef>
              <c:f>'new Forecast'!$D$5:$D$40</c:f>
              <c:numCache>
                <c:formatCode>General</c:formatCode>
                <c:ptCount val="36"/>
                <c:pt idx="0">
                  <c:v>686</c:v>
                </c:pt>
                <c:pt idx="1">
                  <c:v>569</c:v>
                </c:pt>
                <c:pt idx="2">
                  <c:v>741</c:v>
                </c:pt>
                <c:pt idx="3">
                  <c:v>645</c:v>
                </c:pt>
                <c:pt idx="4">
                  <c:v>739</c:v>
                </c:pt>
                <c:pt idx="5">
                  <c:v>762</c:v>
                </c:pt>
                <c:pt idx="6">
                  <c:v>768</c:v>
                </c:pt>
                <c:pt idx="7">
                  <c:v>783</c:v>
                </c:pt>
                <c:pt idx="8">
                  <c:v>842</c:v>
                </c:pt>
                <c:pt idx="9">
                  <c:v>801</c:v>
                </c:pt>
                <c:pt idx="10">
                  <c:v>677</c:v>
                </c:pt>
                <c:pt idx="11">
                  <c:v>671</c:v>
                </c:pt>
                <c:pt idx="12">
                  <c:v>805</c:v>
                </c:pt>
                <c:pt idx="13">
                  <c:v>633</c:v>
                </c:pt>
                <c:pt idx="14">
                  <c:v>745</c:v>
                </c:pt>
                <c:pt idx="15">
                  <c:v>647</c:v>
                </c:pt>
                <c:pt idx="16">
                  <c:v>702</c:v>
                </c:pt>
                <c:pt idx="17">
                  <c:v>732</c:v>
                </c:pt>
                <c:pt idx="18">
                  <c:v>715</c:v>
                </c:pt>
                <c:pt idx="19">
                  <c:v>812</c:v>
                </c:pt>
                <c:pt idx="20">
                  <c:v>692</c:v>
                </c:pt>
                <c:pt idx="21">
                  <c:v>775</c:v>
                </c:pt>
                <c:pt idx="22">
                  <c:v>775</c:v>
                </c:pt>
                <c:pt idx="23">
                  <c:v>797</c:v>
                </c:pt>
                <c:pt idx="24">
                  <c:v>741</c:v>
                </c:pt>
                <c:pt idx="25">
                  <c:v>633</c:v>
                </c:pt>
                <c:pt idx="26">
                  <c:v>686</c:v>
                </c:pt>
                <c:pt idx="27">
                  <c:v>716</c:v>
                </c:pt>
                <c:pt idx="28">
                  <c:v>723</c:v>
                </c:pt>
                <c:pt idx="29">
                  <c:v>737</c:v>
                </c:pt>
                <c:pt idx="30">
                  <c:v>729</c:v>
                </c:pt>
                <c:pt idx="31">
                  <c:v>859</c:v>
                </c:pt>
                <c:pt idx="32">
                  <c:v>732</c:v>
                </c:pt>
                <c:pt idx="33">
                  <c:v>706</c:v>
                </c:pt>
                <c:pt idx="34">
                  <c:v>747</c:v>
                </c:pt>
                <c:pt idx="35">
                  <c:v>764</c:v>
                </c:pt>
              </c:numCache>
            </c:numRef>
          </c:yVal>
          <c:smooth val="0"/>
          <c:extLst>
            <c:ext xmlns:c16="http://schemas.microsoft.com/office/drawing/2014/chart" uri="{C3380CC4-5D6E-409C-BE32-E72D297353CC}">
              <c16:uniqueId val="{00000000-75F8-4077-A71A-B201C14A9B3E}"/>
            </c:ext>
          </c:extLst>
        </c:ser>
        <c:ser>
          <c:idx val="2"/>
          <c:order val="2"/>
          <c:tx>
            <c:v>Y = ~T*S(R-b-T) (mean)</c:v>
          </c:tx>
          <c:spPr>
            <a:ln w="19050" cap="rnd">
              <a:solidFill>
                <a:schemeClr val="accent3"/>
              </a:solidFill>
              <a:prstDash val="sysDash"/>
              <a:round/>
            </a:ln>
            <a:effectLst/>
          </c:spPr>
          <c:marker>
            <c:symbol val="none"/>
          </c:marker>
          <c:xVal>
            <c:numRef>
              <c:f>'new Forecast'!$A$28:$A$40</c:f>
              <c:numCache>
                <c:formatCode>General</c:formatCode>
                <c:ptCount val="13"/>
                <c:pt idx="0">
                  <c:v>24</c:v>
                </c:pt>
                <c:pt idx="1">
                  <c:v>25</c:v>
                </c:pt>
                <c:pt idx="2">
                  <c:v>26</c:v>
                </c:pt>
                <c:pt idx="3">
                  <c:v>27</c:v>
                </c:pt>
                <c:pt idx="4">
                  <c:v>28</c:v>
                </c:pt>
                <c:pt idx="5">
                  <c:v>29</c:v>
                </c:pt>
                <c:pt idx="6">
                  <c:v>30</c:v>
                </c:pt>
                <c:pt idx="7">
                  <c:v>31</c:v>
                </c:pt>
                <c:pt idx="8">
                  <c:v>32</c:v>
                </c:pt>
                <c:pt idx="9">
                  <c:v>33</c:v>
                </c:pt>
                <c:pt idx="10">
                  <c:v>34</c:v>
                </c:pt>
                <c:pt idx="11">
                  <c:v>35</c:v>
                </c:pt>
                <c:pt idx="12">
                  <c:v>36</c:v>
                </c:pt>
              </c:numCache>
            </c:numRef>
          </c:xVal>
          <c:yVal>
            <c:numRef>
              <c:f>('new Forecast'!$D$28,'new Forecast'!$N$29:$N$40)</c:f>
              <c:numCache>
                <c:formatCode>General</c:formatCode>
                <c:ptCount val="13"/>
                <c:pt idx="0">
                  <c:v>797</c:v>
                </c:pt>
                <c:pt idx="1">
                  <c:v>749.28406129086113</c:v>
                </c:pt>
                <c:pt idx="2">
                  <c:v>615.6646383458675</c:v>
                </c:pt>
                <c:pt idx="3">
                  <c:v>727.82946419637688</c:v>
                </c:pt>
                <c:pt idx="4">
                  <c:v>672.51404642947307</c:v>
                </c:pt>
                <c:pt idx="5">
                  <c:v>723.69846386967731</c:v>
                </c:pt>
                <c:pt idx="6">
                  <c:v>745.07302671700779</c:v>
                </c:pt>
                <c:pt idx="7">
                  <c:v>737.60163418578884</c:v>
                </c:pt>
                <c:pt idx="8">
                  <c:v>817.16219510332508</c:v>
                </c:pt>
                <c:pt idx="9">
                  <c:v>752.87585648360971</c:v>
                </c:pt>
                <c:pt idx="10">
                  <c:v>756.59697134758551</c:v>
                </c:pt>
                <c:pt idx="11">
                  <c:v>727.80655969751774</c:v>
                </c:pt>
                <c:pt idx="12">
                  <c:v>737.04009317053203</c:v>
                </c:pt>
              </c:numCache>
            </c:numRef>
          </c:yVal>
          <c:smooth val="0"/>
          <c:extLst>
            <c:ext xmlns:c16="http://schemas.microsoft.com/office/drawing/2014/chart" uri="{C3380CC4-5D6E-409C-BE32-E72D297353CC}">
              <c16:uniqueId val="{00000003-75F8-4077-A71A-B201C14A9B3E}"/>
            </c:ext>
          </c:extLst>
        </c:ser>
        <c:ser>
          <c:idx val="3"/>
          <c:order val="3"/>
          <c:tx>
            <c:v>Y = ~T*S*C*I</c:v>
          </c:tx>
          <c:spPr>
            <a:ln w="19050" cap="rnd">
              <a:solidFill>
                <a:schemeClr val="accent4"/>
              </a:solidFill>
              <a:round/>
            </a:ln>
            <a:effectLst/>
          </c:spPr>
          <c:marker>
            <c:symbol val="none"/>
          </c:marker>
          <c:xVal>
            <c:numRef>
              <c:f>'new Forecast'!$A$28:$A$40</c:f>
              <c:numCache>
                <c:formatCode>General</c:formatCode>
                <c:ptCount val="13"/>
                <c:pt idx="0">
                  <c:v>24</c:v>
                </c:pt>
                <c:pt idx="1">
                  <c:v>25</c:v>
                </c:pt>
                <c:pt idx="2">
                  <c:v>26</c:v>
                </c:pt>
                <c:pt idx="3">
                  <c:v>27</c:v>
                </c:pt>
                <c:pt idx="4">
                  <c:v>28</c:v>
                </c:pt>
                <c:pt idx="5">
                  <c:v>29</c:v>
                </c:pt>
                <c:pt idx="6">
                  <c:v>30</c:v>
                </c:pt>
                <c:pt idx="7">
                  <c:v>31</c:v>
                </c:pt>
                <c:pt idx="8">
                  <c:v>32</c:v>
                </c:pt>
                <c:pt idx="9">
                  <c:v>33</c:v>
                </c:pt>
                <c:pt idx="10">
                  <c:v>34</c:v>
                </c:pt>
                <c:pt idx="11">
                  <c:v>35</c:v>
                </c:pt>
                <c:pt idx="12">
                  <c:v>36</c:v>
                </c:pt>
              </c:numCache>
            </c:numRef>
          </c:xVal>
          <c:yVal>
            <c:numRef>
              <c:f>('new Forecast'!$D$28,'new Forecast'!$S$29:$S$40)</c:f>
              <c:numCache>
                <c:formatCode>General</c:formatCode>
                <c:ptCount val="13"/>
                <c:pt idx="0">
                  <c:v>797</c:v>
                </c:pt>
                <c:pt idx="1">
                  <c:v>750.9330967780428</c:v>
                </c:pt>
                <c:pt idx="2">
                  <c:v>616.64220508797951</c:v>
                </c:pt>
                <c:pt idx="3">
                  <c:v>729.17699403268011</c:v>
                </c:pt>
                <c:pt idx="4">
                  <c:v>672.93978243404058</c:v>
                </c:pt>
                <c:pt idx="5">
                  <c:v>724.2145445529693</c:v>
                </c:pt>
                <c:pt idx="6">
                  <c:v>745.33373831690119</c:v>
                </c:pt>
                <c:pt idx="7">
                  <c:v>737.58634299294783</c:v>
                </c:pt>
                <c:pt idx="8">
                  <c:v>816.36905281770942</c:v>
                </c:pt>
                <c:pt idx="9">
                  <c:v>752.43263829894522</c:v>
                </c:pt>
                <c:pt idx="10">
                  <c:v>755.88609312032474</c:v>
                </c:pt>
                <c:pt idx="11">
                  <c:v>726.24082386119414</c:v>
                </c:pt>
                <c:pt idx="12">
                  <c:v>735.07570589635179</c:v>
                </c:pt>
              </c:numCache>
            </c:numRef>
          </c:yVal>
          <c:smooth val="0"/>
          <c:extLst>
            <c:ext xmlns:c16="http://schemas.microsoft.com/office/drawing/2014/chart" uri="{C3380CC4-5D6E-409C-BE32-E72D297353CC}">
              <c16:uniqueId val="{00000000-CBB3-4E3D-A41C-8799EFBF5D86}"/>
            </c:ext>
          </c:extLst>
        </c:ser>
        <c:dLbls>
          <c:showLegendKey val="0"/>
          <c:showVal val="0"/>
          <c:showCatName val="0"/>
          <c:showSerName val="0"/>
          <c:showPercent val="0"/>
          <c:showBubbleSize val="0"/>
        </c:dLbls>
        <c:axId val="564264376"/>
        <c:axId val="564271592"/>
        <c:extLst>
          <c:ext xmlns:c15="http://schemas.microsoft.com/office/drawing/2012/chart" uri="{02D57815-91ED-43cb-92C2-25804820EDAC}">
            <c15:filteredScatterSeries>
              <c15:ser>
                <c:idx val="1"/>
                <c:order val="1"/>
                <c:tx>
                  <c:v>y = ~T*S(median)</c:v>
                </c:tx>
                <c:spPr>
                  <a:ln w="19050" cap="rnd">
                    <a:solidFill>
                      <a:schemeClr val="accent2"/>
                    </a:solidFill>
                    <a:prstDash val="sysDot"/>
                    <a:round/>
                  </a:ln>
                  <a:effectLst/>
                </c:spPr>
                <c:marker>
                  <c:symbol val="none"/>
                </c:marker>
                <c:xVal>
                  <c:numRef>
                    <c:extLst>
                      <c:ext uri="{02D57815-91ED-43cb-92C2-25804820EDAC}">
                        <c15:formulaRef>
                          <c15:sqref>'new Forecast'!$A$28:$A$40</c15:sqref>
                        </c15:formulaRef>
                      </c:ext>
                    </c:extLst>
                    <c:numCache>
                      <c:formatCode>General</c:formatCode>
                      <c:ptCount val="13"/>
                      <c:pt idx="0">
                        <c:v>24</c:v>
                      </c:pt>
                      <c:pt idx="1">
                        <c:v>25</c:v>
                      </c:pt>
                      <c:pt idx="2">
                        <c:v>26</c:v>
                      </c:pt>
                      <c:pt idx="3">
                        <c:v>27</c:v>
                      </c:pt>
                      <c:pt idx="4">
                        <c:v>28</c:v>
                      </c:pt>
                      <c:pt idx="5">
                        <c:v>29</c:v>
                      </c:pt>
                      <c:pt idx="6">
                        <c:v>30</c:v>
                      </c:pt>
                      <c:pt idx="7">
                        <c:v>31</c:v>
                      </c:pt>
                      <c:pt idx="8">
                        <c:v>32</c:v>
                      </c:pt>
                      <c:pt idx="9">
                        <c:v>33</c:v>
                      </c:pt>
                      <c:pt idx="10">
                        <c:v>34</c:v>
                      </c:pt>
                      <c:pt idx="11">
                        <c:v>35</c:v>
                      </c:pt>
                      <c:pt idx="12">
                        <c:v>36</c:v>
                      </c:pt>
                    </c:numCache>
                  </c:numRef>
                </c:xVal>
                <c:yVal>
                  <c:numRef>
                    <c:extLst>
                      <c:ext uri="{02D57815-91ED-43cb-92C2-25804820EDAC}">
                        <c15:formulaRef>
                          <c15:sqref>('new Forecast'!$D$28,'new Forecast'!$I$29:$I$40)</c15:sqref>
                        </c15:formulaRef>
                      </c:ext>
                    </c:extLst>
                    <c:numCache>
                      <c:formatCode>General</c:formatCode>
                      <c:ptCount val="13"/>
                      <c:pt idx="0">
                        <c:v>797</c:v>
                      </c:pt>
                      <c:pt idx="1">
                        <c:v>746.06709079244513</c:v>
                      </c:pt>
                      <c:pt idx="2">
                        <c:v>613.70846778646865</c:v>
                      </c:pt>
                      <c:pt idx="3">
                        <c:v>726.44656164632227</c:v>
                      </c:pt>
                      <c:pt idx="4">
                        <c:v>672.20436842165748</c:v>
                      </c:pt>
                      <c:pt idx="5">
                        <c:v>724.52531360686419</c:v>
                      </c:pt>
                      <c:pt idx="6">
                        <c:v>747.24145060620674</c:v>
                      </c:pt>
                      <c:pt idx="7">
                        <c:v>741.17493949724803</c:v>
                      </c:pt>
                      <c:pt idx="8">
                        <c:v>822.83873092926228</c:v>
                      </c:pt>
                      <c:pt idx="9">
                        <c:v>759.8163714141117</c:v>
                      </c:pt>
                      <c:pt idx="10">
                        <c:v>765.42086604536098</c:v>
                      </c:pt>
                      <c:pt idx="11">
                        <c:v>738.2001329062864</c:v>
                      </c:pt>
                      <c:pt idx="12">
                        <c:v>749.62527145195543</c:v>
                      </c:pt>
                    </c:numCache>
                  </c:numRef>
                </c:yVal>
                <c:smooth val="0"/>
                <c:extLst>
                  <c:ext xmlns:c16="http://schemas.microsoft.com/office/drawing/2014/chart" uri="{C3380CC4-5D6E-409C-BE32-E72D297353CC}">
                    <c16:uniqueId val="{00000002-75F8-4077-A71A-B201C14A9B3E}"/>
                  </c:ext>
                </c:extLst>
              </c15:ser>
            </c15:filteredScatterSeries>
          </c:ext>
        </c:extLst>
      </c:scatterChart>
      <c:valAx>
        <c:axId val="564264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71592"/>
        <c:crosses val="autoZero"/>
        <c:crossBetween val="midCat"/>
        <c:majorUnit val="2"/>
      </c:valAx>
      <c:valAx>
        <c:axId val="564271592"/>
        <c:scaling>
          <c:orientation val="minMax"/>
          <c:min val="5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6437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u="none" strike="noStrike" baseline="0" smtClean="0"/>
              <a:t>Imports from Brazil</a:t>
            </a:r>
            <a:endParaRPr lang="en-US"/>
          </a:p>
        </c:rich>
      </c:tx>
      <c:layout>
        <c:manualLayout>
          <c:xMode val="edge"/>
          <c:yMode val="edge"/>
          <c:x val="0.45327946698970323"/>
          <c:y val="1.103752759381898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Original Data</c:v>
          </c:tx>
          <c:spPr>
            <a:ln w="19050" cap="rnd">
              <a:solidFill>
                <a:schemeClr val="accent1"/>
              </a:solidFill>
              <a:prstDash val="solid"/>
              <a:round/>
            </a:ln>
            <a:effectLst/>
          </c:spPr>
          <c:marker>
            <c:symbol val="none"/>
          </c:marker>
          <c:cat>
            <c:multiLvlStrRef>
              <c:f>'Dataset- Imports from Brazil'!$B$4:$C$39</c:f>
              <c:multiLvlStrCache>
                <c:ptCount val="36"/>
                <c:lvl>
                  <c:pt idx="0">
                    <c:v>January</c:v>
                  </c:pt>
                  <c:pt idx="1">
                    <c:v>Feburary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Feburary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Feburary</c:v>
                  </c:pt>
                  <c:pt idx="26">
                    <c:v>March</c:v>
                  </c:pt>
                  <c:pt idx="27">
                    <c:v>April</c:v>
                  </c:pt>
                  <c:pt idx="28">
                    <c:v>May</c:v>
                  </c:pt>
                  <c:pt idx="29">
                    <c:v>June</c:v>
                  </c:pt>
                  <c:pt idx="30">
                    <c:v>July</c:v>
                  </c:pt>
                  <c:pt idx="31">
                    <c:v>August</c:v>
                  </c:pt>
                  <c:pt idx="32">
                    <c:v>September</c:v>
                  </c:pt>
                  <c:pt idx="33">
                    <c:v>October</c:v>
                  </c:pt>
                  <c:pt idx="34">
                    <c:v>November</c:v>
                  </c:pt>
                  <c:pt idx="35">
                    <c:v>December</c:v>
                  </c:pt>
                </c:lvl>
                <c:lvl>
                  <c:pt idx="0">
                    <c:v>1994</c:v>
                  </c:pt>
                  <c:pt idx="12">
                    <c:v>1995</c:v>
                  </c:pt>
                  <c:pt idx="24">
                    <c:v>1996</c:v>
                  </c:pt>
                </c:lvl>
              </c:multiLvlStrCache>
            </c:multiLvlStrRef>
          </c:cat>
          <c:val>
            <c:numRef>
              <c:f>'Dataset- Imports from Brazil'!$D$4:$D$39</c:f>
              <c:numCache>
                <c:formatCode>General</c:formatCode>
                <c:ptCount val="36"/>
                <c:pt idx="0">
                  <c:v>686</c:v>
                </c:pt>
                <c:pt idx="1">
                  <c:v>569</c:v>
                </c:pt>
                <c:pt idx="2">
                  <c:v>741</c:v>
                </c:pt>
                <c:pt idx="3">
                  <c:v>645</c:v>
                </c:pt>
                <c:pt idx="4">
                  <c:v>739</c:v>
                </c:pt>
                <c:pt idx="5">
                  <c:v>762</c:v>
                </c:pt>
                <c:pt idx="6">
                  <c:v>768</c:v>
                </c:pt>
                <c:pt idx="7">
                  <c:v>783</c:v>
                </c:pt>
                <c:pt idx="8">
                  <c:v>842</c:v>
                </c:pt>
                <c:pt idx="9">
                  <c:v>801</c:v>
                </c:pt>
                <c:pt idx="10">
                  <c:v>677</c:v>
                </c:pt>
                <c:pt idx="11">
                  <c:v>671</c:v>
                </c:pt>
                <c:pt idx="12">
                  <c:v>805</c:v>
                </c:pt>
                <c:pt idx="13">
                  <c:v>633</c:v>
                </c:pt>
                <c:pt idx="14">
                  <c:v>745</c:v>
                </c:pt>
                <c:pt idx="15">
                  <c:v>647</c:v>
                </c:pt>
                <c:pt idx="16">
                  <c:v>702</c:v>
                </c:pt>
                <c:pt idx="17">
                  <c:v>732</c:v>
                </c:pt>
                <c:pt idx="18">
                  <c:v>715</c:v>
                </c:pt>
                <c:pt idx="19">
                  <c:v>812</c:v>
                </c:pt>
                <c:pt idx="20">
                  <c:v>692</c:v>
                </c:pt>
                <c:pt idx="21">
                  <c:v>775</c:v>
                </c:pt>
                <c:pt idx="22">
                  <c:v>775</c:v>
                </c:pt>
                <c:pt idx="23">
                  <c:v>797</c:v>
                </c:pt>
                <c:pt idx="24">
                  <c:v>741</c:v>
                </c:pt>
                <c:pt idx="25">
                  <c:v>633</c:v>
                </c:pt>
                <c:pt idx="26">
                  <c:v>686</c:v>
                </c:pt>
                <c:pt idx="27">
                  <c:v>716</c:v>
                </c:pt>
                <c:pt idx="28">
                  <c:v>723</c:v>
                </c:pt>
                <c:pt idx="29">
                  <c:v>737</c:v>
                </c:pt>
                <c:pt idx="30">
                  <c:v>729</c:v>
                </c:pt>
                <c:pt idx="31">
                  <c:v>859</c:v>
                </c:pt>
                <c:pt idx="32">
                  <c:v>732</c:v>
                </c:pt>
                <c:pt idx="33">
                  <c:v>706</c:v>
                </c:pt>
                <c:pt idx="34">
                  <c:v>747</c:v>
                </c:pt>
                <c:pt idx="35">
                  <c:v>764</c:v>
                </c:pt>
              </c:numCache>
            </c:numRef>
          </c:val>
          <c:smooth val="0"/>
          <c:extLst>
            <c:ext xmlns:c16="http://schemas.microsoft.com/office/drawing/2014/chart" uri="{C3380CC4-5D6E-409C-BE32-E72D297353CC}">
              <c16:uniqueId val="{00000000-06DD-48F3-968F-1B77D55F6B23}"/>
            </c:ext>
          </c:extLst>
        </c:ser>
        <c:ser>
          <c:idx val="2"/>
          <c:order val="1"/>
          <c:tx>
            <c:v>CMA(12)</c:v>
          </c:tx>
          <c:spPr>
            <a:ln w="19050" cap="rnd">
              <a:solidFill>
                <a:schemeClr val="accent3"/>
              </a:solidFill>
              <a:prstDash val="sysDash"/>
              <a:round/>
            </a:ln>
            <a:effectLst/>
          </c:spPr>
          <c:marker>
            <c:symbol val="none"/>
          </c:marker>
          <c:val>
            <c:numRef>
              <c:f>'Dataset- Imports from Brazil'!$G$4:$G$39</c:f>
              <c:numCache>
                <c:formatCode>General</c:formatCode>
                <c:ptCount val="36"/>
                <c:pt idx="6">
                  <c:v>728.625</c:v>
                </c:pt>
                <c:pt idx="7">
                  <c:v>736.25</c:v>
                </c:pt>
                <c:pt idx="8">
                  <c:v>739.08333333333326</c:v>
                </c:pt>
                <c:pt idx="9">
                  <c:v>739.33333333333326</c:v>
                </c:pt>
                <c:pt idx="10">
                  <c:v>737.875</c:v>
                </c:pt>
                <c:pt idx="11">
                  <c:v>735.08333333333337</c:v>
                </c:pt>
                <c:pt idx="12">
                  <c:v>731.625</c:v>
                </c:pt>
                <c:pt idx="13">
                  <c:v>730.625</c:v>
                </c:pt>
                <c:pt idx="14">
                  <c:v>725.58333333333337</c:v>
                </c:pt>
                <c:pt idx="15">
                  <c:v>718.25</c:v>
                </c:pt>
                <c:pt idx="16">
                  <c:v>721.25</c:v>
                </c:pt>
                <c:pt idx="17">
                  <c:v>730.58333333333337</c:v>
                </c:pt>
                <c:pt idx="18">
                  <c:v>733.16666666666674</c:v>
                </c:pt>
                <c:pt idx="19">
                  <c:v>730.5</c:v>
                </c:pt>
                <c:pt idx="20">
                  <c:v>728.04166666666674</c:v>
                </c:pt>
                <c:pt idx="21">
                  <c:v>728.45833333333337</c:v>
                </c:pt>
                <c:pt idx="22">
                  <c:v>732.20833333333337</c:v>
                </c:pt>
                <c:pt idx="23">
                  <c:v>733.29166666666674</c:v>
                </c:pt>
                <c:pt idx="24">
                  <c:v>734.08333333333326</c:v>
                </c:pt>
                <c:pt idx="25">
                  <c:v>736.625</c:v>
                </c:pt>
                <c:pt idx="26">
                  <c:v>740.25</c:v>
                </c:pt>
                <c:pt idx="27">
                  <c:v>739.04166666666663</c:v>
                </c:pt>
                <c:pt idx="28">
                  <c:v>735</c:v>
                </c:pt>
                <c:pt idx="29">
                  <c:v>732.45833333333337</c:v>
                </c:pt>
              </c:numCache>
            </c:numRef>
          </c:val>
          <c:smooth val="0"/>
          <c:extLst>
            <c:ext xmlns:c16="http://schemas.microsoft.com/office/drawing/2014/chart" uri="{C3380CC4-5D6E-409C-BE32-E72D297353CC}">
              <c16:uniqueId val="{00000001-06DD-48F3-968F-1B77D55F6B23}"/>
            </c:ext>
          </c:extLst>
        </c:ser>
        <c:ser>
          <c:idx val="3"/>
          <c:order val="2"/>
          <c:tx>
            <c:v>CMA(6)</c:v>
          </c:tx>
          <c:spPr>
            <a:ln w="19050" cap="rnd">
              <a:solidFill>
                <a:srgbClr val="FF3399"/>
              </a:solidFill>
              <a:prstDash val="dash"/>
              <a:round/>
            </a:ln>
            <a:effectLst/>
          </c:spPr>
          <c:marker>
            <c:symbol val="none"/>
          </c:marker>
          <c:val>
            <c:numRef>
              <c:f>'Dataset- Imports from Brazil'!$J$4:$J$39</c:f>
              <c:numCache>
                <c:formatCode>General</c:formatCode>
                <c:ptCount val="36"/>
                <c:pt idx="3">
                  <c:v>697.16666666666674</c:v>
                </c:pt>
                <c:pt idx="4">
                  <c:v>721.83333333333326</c:v>
                </c:pt>
                <c:pt idx="5">
                  <c:v>748.08333333333326</c:v>
                </c:pt>
                <c:pt idx="6">
                  <c:v>769.5</c:v>
                </c:pt>
                <c:pt idx="7">
                  <c:v>777.33333333333326</c:v>
                </c:pt>
                <c:pt idx="8">
                  <c:v>764.58333333333326</c:v>
                </c:pt>
                <c:pt idx="9">
                  <c:v>760.08333333333326</c:v>
                </c:pt>
                <c:pt idx="10">
                  <c:v>750.66666666666663</c:v>
                </c:pt>
                <c:pt idx="11">
                  <c:v>730.08333333333326</c:v>
                </c:pt>
                <c:pt idx="12">
                  <c:v>709.16666666666674</c:v>
                </c:pt>
                <c:pt idx="13">
                  <c:v>698.41666666666674</c:v>
                </c:pt>
                <c:pt idx="14">
                  <c:v>705.58333333333326</c:v>
                </c:pt>
                <c:pt idx="15">
                  <c:v>703.16666666666663</c:v>
                </c:pt>
                <c:pt idx="16">
                  <c:v>710.58333333333326</c:v>
                </c:pt>
                <c:pt idx="17">
                  <c:v>721.08333333333326</c:v>
                </c:pt>
                <c:pt idx="18">
                  <c:v>727.33333333333326</c:v>
                </c:pt>
                <c:pt idx="19">
                  <c:v>744.08333333333326</c:v>
                </c:pt>
                <c:pt idx="20">
                  <c:v>755.58333333333326</c:v>
                </c:pt>
                <c:pt idx="21">
                  <c:v>763.16666666666674</c:v>
                </c:pt>
                <c:pt idx="22">
                  <c:v>750.41666666666674</c:v>
                </c:pt>
                <c:pt idx="23">
                  <c:v>735</c:v>
                </c:pt>
                <c:pt idx="24">
                  <c:v>729.58333333333326</c:v>
                </c:pt>
                <c:pt idx="25">
                  <c:v>720.33333333333326</c:v>
                </c:pt>
                <c:pt idx="26">
                  <c:v>711</c:v>
                </c:pt>
                <c:pt idx="27">
                  <c:v>705</c:v>
                </c:pt>
                <c:pt idx="28">
                  <c:v>722.83333333333326</c:v>
                </c:pt>
                <c:pt idx="29">
                  <c:v>745.5</c:v>
                </c:pt>
                <c:pt idx="30">
                  <c:v>748.5</c:v>
                </c:pt>
                <c:pt idx="31">
                  <c:v>749.66666666666663</c:v>
                </c:pt>
                <c:pt idx="32">
                  <c:v>753.91666666666663</c:v>
                </c:pt>
              </c:numCache>
            </c:numRef>
          </c:val>
          <c:smooth val="0"/>
          <c:extLst>
            <c:ext xmlns:c16="http://schemas.microsoft.com/office/drawing/2014/chart" uri="{C3380CC4-5D6E-409C-BE32-E72D297353CC}">
              <c16:uniqueId val="{00000002-06DD-48F3-968F-1B77D55F6B23}"/>
            </c:ext>
          </c:extLst>
        </c:ser>
        <c:ser>
          <c:idx val="1"/>
          <c:order val="3"/>
          <c:tx>
            <c:v>CMA(3)</c:v>
          </c:tx>
          <c:spPr>
            <a:ln w="19050" cap="rnd">
              <a:solidFill>
                <a:schemeClr val="accent2"/>
              </a:solidFill>
              <a:prstDash val="sysDash"/>
              <a:round/>
            </a:ln>
            <a:effectLst/>
          </c:spPr>
          <c:marker>
            <c:symbol val="none"/>
          </c:marker>
          <c:val>
            <c:numRef>
              <c:f>'Dataset- Imports from Brazil'!$M$4:$M$39</c:f>
              <c:numCache>
                <c:formatCode>General</c:formatCode>
                <c:ptCount val="36"/>
                <c:pt idx="1">
                  <c:v>658.5</c:v>
                </c:pt>
                <c:pt idx="2">
                  <c:v>680</c:v>
                </c:pt>
                <c:pt idx="3">
                  <c:v>711.83333333333337</c:v>
                </c:pt>
                <c:pt idx="4">
                  <c:v>735.83333333333337</c:v>
                </c:pt>
                <c:pt idx="5">
                  <c:v>763.66666666666674</c:v>
                </c:pt>
                <c:pt idx="6">
                  <c:v>784.33333333333326</c:v>
                </c:pt>
                <c:pt idx="7">
                  <c:v>803.16666666666663</c:v>
                </c:pt>
                <c:pt idx="8">
                  <c:v>791</c:v>
                </c:pt>
                <c:pt idx="9">
                  <c:v>744.83333333333337</c:v>
                </c:pt>
                <c:pt idx="10">
                  <c:v>717</c:v>
                </c:pt>
                <c:pt idx="11">
                  <c:v>710.33333333333326</c:v>
                </c:pt>
                <c:pt idx="12">
                  <c:v>715.33333333333326</c:v>
                </c:pt>
                <c:pt idx="13">
                  <c:v>701.33333333333326</c:v>
                </c:pt>
                <c:pt idx="14">
                  <c:v>686.5</c:v>
                </c:pt>
                <c:pt idx="15">
                  <c:v>695.83333333333326</c:v>
                </c:pt>
                <c:pt idx="16">
                  <c:v>705</c:v>
                </c:pt>
                <c:pt idx="17">
                  <c:v>734.66666666666674</c:v>
                </c:pt>
                <c:pt idx="18">
                  <c:v>746.33333333333326</c:v>
                </c:pt>
                <c:pt idx="19">
                  <c:v>749.66666666666663</c:v>
                </c:pt>
                <c:pt idx="20">
                  <c:v>753.5</c:v>
                </c:pt>
                <c:pt idx="21">
                  <c:v>764.83333333333337</c:v>
                </c:pt>
                <c:pt idx="22">
                  <c:v>776.66666666666674</c:v>
                </c:pt>
                <c:pt idx="23">
                  <c:v>747.33333333333326</c:v>
                </c:pt>
                <c:pt idx="24">
                  <c:v>705.16666666666663</c:v>
                </c:pt>
                <c:pt idx="25">
                  <c:v>682.5</c:v>
                </c:pt>
                <c:pt idx="26">
                  <c:v>693.33333333333337</c:v>
                </c:pt>
                <c:pt idx="27">
                  <c:v>716.83333333333337</c:v>
                </c:pt>
                <c:pt idx="28">
                  <c:v>727.5</c:v>
                </c:pt>
                <c:pt idx="29">
                  <c:v>752.33333333333326</c:v>
                </c:pt>
                <c:pt idx="30">
                  <c:v>774.16666666666674</c:v>
                </c:pt>
                <c:pt idx="31">
                  <c:v>769.5</c:v>
                </c:pt>
                <c:pt idx="32">
                  <c:v>747</c:v>
                </c:pt>
                <c:pt idx="33">
                  <c:v>733.66666666666674</c:v>
                </c:pt>
              </c:numCache>
            </c:numRef>
          </c:val>
          <c:smooth val="0"/>
          <c:extLst>
            <c:ext xmlns:c16="http://schemas.microsoft.com/office/drawing/2014/chart" uri="{C3380CC4-5D6E-409C-BE32-E72D297353CC}">
              <c16:uniqueId val="{00000003-06DD-48F3-968F-1B77D55F6B23}"/>
            </c:ext>
          </c:extLst>
        </c:ser>
        <c:dLbls>
          <c:showLegendKey val="0"/>
          <c:showVal val="0"/>
          <c:showCatName val="0"/>
          <c:showSerName val="0"/>
          <c:showPercent val="0"/>
          <c:showBubbleSize val="0"/>
        </c:dLbls>
        <c:smooth val="0"/>
        <c:axId val="686713216"/>
        <c:axId val="686710920"/>
      </c:lineChart>
      <c:catAx>
        <c:axId val="6867132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710920"/>
        <c:crosses val="autoZero"/>
        <c:auto val="1"/>
        <c:lblAlgn val="ctr"/>
        <c:lblOffset val="100"/>
        <c:noMultiLvlLbl val="0"/>
      </c:catAx>
      <c:valAx>
        <c:axId val="686710920"/>
        <c:scaling>
          <c:orientation val="minMax"/>
          <c:max val="900"/>
          <c:min val="5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Imports(in Million dollar)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713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Imports From Brazil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v>Original</c:v>
          </c:tx>
          <c:spPr>
            <a:ln w="19050" cap="flat" cmpd="sng" algn="ctr">
              <a:solidFill>
                <a:srgbClr val="FF3399"/>
              </a:solidFill>
              <a:miter lim="800000"/>
            </a:ln>
            <a:effectLst/>
          </c:spPr>
          <c:marker>
            <c:symbol val="none"/>
          </c:marker>
          <c:cat>
            <c:multiLvlStrRef>
              <c:f>'Dataset- Imports from Brazil'!$B$4:$C$39</c:f>
              <c:multiLvlStrCache>
                <c:ptCount val="36"/>
                <c:lvl>
                  <c:pt idx="0">
                    <c:v>January</c:v>
                  </c:pt>
                  <c:pt idx="1">
                    <c:v>Feburary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Feburary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Feburary</c:v>
                  </c:pt>
                  <c:pt idx="26">
                    <c:v>March</c:v>
                  </c:pt>
                  <c:pt idx="27">
                    <c:v>April</c:v>
                  </c:pt>
                  <c:pt idx="28">
                    <c:v>May</c:v>
                  </c:pt>
                  <c:pt idx="29">
                    <c:v>June</c:v>
                  </c:pt>
                  <c:pt idx="30">
                    <c:v>July</c:v>
                  </c:pt>
                  <c:pt idx="31">
                    <c:v>August</c:v>
                  </c:pt>
                  <c:pt idx="32">
                    <c:v>September</c:v>
                  </c:pt>
                  <c:pt idx="33">
                    <c:v>October</c:v>
                  </c:pt>
                  <c:pt idx="34">
                    <c:v>November</c:v>
                  </c:pt>
                  <c:pt idx="35">
                    <c:v>December</c:v>
                  </c:pt>
                </c:lvl>
                <c:lvl>
                  <c:pt idx="0">
                    <c:v>1994</c:v>
                  </c:pt>
                  <c:pt idx="12">
                    <c:v>1995</c:v>
                  </c:pt>
                  <c:pt idx="24">
                    <c:v>1996</c:v>
                  </c:pt>
                </c:lvl>
              </c:multiLvlStrCache>
            </c:multiLvlStrRef>
          </c:cat>
          <c:val>
            <c:numRef>
              <c:f>'Dataset- Imports from Brazil'!$D$4:$D$39</c:f>
              <c:numCache>
                <c:formatCode>General</c:formatCode>
                <c:ptCount val="36"/>
                <c:pt idx="0">
                  <c:v>686</c:v>
                </c:pt>
                <c:pt idx="1">
                  <c:v>569</c:v>
                </c:pt>
                <c:pt idx="2">
                  <c:v>741</c:v>
                </c:pt>
                <c:pt idx="3">
                  <c:v>645</c:v>
                </c:pt>
                <c:pt idx="4">
                  <c:v>739</c:v>
                </c:pt>
                <c:pt idx="5">
                  <c:v>762</c:v>
                </c:pt>
                <c:pt idx="6">
                  <c:v>768</c:v>
                </c:pt>
                <c:pt idx="7">
                  <c:v>783</c:v>
                </c:pt>
                <c:pt idx="8">
                  <c:v>842</c:v>
                </c:pt>
                <c:pt idx="9">
                  <c:v>801</c:v>
                </c:pt>
                <c:pt idx="10">
                  <c:v>677</c:v>
                </c:pt>
                <c:pt idx="11">
                  <c:v>671</c:v>
                </c:pt>
                <c:pt idx="12">
                  <c:v>805</c:v>
                </c:pt>
                <c:pt idx="13">
                  <c:v>633</c:v>
                </c:pt>
                <c:pt idx="14">
                  <c:v>745</c:v>
                </c:pt>
                <c:pt idx="15">
                  <c:v>647</c:v>
                </c:pt>
                <c:pt idx="16">
                  <c:v>702</c:v>
                </c:pt>
                <c:pt idx="17">
                  <c:v>732</c:v>
                </c:pt>
                <c:pt idx="18">
                  <c:v>715</c:v>
                </c:pt>
                <c:pt idx="19">
                  <c:v>812</c:v>
                </c:pt>
                <c:pt idx="20">
                  <c:v>692</c:v>
                </c:pt>
                <c:pt idx="21">
                  <c:v>775</c:v>
                </c:pt>
                <c:pt idx="22">
                  <c:v>775</c:v>
                </c:pt>
                <c:pt idx="23">
                  <c:v>797</c:v>
                </c:pt>
                <c:pt idx="24">
                  <c:v>741</c:v>
                </c:pt>
                <c:pt idx="25">
                  <c:v>633</c:v>
                </c:pt>
                <c:pt idx="26">
                  <c:v>686</c:v>
                </c:pt>
                <c:pt idx="27">
                  <c:v>716</c:v>
                </c:pt>
                <c:pt idx="28">
                  <c:v>723</c:v>
                </c:pt>
                <c:pt idx="29">
                  <c:v>737</c:v>
                </c:pt>
                <c:pt idx="30">
                  <c:v>729</c:v>
                </c:pt>
                <c:pt idx="31">
                  <c:v>859</c:v>
                </c:pt>
                <c:pt idx="32">
                  <c:v>732</c:v>
                </c:pt>
                <c:pt idx="33">
                  <c:v>706</c:v>
                </c:pt>
                <c:pt idx="34">
                  <c:v>747</c:v>
                </c:pt>
                <c:pt idx="35">
                  <c:v>764</c:v>
                </c:pt>
              </c:numCache>
            </c:numRef>
          </c:val>
          <c:smooth val="0"/>
          <c:extLst>
            <c:ext xmlns:c16="http://schemas.microsoft.com/office/drawing/2014/chart" uri="{C3380CC4-5D6E-409C-BE32-E72D297353CC}">
              <c16:uniqueId val="{00000000-6185-4A18-BE5F-4C9CBF150756}"/>
            </c:ext>
          </c:extLst>
        </c:ser>
        <c:ser>
          <c:idx val="1"/>
          <c:order val="1"/>
          <c:tx>
            <c:v>Semi Avg(Mean)</c:v>
          </c:tx>
          <c:spPr>
            <a:ln w="19050" cap="flat" cmpd="sng" algn="ctr">
              <a:solidFill>
                <a:srgbClr val="C00000"/>
              </a:solidFill>
              <a:prstDash val="sysDot"/>
              <a:miter lim="800000"/>
            </a:ln>
            <a:effectLst/>
          </c:spPr>
          <c:marker>
            <c:symbol val="none"/>
          </c:marker>
          <c:val>
            <c:numRef>
              <c:f>'Dataset- Imports from Brazil'!$H$77:$H$112</c:f>
              <c:numCache>
                <c:formatCode>General</c:formatCode>
                <c:ptCount val="36"/>
                <c:pt idx="0">
                  <c:v>678.58823529411768</c:v>
                </c:pt>
                <c:pt idx="1">
                  <c:v>681.13480392156873</c:v>
                </c:pt>
                <c:pt idx="2">
                  <c:v>683.68137254901967</c:v>
                </c:pt>
                <c:pt idx="3">
                  <c:v>686.22794117647072</c:v>
                </c:pt>
                <c:pt idx="4">
                  <c:v>688.77450980392166</c:v>
                </c:pt>
                <c:pt idx="5">
                  <c:v>691.3210784313726</c:v>
                </c:pt>
                <c:pt idx="6">
                  <c:v>693.86764705882365</c:v>
                </c:pt>
                <c:pt idx="7">
                  <c:v>696.41421568627459</c:v>
                </c:pt>
                <c:pt idx="8">
                  <c:v>698.96078431372553</c:v>
                </c:pt>
                <c:pt idx="9">
                  <c:v>701.50735294117658</c:v>
                </c:pt>
                <c:pt idx="10">
                  <c:v>704.05392156862752</c:v>
                </c:pt>
                <c:pt idx="11">
                  <c:v>706.60049019607845</c:v>
                </c:pt>
                <c:pt idx="12">
                  <c:v>709.14705882352951</c:v>
                </c:pt>
                <c:pt idx="13">
                  <c:v>711.69362745098044</c:v>
                </c:pt>
                <c:pt idx="14">
                  <c:v>714.2401960784315</c:v>
                </c:pt>
                <c:pt idx="15">
                  <c:v>716.78676470588243</c:v>
                </c:pt>
                <c:pt idx="16">
                  <c:v>719.33333333333337</c:v>
                </c:pt>
                <c:pt idx="17">
                  <c:v>721.87990196078442</c:v>
                </c:pt>
                <c:pt idx="18">
                  <c:v>724.42647058823536</c:v>
                </c:pt>
                <c:pt idx="19">
                  <c:v>726.97303921568641</c:v>
                </c:pt>
                <c:pt idx="20">
                  <c:v>729.51960784313735</c:v>
                </c:pt>
                <c:pt idx="21">
                  <c:v>732.06617647058829</c:v>
                </c:pt>
                <c:pt idx="22">
                  <c:v>734.61274509803934</c:v>
                </c:pt>
                <c:pt idx="23">
                  <c:v>737.15931372549028</c:v>
                </c:pt>
                <c:pt idx="24">
                  <c:v>739.70588235294122</c:v>
                </c:pt>
                <c:pt idx="25">
                  <c:v>742.25245098039227</c:v>
                </c:pt>
                <c:pt idx="26">
                  <c:v>744.79901960784321</c:v>
                </c:pt>
                <c:pt idx="27">
                  <c:v>747.34558823529414</c:v>
                </c:pt>
                <c:pt idx="28">
                  <c:v>749.8921568627452</c:v>
                </c:pt>
                <c:pt idx="29">
                  <c:v>752.43872549019613</c:v>
                </c:pt>
                <c:pt idx="30">
                  <c:v>754.98529411764719</c:v>
                </c:pt>
                <c:pt idx="31">
                  <c:v>757.53186274509812</c:v>
                </c:pt>
                <c:pt idx="32">
                  <c:v>760.07843137254906</c:v>
                </c:pt>
                <c:pt idx="33">
                  <c:v>762.62500000000011</c:v>
                </c:pt>
                <c:pt idx="34">
                  <c:v>765.17156862745105</c:v>
                </c:pt>
                <c:pt idx="35">
                  <c:v>767.7181372549021</c:v>
                </c:pt>
              </c:numCache>
            </c:numRef>
          </c:val>
          <c:smooth val="1"/>
          <c:extLst>
            <c:ext xmlns:c16="http://schemas.microsoft.com/office/drawing/2014/chart" uri="{C3380CC4-5D6E-409C-BE32-E72D297353CC}">
              <c16:uniqueId val="{00000001-6185-4A18-BE5F-4C9CBF150756}"/>
            </c:ext>
          </c:extLst>
        </c:ser>
        <c:ser>
          <c:idx val="2"/>
          <c:order val="2"/>
          <c:tx>
            <c:v>CMA(12)</c:v>
          </c:tx>
          <c:spPr>
            <a:ln w="19050" cap="flat" cmpd="sng" algn="ctr">
              <a:solidFill>
                <a:schemeClr val="accent3"/>
              </a:solidFill>
              <a:prstDash val="dash"/>
              <a:miter lim="800000"/>
            </a:ln>
            <a:effectLst/>
          </c:spPr>
          <c:marker>
            <c:symbol val="none"/>
          </c:marker>
          <c:val>
            <c:numRef>
              <c:f>'Dataset- Imports from Brazil'!$G$4:$G$39</c:f>
              <c:numCache>
                <c:formatCode>General</c:formatCode>
                <c:ptCount val="36"/>
                <c:pt idx="6">
                  <c:v>728.625</c:v>
                </c:pt>
                <c:pt idx="7">
                  <c:v>736.25</c:v>
                </c:pt>
                <c:pt idx="8">
                  <c:v>739.08333333333326</c:v>
                </c:pt>
                <c:pt idx="9">
                  <c:v>739.33333333333326</c:v>
                </c:pt>
                <c:pt idx="10">
                  <c:v>737.875</c:v>
                </c:pt>
                <c:pt idx="11">
                  <c:v>735.08333333333337</c:v>
                </c:pt>
                <c:pt idx="12">
                  <c:v>731.625</c:v>
                </c:pt>
                <c:pt idx="13">
                  <c:v>730.625</c:v>
                </c:pt>
                <c:pt idx="14">
                  <c:v>725.58333333333337</c:v>
                </c:pt>
                <c:pt idx="15">
                  <c:v>718.25</c:v>
                </c:pt>
                <c:pt idx="16">
                  <c:v>721.25</c:v>
                </c:pt>
                <c:pt idx="17">
                  <c:v>730.58333333333337</c:v>
                </c:pt>
                <c:pt idx="18">
                  <c:v>733.16666666666674</c:v>
                </c:pt>
                <c:pt idx="19">
                  <c:v>730.5</c:v>
                </c:pt>
                <c:pt idx="20">
                  <c:v>728.04166666666674</c:v>
                </c:pt>
                <c:pt idx="21">
                  <c:v>728.45833333333337</c:v>
                </c:pt>
                <c:pt idx="22">
                  <c:v>732.20833333333337</c:v>
                </c:pt>
                <c:pt idx="23">
                  <c:v>733.29166666666674</c:v>
                </c:pt>
                <c:pt idx="24">
                  <c:v>734.08333333333326</c:v>
                </c:pt>
                <c:pt idx="25">
                  <c:v>736.625</c:v>
                </c:pt>
                <c:pt idx="26">
                  <c:v>740.25</c:v>
                </c:pt>
                <c:pt idx="27">
                  <c:v>739.04166666666663</c:v>
                </c:pt>
                <c:pt idx="28">
                  <c:v>735</c:v>
                </c:pt>
                <c:pt idx="29">
                  <c:v>732.45833333333337</c:v>
                </c:pt>
              </c:numCache>
            </c:numRef>
          </c:val>
          <c:smooth val="1"/>
          <c:extLst>
            <c:ext xmlns:c16="http://schemas.microsoft.com/office/drawing/2014/chart" uri="{C3380CC4-5D6E-409C-BE32-E72D297353CC}">
              <c16:uniqueId val="{00000002-6185-4A18-BE5F-4C9CBF150756}"/>
            </c:ext>
          </c:extLst>
        </c:ser>
        <c:ser>
          <c:idx val="3"/>
          <c:order val="3"/>
          <c:tx>
            <c:v>Linear T</c:v>
          </c:tx>
          <c:spPr>
            <a:ln w="19050" cap="flat" cmpd="sng" algn="ctr">
              <a:solidFill>
                <a:schemeClr val="accent6">
                  <a:lumMod val="60000"/>
                  <a:lumOff val="40000"/>
                </a:schemeClr>
              </a:solidFill>
              <a:prstDash val="sysDot"/>
              <a:miter lim="800000"/>
            </a:ln>
            <a:effectLst/>
          </c:spPr>
          <c:marker>
            <c:symbol val="none"/>
          </c:marker>
          <c:val>
            <c:numRef>
              <c:f>'Dataset- Imports from Brazil'!$E$77:$E$112</c:f>
              <c:numCache>
                <c:formatCode>General</c:formatCode>
                <c:ptCount val="36"/>
                <c:pt idx="0">
                  <c:v>711.4489489489489</c:v>
                </c:pt>
                <c:pt idx="1">
                  <c:v>712.52012012012005</c:v>
                </c:pt>
                <c:pt idx="2">
                  <c:v>713.59129129129121</c:v>
                </c:pt>
                <c:pt idx="3">
                  <c:v>714.66246246246237</c:v>
                </c:pt>
                <c:pt idx="4">
                  <c:v>715.73363363363364</c:v>
                </c:pt>
                <c:pt idx="5">
                  <c:v>716.8048048048048</c:v>
                </c:pt>
                <c:pt idx="6">
                  <c:v>717.87597597597596</c:v>
                </c:pt>
                <c:pt idx="7">
                  <c:v>718.94714714714712</c:v>
                </c:pt>
                <c:pt idx="8">
                  <c:v>720.01831831831828</c:v>
                </c:pt>
                <c:pt idx="9">
                  <c:v>721.08948948948944</c:v>
                </c:pt>
                <c:pt idx="10">
                  <c:v>722.1606606606606</c:v>
                </c:pt>
                <c:pt idx="11">
                  <c:v>723.23183183183176</c:v>
                </c:pt>
                <c:pt idx="12">
                  <c:v>724.30300300300291</c:v>
                </c:pt>
                <c:pt idx="13">
                  <c:v>725.37417417417419</c:v>
                </c:pt>
                <c:pt idx="14">
                  <c:v>726.44534534534534</c:v>
                </c:pt>
                <c:pt idx="15">
                  <c:v>727.5165165165165</c:v>
                </c:pt>
                <c:pt idx="16">
                  <c:v>728.58768768768766</c:v>
                </c:pt>
                <c:pt idx="17">
                  <c:v>729.65885885885882</c:v>
                </c:pt>
                <c:pt idx="18">
                  <c:v>730.73003003002998</c:v>
                </c:pt>
                <c:pt idx="19">
                  <c:v>731.80120120120114</c:v>
                </c:pt>
                <c:pt idx="20">
                  <c:v>732.8723723723723</c:v>
                </c:pt>
                <c:pt idx="21">
                  <c:v>733.94354354354346</c:v>
                </c:pt>
                <c:pt idx="22">
                  <c:v>735.01471471471473</c:v>
                </c:pt>
                <c:pt idx="23">
                  <c:v>736.08588588588589</c:v>
                </c:pt>
                <c:pt idx="24">
                  <c:v>737.15705705705705</c:v>
                </c:pt>
                <c:pt idx="25">
                  <c:v>738.2282282282282</c:v>
                </c:pt>
                <c:pt idx="26">
                  <c:v>739.29939939939936</c:v>
                </c:pt>
                <c:pt idx="27">
                  <c:v>740.37057057057052</c:v>
                </c:pt>
                <c:pt idx="28">
                  <c:v>741.44174174174168</c:v>
                </c:pt>
                <c:pt idx="29">
                  <c:v>742.51291291291284</c:v>
                </c:pt>
                <c:pt idx="30">
                  <c:v>743.584084084084</c:v>
                </c:pt>
                <c:pt idx="31">
                  <c:v>744.65525525525527</c:v>
                </c:pt>
                <c:pt idx="32">
                  <c:v>745.72642642642643</c:v>
                </c:pt>
                <c:pt idx="33">
                  <c:v>746.79759759759759</c:v>
                </c:pt>
                <c:pt idx="34">
                  <c:v>747.86876876876875</c:v>
                </c:pt>
                <c:pt idx="35">
                  <c:v>748.9399399399399</c:v>
                </c:pt>
              </c:numCache>
            </c:numRef>
          </c:val>
          <c:smooth val="1"/>
          <c:extLst>
            <c:ext xmlns:c16="http://schemas.microsoft.com/office/drawing/2014/chart" uri="{C3380CC4-5D6E-409C-BE32-E72D297353CC}">
              <c16:uniqueId val="{00000003-6185-4A18-BE5F-4C9CBF150756}"/>
            </c:ext>
          </c:extLst>
        </c:ser>
        <c:ser>
          <c:idx val="4"/>
          <c:order val="4"/>
          <c:tx>
            <c:v>Poly T</c:v>
          </c:tx>
          <c:spPr>
            <a:ln w="19050" cap="flat" cmpd="sng" algn="ctr">
              <a:solidFill>
                <a:schemeClr val="accent4"/>
              </a:solidFill>
              <a:prstDash val="sysDot"/>
              <a:miter lim="800000"/>
            </a:ln>
            <a:effectLst/>
          </c:spPr>
          <c:marker>
            <c:symbol val="none"/>
          </c:marker>
          <c:val>
            <c:numRef>
              <c:f>'Dataset- Imports from Brazil'!$F$77:$F$112</c:f>
              <c:numCache>
                <c:formatCode>General</c:formatCode>
                <c:ptCount val="36"/>
                <c:pt idx="0">
                  <c:v>700.24122807018057</c:v>
                </c:pt>
                <c:pt idx="1">
                  <c:v>703.23372282057005</c:v>
                </c:pt>
                <c:pt idx="2">
                  <c:v>706.11319853688781</c:v>
                </c:pt>
                <c:pt idx="3">
                  <c:v>708.87965521913395</c:v>
                </c:pt>
                <c:pt idx="4">
                  <c:v>711.53309286730837</c:v>
                </c:pt>
                <c:pt idx="5">
                  <c:v>714.07351148141117</c:v>
                </c:pt>
                <c:pt idx="6">
                  <c:v>716.50091106144214</c:v>
                </c:pt>
                <c:pt idx="7">
                  <c:v>718.81529160740172</c:v>
                </c:pt>
                <c:pt idx="8">
                  <c:v>721.01665311928934</c:v>
                </c:pt>
                <c:pt idx="9">
                  <c:v>723.10499559710547</c:v>
                </c:pt>
                <c:pt idx="10">
                  <c:v>725.08031904084987</c:v>
                </c:pt>
                <c:pt idx="11">
                  <c:v>726.94262345052255</c:v>
                </c:pt>
                <c:pt idx="12">
                  <c:v>728.69190882612372</c:v>
                </c:pt>
                <c:pt idx="13">
                  <c:v>730.32817516765306</c:v>
                </c:pt>
                <c:pt idx="14">
                  <c:v>731.85142247511089</c:v>
                </c:pt>
                <c:pt idx="15">
                  <c:v>733.26165074849689</c:v>
                </c:pt>
                <c:pt idx="16">
                  <c:v>734.55885998781127</c:v>
                </c:pt>
                <c:pt idx="17">
                  <c:v>735.74305019305393</c:v>
                </c:pt>
                <c:pt idx="18">
                  <c:v>736.81422136422509</c:v>
                </c:pt>
                <c:pt idx="19">
                  <c:v>737.77237350132441</c:v>
                </c:pt>
                <c:pt idx="20">
                  <c:v>738.617506604352</c:v>
                </c:pt>
                <c:pt idx="21">
                  <c:v>739.3496206733081</c:v>
                </c:pt>
                <c:pt idx="22">
                  <c:v>739.96871570819246</c:v>
                </c:pt>
                <c:pt idx="23">
                  <c:v>740.47479170900522</c:v>
                </c:pt>
                <c:pt idx="24">
                  <c:v>740.86784867574613</c:v>
                </c:pt>
                <c:pt idx="25">
                  <c:v>741.14788660841555</c:v>
                </c:pt>
                <c:pt idx="26">
                  <c:v>741.31490550701324</c:v>
                </c:pt>
                <c:pt idx="27">
                  <c:v>741.36890537153931</c:v>
                </c:pt>
                <c:pt idx="28">
                  <c:v>741.30988620199355</c:v>
                </c:pt>
                <c:pt idx="29">
                  <c:v>741.13784799837629</c:v>
                </c:pt>
                <c:pt idx="30">
                  <c:v>740.8527907606873</c:v>
                </c:pt>
                <c:pt idx="31">
                  <c:v>740.45471448892658</c:v>
                </c:pt>
                <c:pt idx="32">
                  <c:v>739.94361918309426</c:v>
                </c:pt>
                <c:pt idx="33">
                  <c:v>739.3195048431902</c:v>
                </c:pt>
                <c:pt idx="34">
                  <c:v>738.58237146921454</c:v>
                </c:pt>
                <c:pt idx="35">
                  <c:v>737.73221906116714</c:v>
                </c:pt>
              </c:numCache>
            </c:numRef>
          </c:val>
          <c:smooth val="1"/>
          <c:extLst>
            <c:ext xmlns:c16="http://schemas.microsoft.com/office/drawing/2014/chart" uri="{C3380CC4-5D6E-409C-BE32-E72D297353CC}">
              <c16:uniqueId val="{00000004-6185-4A18-BE5F-4C9CBF150756}"/>
            </c:ext>
          </c:extLst>
        </c:ser>
        <c:dLbls>
          <c:showLegendKey val="0"/>
          <c:showVal val="0"/>
          <c:showCatName val="0"/>
          <c:showSerName val="0"/>
          <c:showPercent val="0"/>
          <c:showBubbleSize val="0"/>
        </c:dLbls>
        <c:smooth val="0"/>
        <c:axId val="703860176"/>
        <c:axId val="703863128"/>
      </c:lineChart>
      <c:catAx>
        <c:axId val="703860176"/>
        <c:scaling>
          <c:orientation val="minMax"/>
        </c:scaling>
        <c:delete val="0"/>
        <c:axPos val="b"/>
        <c:majorGridlines>
          <c:spPr>
            <a:ln w="9525" cap="flat" cmpd="sng" algn="ctr">
              <a:solidFill>
                <a:schemeClr val="tx1">
                  <a:lumMod val="15000"/>
                  <a:lumOff val="85000"/>
                  <a:alpha val="32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863128"/>
        <c:crosses val="autoZero"/>
        <c:auto val="1"/>
        <c:lblAlgn val="ctr"/>
        <c:lblOffset val="100"/>
        <c:noMultiLvlLbl val="0"/>
      </c:catAx>
      <c:valAx>
        <c:axId val="703863128"/>
        <c:scaling>
          <c:orientation val="minMax"/>
          <c:max val="900"/>
          <c:min val="550"/>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Import( in Million Dollars)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8601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Seasonal</a:t>
            </a:r>
            <a:r>
              <a:rPr lang="en-US" baseline="0"/>
              <a:t> Indexes(%)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v>SI Mean</c:v>
          </c:tx>
          <c:spPr>
            <a:ln w="19050" cap="flat" cmpd="sng" algn="ctr">
              <a:solidFill>
                <a:schemeClr val="accent1"/>
              </a:solidFill>
              <a:miter lim="800000"/>
            </a:ln>
            <a:effectLst/>
          </c:spPr>
          <c:marker>
            <c:symbol val="none"/>
          </c:marker>
          <c:cat>
            <c:strRef>
              <c:f>'Seasonal Indexes'!$A$168:$A$179</c:f>
              <c:strCache>
                <c:ptCount val="12"/>
                <c:pt idx="0">
                  <c:v>January</c:v>
                </c:pt>
                <c:pt idx="1">
                  <c:v>Feburary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'Seasonal Indexes'!$B$168:$B$179</c:f>
              <c:numCache>
                <c:formatCode>General</c:formatCode>
                <c:ptCount val="12"/>
                <c:pt idx="0">
                  <c:v>101.85041111612347</c:v>
                </c:pt>
                <c:pt idx="1">
                  <c:v>83.745370832496775</c:v>
                </c:pt>
                <c:pt idx="2">
                  <c:v>99.158105008745565</c:v>
                </c:pt>
                <c:pt idx="3">
                  <c:v>91.664601654567463</c:v>
                </c:pt>
                <c:pt idx="4">
                  <c:v>98.805070880275764</c:v>
                </c:pt>
                <c:pt idx="5">
                  <c:v>101.86181602477893</c:v>
                </c:pt>
                <c:pt idx="6">
                  <c:v>101.00332893594566</c:v>
                </c:pt>
                <c:pt idx="7">
                  <c:v>112.01564263407116</c:v>
                </c:pt>
                <c:pt idx="8">
                  <c:v>103.50677712404878</c:v>
                </c:pt>
                <c:pt idx="9">
                  <c:v>104.19270051833236</c:v>
                </c:pt>
                <c:pt idx="10">
                  <c:v>100.35041883911087</c:v>
                </c:pt>
                <c:pt idx="11">
                  <c:v>101.8457564315032</c:v>
                </c:pt>
              </c:numCache>
            </c:numRef>
          </c:val>
          <c:smooth val="0"/>
          <c:extLst>
            <c:ext xmlns:c16="http://schemas.microsoft.com/office/drawing/2014/chart" uri="{C3380CC4-5D6E-409C-BE32-E72D297353CC}">
              <c16:uniqueId val="{00000000-55A4-42C3-95D7-85FA0BBB7B51}"/>
            </c:ext>
          </c:extLst>
        </c:ser>
        <c:ser>
          <c:idx val="1"/>
          <c:order val="1"/>
          <c:tx>
            <c:v>SI Median</c:v>
          </c:tx>
          <c:spPr>
            <a:ln w="19050" cap="flat" cmpd="sng" algn="ctr">
              <a:solidFill>
                <a:schemeClr val="accent2"/>
              </a:solidFill>
              <a:prstDash val="sysDot"/>
              <a:miter lim="800000"/>
            </a:ln>
            <a:effectLst/>
          </c:spPr>
          <c:marker>
            <c:symbol val="none"/>
          </c:marker>
          <c:val>
            <c:numRef>
              <c:f>'Seasonal Indexes'!$C$168:$C$179</c:f>
              <c:numCache>
                <c:formatCode>General</c:formatCode>
                <c:ptCount val="12"/>
                <c:pt idx="0">
                  <c:v>101.89345897594264</c:v>
                </c:pt>
                <c:pt idx="1">
                  <c:v>83.781335976366961</c:v>
                </c:pt>
                <c:pt idx="2">
                  <c:v>99.130126273861123</c:v>
                </c:pt>
                <c:pt idx="3">
                  <c:v>91.689629042815966</c:v>
                </c:pt>
                <c:pt idx="4">
                  <c:v>98.784640626603064</c:v>
                </c:pt>
                <c:pt idx="5">
                  <c:v>101.83893950846348</c:v>
                </c:pt>
                <c:pt idx="6">
                  <c:v>100.9696311052807</c:v>
                </c:pt>
                <c:pt idx="7">
                  <c:v>112.04744950064536</c:v>
                </c:pt>
                <c:pt idx="8">
                  <c:v>103.42205904784288</c:v>
                </c:pt>
                <c:pt idx="9">
                  <c:v>104.14110722358699</c:v>
                </c:pt>
                <c:pt idx="10">
                  <c:v>100.39531568181181</c:v>
                </c:pt>
                <c:pt idx="11">
                  <c:v>101.90630703677921</c:v>
                </c:pt>
              </c:numCache>
            </c:numRef>
          </c:val>
          <c:smooth val="0"/>
          <c:extLst>
            <c:ext xmlns:c16="http://schemas.microsoft.com/office/drawing/2014/chart" uri="{C3380CC4-5D6E-409C-BE32-E72D297353CC}">
              <c16:uniqueId val="{00000001-55A4-42C3-95D7-85FA0BBB7B51}"/>
            </c:ext>
          </c:extLst>
        </c:ser>
        <c:ser>
          <c:idx val="2"/>
          <c:order val="2"/>
          <c:tx>
            <c:v>R-b-T (Mean) L</c:v>
          </c:tx>
          <c:spPr>
            <a:ln w="19050" cap="flat" cmpd="sng" algn="ctr">
              <a:solidFill>
                <a:srgbClr val="7030A0"/>
              </a:solidFill>
              <a:prstDash val="sysDot"/>
              <a:miter lim="800000"/>
            </a:ln>
            <a:effectLst/>
          </c:spPr>
          <c:marker>
            <c:symbol val="none"/>
          </c:marker>
          <c:val>
            <c:numRef>
              <c:f>'Seasonal Indexes'!$D$168:$D$179</c:f>
              <c:numCache>
                <c:formatCode>General</c:formatCode>
                <c:ptCount val="12"/>
                <c:pt idx="0">
                  <c:v>102.12215247352825</c:v>
                </c:pt>
                <c:pt idx="1">
                  <c:v>83.918018471635037</c:v>
                </c:pt>
                <c:pt idx="2">
                  <c:v>99.317982189585905</c:v>
                </c:pt>
                <c:pt idx="3">
                  <c:v>91.751666782577004</c:v>
                </c:pt>
                <c:pt idx="4">
                  <c:v>98.8593883460629</c:v>
                </c:pt>
                <c:pt idx="5">
                  <c:v>101.87900867248683</c:v>
                </c:pt>
                <c:pt idx="6">
                  <c:v>100.97193270445722</c:v>
                </c:pt>
                <c:pt idx="7">
                  <c:v>111.94356794400076</c:v>
                </c:pt>
                <c:pt idx="8">
                  <c:v>103.36567344297593</c:v>
                </c:pt>
                <c:pt idx="9">
                  <c:v>104.0477877049739</c:v>
                </c:pt>
                <c:pt idx="10">
                  <c:v>100.18369495780892</c:v>
                </c:pt>
                <c:pt idx="11">
                  <c:v>101.63912630990757</c:v>
                </c:pt>
              </c:numCache>
            </c:numRef>
          </c:val>
          <c:smooth val="0"/>
          <c:extLst>
            <c:ext xmlns:c16="http://schemas.microsoft.com/office/drawing/2014/chart" uri="{C3380CC4-5D6E-409C-BE32-E72D297353CC}">
              <c16:uniqueId val="{00000002-55A4-42C3-95D7-85FA0BBB7B51}"/>
            </c:ext>
          </c:extLst>
        </c:ser>
        <c:ser>
          <c:idx val="3"/>
          <c:order val="3"/>
          <c:tx>
            <c:v>R-b-T Median</c:v>
          </c:tx>
          <c:spPr>
            <a:ln w="19050" cap="flat" cmpd="sng" algn="ctr">
              <a:solidFill>
                <a:schemeClr val="accent4"/>
              </a:solidFill>
              <a:prstDash val="sysDot"/>
              <a:miter lim="800000"/>
            </a:ln>
            <a:effectLst/>
          </c:spPr>
          <c:marker>
            <c:symbol val="none"/>
          </c:marker>
          <c:val>
            <c:numRef>
              <c:f>'Seasonal Indexes'!$E$168:$E$179</c:f>
              <c:numCache>
                <c:formatCode>General</c:formatCode>
                <c:ptCount val="12"/>
                <c:pt idx="0">
                  <c:v>101.27101173015724</c:v>
                </c:pt>
                <c:pt idx="1">
                  <c:v>86.474367593553936</c:v>
                </c:pt>
                <c:pt idx="2">
                  <c:v>102.22014040581315</c:v>
                </c:pt>
                <c:pt idx="3">
                  <c:v>88.939156543021809</c:v>
                </c:pt>
                <c:pt idx="4">
                  <c:v>98.644454804331389</c:v>
                </c:pt>
                <c:pt idx="5">
                  <c:v>100.51223266861051</c:v>
                </c:pt>
                <c:pt idx="6">
                  <c:v>99.379335873728962</c:v>
                </c:pt>
                <c:pt idx="7">
                  <c:v>111.2091221542169</c:v>
                </c:pt>
                <c:pt idx="8">
                  <c:v>99.704356075735831</c:v>
                </c:pt>
                <c:pt idx="9">
                  <c:v>106.05200319239434</c:v>
                </c:pt>
                <c:pt idx="10">
                  <c:v>101.66195363531634</c:v>
                </c:pt>
                <c:pt idx="11">
                  <c:v>103.9318653231196</c:v>
                </c:pt>
              </c:numCache>
            </c:numRef>
          </c:val>
          <c:smooth val="0"/>
          <c:extLst>
            <c:ext xmlns:c16="http://schemas.microsoft.com/office/drawing/2014/chart" uri="{C3380CC4-5D6E-409C-BE32-E72D297353CC}">
              <c16:uniqueId val="{00000003-55A4-42C3-95D7-85FA0BBB7B51}"/>
            </c:ext>
          </c:extLst>
        </c:ser>
        <c:ser>
          <c:idx val="4"/>
          <c:order val="4"/>
          <c:tx>
            <c:v>R-b-T mean P</c:v>
          </c:tx>
          <c:spPr>
            <a:ln w="19050" cap="flat" cmpd="sng" algn="ctr">
              <a:solidFill>
                <a:srgbClr val="C00000"/>
              </a:solidFill>
              <a:prstDash val="sysDot"/>
              <a:miter lim="800000"/>
            </a:ln>
            <a:effectLst/>
          </c:spPr>
          <c:marker>
            <c:symbol val="none"/>
          </c:marker>
          <c:val>
            <c:numRef>
              <c:f>'Seasonal Indexes'!$F$168:$F$179</c:f>
              <c:numCache>
                <c:formatCode>General</c:formatCode>
                <c:ptCount val="12"/>
                <c:pt idx="0">
                  <c:v>102.23193823566494</c:v>
                </c:pt>
                <c:pt idx="1">
                  <c:v>83.94918541543872</c:v>
                </c:pt>
                <c:pt idx="2">
                  <c:v>99.337586377438839</c:v>
                </c:pt>
                <c:pt idx="3">
                  <c:v>91.713081928828359</c:v>
                </c:pt>
                <c:pt idx="4">
                  <c:v>98.800429227033376</c:v>
                </c:pt>
                <c:pt idx="5">
                  <c:v>101.79452882277542</c:v>
                </c:pt>
                <c:pt idx="6">
                  <c:v>100.88970959261249</c:v>
                </c:pt>
                <c:pt idx="7">
                  <c:v>111.87141843484349</c:v>
                </c:pt>
                <c:pt idx="8">
                  <c:v>103.32887779289183</c:v>
                </c:pt>
                <c:pt idx="9">
                  <c:v>104.01517379884133</c:v>
                </c:pt>
                <c:pt idx="10">
                  <c:v>100.25855517805935</c:v>
                </c:pt>
                <c:pt idx="11">
                  <c:v>101.80951519557209</c:v>
                </c:pt>
              </c:numCache>
            </c:numRef>
          </c:val>
          <c:smooth val="0"/>
          <c:extLst>
            <c:ext xmlns:c16="http://schemas.microsoft.com/office/drawing/2014/chart" uri="{C3380CC4-5D6E-409C-BE32-E72D297353CC}">
              <c16:uniqueId val="{00000004-55A4-42C3-95D7-85FA0BBB7B51}"/>
            </c:ext>
          </c:extLst>
        </c:ser>
        <c:ser>
          <c:idx val="5"/>
          <c:order val="5"/>
          <c:tx>
            <c:v>R-b-T Median P</c:v>
          </c:tx>
          <c:spPr>
            <a:ln w="19050" cap="flat" cmpd="sng" algn="ctr">
              <a:solidFill>
                <a:schemeClr val="accent6"/>
              </a:solidFill>
              <a:prstDash val="sysDot"/>
              <a:miter lim="800000"/>
            </a:ln>
            <a:effectLst/>
          </c:spPr>
          <c:marker>
            <c:symbol val="none"/>
          </c:marker>
          <c:val>
            <c:numRef>
              <c:f>'Seasonal Indexes'!$G$168:$G$179</c:f>
              <c:numCache>
                <c:formatCode>General</c:formatCode>
                <c:ptCount val="12"/>
                <c:pt idx="0">
                  <c:v>100.58841971738693</c:v>
                </c:pt>
                <c:pt idx="1">
                  <c:v>85.987782179904542</c:v>
                </c:pt>
                <c:pt idx="2">
                  <c:v>101.31438978107271</c:v>
                </c:pt>
                <c:pt idx="3">
                  <c:v>89.548676975204216</c:v>
                </c:pt>
                <c:pt idx="4">
                  <c:v>98.514472669404896</c:v>
                </c:pt>
                <c:pt idx="5">
                  <c:v>100.55704000933822</c:v>
                </c:pt>
                <c:pt idx="6">
                  <c:v>99.615379512351225</c:v>
                </c:pt>
                <c:pt idx="7">
                  <c:v>110.10600335264104</c:v>
                </c:pt>
                <c:pt idx="8">
                  <c:v>100.37622466018017</c:v>
                </c:pt>
                <c:pt idx="9">
                  <c:v>105.08447967850294</c:v>
                </c:pt>
                <c:pt idx="10">
                  <c:v>102.86036288370917</c:v>
                </c:pt>
                <c:pt idx="11">
                  <c:v>105.44676858030388</c:v>
                </c:pt>
              </c:numCache>
            </c:numRef>
          </c:val>
          <c:smooth val="0"/>
          <c:extLst>
            <c:ext xmlns:c16="http://schemas.microsoft.com/office/drawing/2014/chart" uri="{C3380CC4-5D6E-409C-BE32-E72D297353CC}">
              <c16:uniqueId val="{00000005-55A4-42C3-95D7-85FA0BBB7B51}"/>
            </c:ext>
          </c:extLst>
        </c:ser>
        <c:ser>
          <c:idx val="6"/>
          <c:order val="6"/>
          <c:tx>
            <c:v>R-t-MA(12)</c:v>
          </c:tx>
          <c:spPr>
            <a:ln w="19050" cap="flat" cmpd="dbl" algn="ctr">
              <a:solidFill>
                <a:srgbClr val="FF3399"/>
              </a:solidFill>
              <a:prstDash val="sysDash"/>
              <a:miter lim="800000"/>
            </a:ln>
            <a:effectLst/>
          </c:spPr>
          <c:marker>
            <c:symbol val="none"/>
          </c:marker>
          <c:val>
            <c:numRef>
              <c:f>'Seasonal Indexes'!$H$168:$H$179</c:f>
              <c:numCache>
                <c:formatCode>General</c:formatCode>
                <c:ptCount val="12"/>
                <c:pt idx="0">
                  <c:v>105.21287260668501</c:v>
                </c:pt>
                <c:pt idx="1">
                  <c:v>86.35067309201068</c:v>
                </c:pt>
                <c:pt idx="2">
                  <c:v>97.20369924391504</c:v>
                </c:pt>
                <c:pt idx="3">
                  <c:v>93.095222470609315</c:v>
                </c:pt>
                <c:pt idx="4">
                  <c:v>97.911209947812011</c:v>
                </c:pt>
                <c:pt idx="5">
                  <c:v>100.53453096264479</c:v>
                </c:pt>
                <c:pt idx="6">
                  <c:v>100.86208039019087</c:v>
                </c:pt>
                <c:pt idx="7">
                  <c:v>108.79418415565702</c:v>
                </c:pt>
                <c:pt idx="8">
                  <c:v>104.19420540158917</c:v>
                </c:pt>
                <c:pt idx="9">
                  <c:v>107.43138805461201</c:v>
                </c:pt>
                <c:pt idx="10">
                  <c:v>98.626627332174522</c:v>
                </c:pt>
                <c:pt idx="11">
                  <c:v>99.78330634209955</c:v>
                </c:pt>
              </c:numCache>
            </c:numRef>
          </c:val>
          <c:smooth val="0"/>
          <c:extLst>
            <c:ext xmlns:c16="http://schemas.microsoft.com/office/drawing/2014/chart" uri="{C3380CC4-5D6E-409C-BE32-E72D297353CC}">
              <c16:uniqueId val="{00000006-55A4-42C3-95D7-85FA0BBB7B51}"/>
            </c:ext>
          </c:extLst>
        </c:ser>
        <c:dLbls>
          <c:showLegendKey val="0"/>
          <c:showVal val="0"/>
          <c:showCatName val="0"/>
          <c:showSerName val="0"/>
          <c:showPercent val="0"/>
          <c:showBubbleSize val="0"/>
        </c:dLbls>
        <c:smooth val="0"/>
        <c:axId val="686683696"/>
        <c:axId val="686685992"/>
      </c:lineChart>
      <c:catAx>
        <c:axId val="686683696"/>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685992"/>
        <c:crosses val="autoZero"/>
        <c:auto val="1"/>
        <c:lblAlgn val="ctr"/>
        <c:lblOffset val="100"/>
        <c:noMultiLvlLbl val="0"/>
      </c:catAx>
      <c:valAx>
        <c:axId val="686685992"/>
        <c:scaling>
          <c:orientation val="minMax"/>
          <c:min val="80"/>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683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Imports</a:t>
            </a:r>
            <a:r>
              <a:rPr lang="en-US" baseline="0"/>
              <a:t> Brazil</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v>Original Data</c:v>
          </c:tx>
          <c:spPr>
            <a:ln w="19050" cap="flat" cmpd="sng" algn="ctr">
              <a:noFill/>
              <a:miter lim="800000"/>
            </a:ln>
            <a:effectLst/>
          </c:spPr>
          <c:marker>
            <c:symbol val="none"/>
          </c:marker>
          <c:cat>
            <c:multiLvlStrRef>
              <c:f>Deseason!$B$6:$C$41</c:f>
              <c:multiLvlStrCache>
                <c:ptCount val="36"/>
                <c:lvl>
                  <c:pt idx="0">
                    <c:v>January</c:v>
                  </c:pt>
                  <c:pt idx="1">
                    <c:v>Feburary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Feburary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Feburary</c:v>
                  </c:pt>
                  <c:pt idx="26">
                    <c:v>March</c:v>
                  </c:pt>
                  <c:pt idx="27">
                    <c:v>April</c:v>
                  </c:pt>
                  <c:pt idx="28">
                    <c:v>May</c:v>
                  </c:pt>
                  <c:pt idx="29">
                    <c:v>June</c:v>
                  </c:pt>
                  <c:pt idx="30">
                    <c:v>July</c:v>
                  </c:pt>
                  <c:pt idx="31">
                    <c:v>August</c:v>
                  </c:pt>
                  <c:pt idx="32">
                    <c:v>September</c:v>
                  </c:pt>
                  <c:pt idx="33">
                    <c:v>October</c:v>
                  </c:pt>
                  <c:pt idx="34">
                    <c:v>November</c:v>
                  </c:pt>
                  <c:pt idx="35">
                    <c:v>December</c:v>
                  </c:pt>
                </c:lvl>
                <c:lvl>
                  <c:pt idx="0">
                    <c:v>1994</c:v>
                  </c:pt>
                  <c:pt idx="12">
                    <c:v>1995</c:v>
                  </c:pt>
                  <c:pt idx="24">
                    <c:v>1996</c:v>
                  </c:pt>
                </c:lvl>
              </c:multiLvlStrCache>
            </c:multiLvlStrRef>
          </c:cat>
          <c:val>
            <c:numRef>
              <c:f>Deseason!$D$6:$D$41</c:f>
              <c:numCache>
                <c:formatCode>General</c:formatCode>
                <c:ptCount val="36"/>
                <c:pt idx="0">
                  <c:v>686</c:v>
                </c:pt>
                <c:pt idx="1">
                  <c:v>569</c:v>
                </c:pt>
                <c:pt idx="2">
                  <c:v>741</c:v>
                </c:pt>
                <c:pt idx="3">
                  <c:v>645</c:v>
                </c:pt>
                <c:pt idx="4">
                  <c:v>739</c:v>
                </c:pt>
                <c:pt idx="5">
                  <c:v>762</c:v>
                </c:pt>
                <c:pt idx="6">
                  <c:v>768</c:v>
                </c:pt>
                <c:pt idx="7">
                  <c:v>783</c:v>
                </c:pt>
                <c:pt idx="8">
                  <c:v>842</c:v>
                </c:pt>
                <c:pt idx="9">
                  <c:v>801</c:v>
                </c:pt>
                <c:pt idx="10">
                  <c:v>677</c:v>
                </c:pt>
                <c:pt idx="11">
                  <c:v>671</c:v>
                </c:pt>
                <c:pt idx="12">
                  <c:v>805</c:v>
                </c:pt>
                <c:pt idx="13">
                  <c:v>633</c:v>
                </c:pt>
                <c:pt idx="14">
                  <c:v>745</c:v>
                </c:pt>
                <c:pt idx="15">
                  <c:v>647</c:v>
                </c:pt>
                <c:pt idx="16">
                  <c:v>702</c:v>
                </c:pt>
                <c:pt idx="17">
                  <c:v>732</c:v>
                </c:pt>
                <c:pt idx="18">
                  <c:v>715</c:v>
                </c:pt>
                <c:pt idx="19">
                  <c:v>812</c:v>
                </c:pt>
                <c:pt idx="20">
                  <c:v>692</c:v>
                </c:pt>
                <c:pt idx="21">
                  <c:v>775</c:v>
                </c:pt>
                <c:pt idx="22">
                  <c:v>775</c:v>
                </c:pt>
                <c:pt idx="23">
                  <c:v>797</c:v>
                </c:pt>
                <c:pt idx="24">
                  <c:v>741</c:v>
                </c:pt>
                <c:pt idx="25">
                  <c:v>633</c:v>
                </c:pt>
                <c:pt idx="26">
                  <c:v>686</c:v>
                </c:pt>
                <c:pt idx="27">
                  <c:v>716</c:v>
                </c:pt>
                <c:pt idx="28">
                  <c:v>723</c:v>
                </c:pt>
                <c:pt idx="29">
                  <c:v>737</c:v>
                </c:pt>
                <c:pt idx="30">
                  <c:v>729</c:v>
                </c:pt>
                <c:pt idx="31">
                  <c:v>859</c:v>
                </c:pt>
                <c:pt idx="32">
                  <c:v>732</c:v>
                </c:pt>
                <c:pt idx="33">
                  <c:v>706</c:v>
                </c:pt>
                <c:pt idx="34">
                  <c:v>747</c:v>
                </c:pt>
                <c:pt idx="35">
                  <c:v>764</c:v>
                </c:pt>
              </c:numCache>
            </c:numRef>
          </c:val>
          <c:smooth val="0"/>
          <c:extLst>
            <c:ext xmlns:c16="http://schemas.microsoft.com/office/drawing/2014/chart" uri="{C3380CC4-5D6E-409C-BE32-E72D297353CC}">
              <c16:uniqueId val="{00000000-FF8C-4BF6-990C-DA4FAF39DF86}"/>
            </c:ext>
          </c:extLst>
        </c:ser>
        <c:ser>
          <c:idx val="1"/>
          <c:order val="1"/>
          <c:tx>
            <c:v>SI Mean</c:v>
          </c:tx>
          <c:spPr>
            <a:ln w="19050" cap="flat" cmpd="sng" algn="ctr">
              <a:solidFill>
                <a:schemeClr val="accent2"/>
              </a:solidFill>
              <a:prstDash val="sysDot"/>
              <a:miter lim="800000"/>
            </a:ln>
            <a:effectLst/>
          </c:spPr>
          <c:marker>
            <c:symbol val="none"/>
          </c:marker>
          <c:val>
            <c:numRef>
              <c:f>Deseason!$J$6:$J$41</c:f>
              <c:numCache>
                <c:formatCode>General</c:formatCode>
                <c:ptCount val="36"/>
                <c:pt idx="0">
                  <c:v>6.735368001783181</c:v>
                </c:pt>
                <c:pt idx="1">
                  <c:v>6.7944054022769187</c:v>
                </c:pt>
                <c:pt idx="2">
                  <c:v>7.4729140894195707</c:v>
                </c:pt>
                <c:pt idx="3">
                  <c:v>7.0365221509459417</c:v>
                </c:pt>
                <c:pt idx="4">
                  <c:v>7.4793732084405082</c:v>
                </c:pt>
                <c:pt idx="5">
                  <c:v>7.4807227058924184</c:v>
                </c:pt>
                <c:pt idx="6">
                  <c:v>7.6037097795761825</c:v>
                </c:pt>
                <c:pt idx="7">
                  <c:v>6.9900951473168567</c:v>
                </c:pt>
                <c:pt idx="8">
                  <c:v>8.1347330425610327</c:v>
                </c:pt>
                <c:pt idx="9">
                  <c:v>7.6876786570962015</c:v>
                </c:pt>
                <c:pt idx="10">
                  <c:v>6.7463594854089832</c:v>
                </c:pt>
                <c:pt idx="11">
                  <c:v>6.588394288683828</c:v>
                </c:pt>
                <c:pt idx="12">
                  <c:v>7.9037481653578148</c:v>
                </c:pt>
                <c:pt idx="13">
                  <c:v>7.5586267480514753</c:v>
                </c:pt>
                <c:pt idx="14">
                  <c:v>7.5132537066364105</c:v>
                </c:pt>
                <c:pt idx="15">
                  <c:v>7.0583408242822081</c:v>
                </c:pt>
                <c:pt idx="16">
                  <c:v>7.1048985011166943</c:v>
                </c:pt>
                <c:pt idx="17">
                  <c:v>7.1862060639281502</c:v>
                </c:pt>
                <c:pt idx="18">
                  <c:v>7.078974599475222</c:v>
                </c:pt>
                <c:pt idx="19">
                  <c:v>7.2489875601804439</c:v>
                </c:pt>
                <c:pt idx="20">
                  <c:v>6.6855525717960029</c:v>
                </c:pt>
                <c:pt idx="21">
                  <c:v>7.4381410227834657</c:v>
                </c:pt>
                <c:pt idx="22">
                  <c:v>7.7229373725139769</c:v>
                </c:pt>
                <c:pt idx="23">
                  <c:v>7.8255592370804941</c:v>
                </c:pt>
                <c:pt idx="24">
                  <c:v>7.275375640410112</c:v>
                </c:pt>
                <c:pt idx="25">
                  <c:v>7.5586267480514753</c:v>
                </c:pt>
                <c:pt idx="26">
                  <c:v>6.9182443526880233</c:v>
                </c:pt>
                <c:pt idx="27">
                  <c:v>7.8110850543834021</c:v>
                </c:pt>
                <c:pt idx="28">
                  <c:v>7.3174381998680484</c:v>
                </c:pt>
                <c:pt idx="29">
                  <c:v>7.2352921709221949</c:v>
                </c:pt>
                <c:pt idx="30">
                  <c:v>7.2175838923320788</c:v>
                </c:pt>
                <c:pt idx="31">
                  <c:v>7.6685718155110854</c:v>
                </c:pt>
                <c:pt idx="32">
                  <c:v>7.072000697333344</c:v>
                </c:pt>
                <c:pt idx="33">
                  <c:v>6.775906531722744</c:v>
                </c:pt>
                <c:pt idx="34">
                  <c:v>7.4439151190554069</c:v>
                </c:pt>
                <c:pt idx="35">
                  <c:v>7.5015398458337481</c:v>
                </c:pt>
              </c:numCache>
            </c:numRef>
          </c:val>
          <c:smooth val="0"/>
          <c:extLst>
            <c:ext xmlns:c16="http://schemas.microsoft.com/office/drawing/2014/chart" uri="{C3380CC4-5D6E-409C-BE32-E72D297353CC}">
              <c16:uniqueId val="{00000001-FF8C-4BF6-990C-DA4FAF39DF86}"/>
            </c:ext>
          </c:extLst>
        </c:ser>
        <c:ser>
          <c:idx val="2"/>
          <c:order val="2"/>
          <c:tx>
            <c:v>SI Median</c:v>
          </c:tx>
          <c:spPr>
            <a:ln w="19050" cap="flat" cmpd="sng" algn="ctr">
              <a:solidFill>
                <a:schemeClr val="accent4"/>
              </a:solidFill>
              <a:prstDash val="sysDot"/>
              <a:miter lim="800000"/>
            </a:ln>
            <a:effectLst/>
          </c:spPr>
          <c:marker>
            <c:symbol val="none"/>
          </c:marker>
          <c:val>
            <c:numRef>
              <c:f>Deseason!$K$6:$K$41</c:f>
              <c:numCache>
                <c:formatCode>General</c:formatCode>
                <c:ptCount val="36"/>
                <c:pt idx="0">
                  <c:v>6.7325224493749571</c:v>
                </c:pt>
                <c:pt idx="1">
                  <c:v>6.7914887411261082</c:v>
                </c:pt>
                <c:pt idx="2">
                  <c:v>7.475023263391007</c:v>
                </c:pt>
                <c:pt idx="3">
                  <c:v>7.0346014781977875</c:v>
                </c:pt>
                <c:pt idx="4">
                  <c:v>7.4809200632044881</c:v>
                </c:pt>
                <c:pt idx="5">
                  <c:v>7.4824031326118909</c:v>
                </c:pt>
                <c:pt idx="6">
                  <c:v>7.6062474586958624</c:v>
                </c:pt>
                <c:pt idx="7">
                  <c:v>6.9881108716846798</c:v>
                </c:pt>
                <c:pt idx="8">
                  <c:v>8.1413966009948826</c:v>
                </c:pt>
                <c:pt idx="9">
                  <c:v>7.6914872652571624</c:v>
                </c:pt>
                <c:pt idx="10">
                  <c:v>6.7433425095813426</c:v>
                </c:pt>
                <c:pt idx="11">
                  <c:v>6.5844796020115615</c:v>
                </c:pt>
                <c:pt idx="12">
                  <c:v>7.9004089967155107</c:v>
                </c:pt>
                <c:pt idx="13">
                  <c:v>7.5553820265954776</c:v>
                </c:pt>
                <c:pt idx="14">
                  <c:v>7.5153742661623486</c:v>
                </c:pt>
                <c:pt idx="15">
                  <c:v>7.0564141959596416</c:v>
                </c:pt>
                <c:pt idx="16">
                  <c:v>7.10636790848383</c:v>
                </c:pt>
                <c:pt idx="17">
                  <c:v>7.1878203321153595</c:v>
                </c:pt>
                <c:pt idx="18">
                  <c:v>7.0813371523014865</c:v>
                </c:pt>
                <c:pt idx="19">
                  <c:v>7.2469297928581868</c:v>
                </c:pt>
                <c:pt idx="20">
                  <c:v>6.6910290354969817</c:v>
                </c:pt>
                <c:pt idx="21">
                  <c:v>7.4418260057107375</c:v>
                </c:pt>
                <c:pt idx="22">
                  <c:v>7.7194836704956291</c:v>
                </c:pt>
                <c:pt idx="23">
                  <c:v>7.8209094527618701</c:v>
                </c:pt>
                <c:pt idx="24">
                  <c:v>7.2723019460449603</c:v>
                </c:pt>
                <c:pt idx="25">
                  <c:v>7.5553820265954776</c:v>
                </c:pt>
                <c:pt idx="26">
                  <c:v>6.9201969752850623</c:v>
                </c:pt>
                <c:pt idx="27">
                  <c:v>7.8089529587435909</c:v>
                </c:pt>
                <c:pt idx="28">
                  <c:v>7.3189515638658253</c:v>
                </c:pt>
                <c:pt idx="29">
                  <c:v>7.2369174655314481</c:v>
                </c:pt>
                <c:pt idx="30">
                  <c:v>7.2199927049339632</c:v>
                </c:pt>
                <c:pt idx="31">
                  <c:v>7.6663949409669732</c:v>
                </c:pt>
                <c:pt idx="32">
                  <c:v>7.0777937196297547</c:v>
                </c:pt>
                <c:pt idx="33">
                  <c:v>6.7792634322990724</c:v>
                </c:pt>
                <c:pt idx="34">
                  <c:v>7.4405861959486899</c:v>
                </c:pt>
                <c:pt idx="35">
                  <c:v>7.49708258708917</c:v>
                </c:pt>
              </c:numCache>
            </c:numRef>
          </c:val>
          <c:smooth val="0"/>
          <c:extLst>
            <c:ext xmlns:c16="http://schemas.microsoft.com/office/drawing/2014/chart" uri="{C3380CC4-5D6E-409C-BE32-E72D297353CC}">
              <c16:uniqueId val="{00000002-FF8C-4BF6-990C-DA4FAF39DF86}"/>
            </c:ext>
          </c:extLst>
        </c:ser>
        <c:ser>
          <c:idx val="3"/>
          <c:order val="3"/>
          <c:tx>
            <c:v>R-t-T Mean L</c:v>
          </c:tx>
          <c:spPr>
            <a:ln w="19050" cap="flat" cmpd="sng" algn="ctr">
              <a:solidFill>
                <a:srgbClr val="7030A0"/>
              </a:solidFill>
              <a:prstDash val="sysDash"/>
              <a:miter lim="800000"/>
            </a:ln>
            <a:effectLst/>
          </c:spPr>
          <c:marker>
            <c:symbol val="none"/>
          </c:marker>
          <c:val>
            <c:numRef>
              <c:f>Deseason!$L$6:$L$41</c:f>
              <c:numCache>
                <c:formatCode>General</c:formatCode>
                <c:ptCount val="36"/>
                <c:pt idx="0">
                  <c:v>6.7174455628304797</c:v>
                </c:pt>
                <c:pt idx="1">
                  <c:v>6.7804270210732698</c:v>
                </c:pt>
                <c:pt idx="2">
                  <c:v>7.4608845615240291</c:v>
                </c:pt>
                <c:pt idx="3">
                  <c:v>7.0298450438884119</c:v>
                </c:pt>
                <c:pt idx="4">
                  <c:v>7.4752637292584554</c:v>
                </c:pt>
                <c:pt idx="5">
                  <c:v>7.4794602924496614</c:v>
                </c:pt>
                <c:pt idx="6">
                  <c:v>7.6060740785057597</c:v>
                </c:pt>
                <c:pt idx="7">
                  <c:v>6.9945957090780961</c:v>
                </c:pt>
                <c:pt idx="8">
                  <c:v>8.1458377036986924</c:v>
                </c:pt>
                <c:pt idx="9">
                  <c:v>7.6983856905369743</c:v>
                </c:pt>
                <c:pt idx="10">
                  <c:v>6.7575866540469471</c:v>
                </c:pt>
                <c:pt idx="11">
                  <c:v>6.6017883502270163</c:v>
                </c:pt>
                <c:pt idx="12">
                  <c:v>7.8827167318929101</c:v>
                </c:pt>
                <c:pt idx="13">
                  <c:v>7.5430761060446043</c:v>
                </c:pt>
                <c:pt idx="14">
                  <c:v>7.5011592420180859</c:v>
                </c:pt>
                <c:pt idx="15">
                  <c:v>7.051643013016748</c:v>
                </c:pt>
                <c:pt idx="16">
                  <c:v>7.1009947739369901</c:v>
                </c:pt>
                <c:pt idx="17">
                  <c:v>7.1849933518020377</c:v>
                </c:pt>
                <c:pt idx="18">
                  <c:v>7.0811757371505442</c:v>
                </c:pt>
                <c:pt idx="19">
                  <c:v>7.2536548094143214</c:v>
                </c:pt>
                <c:pt idx="20">
                  <c:v>6.6946789678853866</c:v>
                </c:pt>
                <c:pt idx="21">
                  <c:v>7.4485005120676098</c:v>
                </c:pt>
                <c:pt idx="22">
                  <c:v>7.7357897442930339</c:v>
                </c:pt>
                <c:pt idx="23">
                  <c:v>7.8414684279149505</c:v>
                </c:pt>
                <c:pt idx="24">
                  <c:v>7.2560162712206786</c:v>
                </c:pt>
                <c:pt idx="25">
                  <c:v>7.5430761060446043</c:v>
                </c:pt>
                <c:pt idx="26">
                  <c:v>6.9071077047307483</c:v>
                </c:pt>
                <c:pt idx="27">
                  <c:v>7.8036729479443459</c:v>
                </c:pt>
                <c:pt idx="28">
                  <c:v>7.3134176945248486</c:v>
                </c:pt>
                <c:pt idx="29">
                  <c:v>7.234071175243308</c:v>
                </c:pt>
                <c:pt idx="30">
                  <c:v>7.2198281292066389</c:v>
                </c:pt>
                <c:pt idx="31">
                  <c:v>7.6735092134075149</c:v>
                </c:pt>
                <c:pt idx="32">
                  <c:v>7.0816546307689343</c:v>
                </c:pt>
                <c:pt idx="33">
                  <c:v>6.7853436922835257</c:v>
                </c:pt>
                <c:pt idx="34">
                  <c:v>7.4563031470798657</c:v>
                </c:pt>
                <c:pt idx="35">
                  <c:v>7.5167903123300155</c:v>
                </c:pt>
              </c:numCache>
            </c:numRef>
          </c:val>
          <c:smooth val="0"/>
          <c:extLst>
            <c:ext xmlns:c16="http://schemas.microsoft.com/office/drawing/2014/chart" uri="{C3380CC4-5D6E-409C-BE32-E72D297353CC}">
              <c16:uniqueId val="{00000003-FF8C-4BF6-990C-DA4FAF39DF86}"/>
            </c:ext>
          </c:extLst>
        </c:ser>
        <c:ser>
          <c:idx val="4"/>
          <c:order val="4"/>
          <c:tx>
            <c:v>R-t-T Median L</c:v>
          </c:tx>
          <c:spPr>
            <a:ln w="19050" cap="flat" cmpd="sng" algn="ctr">
              <a:solidFill>
                <a:schemeClr val="accent6"/>
              </a:solidFill>
              <a:prstDash val="sysDash"/>
              <a:miter lim="800000"/>
            </a:ln>
            <a:effectLst/>
          </c:spPr>
          <c:marker>
            <c:symbol val="none"/>
          </c:marker>
          <c:val>
            <c:numRef>
              <c:f>Deseason!$M$6:$M$41</c:f>
              <c:numCache>
                <c:formatCode>General</c:formatCode>
                <c:ptCount val="36"/>
                <c:pt idx="0">
                  <c:v>6.7739028995571671</c:v>
                </c:pt>
                <c:pt idx="1">
                  <c:v>6.5799845183535632</c:v>
                </c:pt>
                <c:pt idx="2">
                  <c:v>7.2490606749143156</c:v>
                </c:pt>
                <c:pt idx="3">
                  <c:v>7.2521488292729588</c:v>
                </c:pt>
                <c:pt idx="4">
                  <c:v>7.4915513646039349</c:v>
                </c:pt>
                <c:pt idx="5">
                  <c:v>7.5811667870548556</c:v>
                </c:pt>
                <c:pt idx="6">
                  <c:v>7.7279647046124165</c:v>
                </c:pt>
                <c:pt idx="7">
                  <c:v>7.0407893240465587</c:v>
                </c:pt>
                <c:pt idx="8">
                  <c:v>8.4449670319360308</c:v>
                </c:pt>
                <c:pt idx="9">
                  <c:v>7.5528983506974887</c:v>
                </c:pt>
                <c:pt idx="10">
                  <c:v>6.6593251043408737</c:v>
                </c:pt>
                <c:pt idx="11">
                  <c:v>6.4561527681033199</c:v>
                </c:pt>
                <c:pt idx="12">
                  <c:v>7.9489676882558591</c:v>
                </c:pt>
                <c:pt idx="13">
                  <c:v>7.3200882251631034</c:v>
                </c:pt>
                <c:pt idx="14">
                  <c:v>7.2881919066277527</c:v>
                </c:pt>
                <c:pt idx="15">
                  <c:v>7.2746361124645027</c:v>
                </c:pt>
                <c:pt idx="16">
                  <c:v>7.1164669255100979</c:v>
                </c:pt>
                <c:pt idx="17">
                  <c:v>7.2826956537062388</c:v>
                </c:pt>
                <c:pt idx="18">
                  <c:v>7.1946546403618203</c:v>
                </c:pt>
                <c:pt idx="19">
                  <c:v>7.3015592990112461</c:v>
                </c:pt>
                <c:pt idx="20">
                  <c:v>6.9405192233963584</c:v>
                </c:pt>
                <c:pt idx="21">
                  <c:v>7.3077356077285316</c:v>
                </c:pt>
                <c:pt idx="22">
                  <c:v>7.6233042184108966</c:v>
                </c:pt>
                <c:pt idx="23">
                  <c:v>7.6684854786562529</c:v>
                </c:pt>
                <c:pt idx="24">
                  <c:v>7.317000070804462</c:v>
                </c:pt>
                <c:pt idx="25">
                  <c:v>7.3200882251631034</c:v>
                </c:pt>
                <c:pt idx="26">
                  <c:v>6.7110062388545488</c:v>
                </c:pt>
                <c:pt idx="27">
                  <c:v>8.0504473825727718</c:v>
                </c:pt>
                <c:pt idx="28">
                  <c:v>7.3293526882390321</c:v>
                </c:pt>
                <c:pt idx="29">
                  <c:v>7.3324408425976753</c:v>
                </c:pt>
                <c:pt idx="30">
                  <c:v>7.3355289969563175</c:v>
                </c:pt>
                <c:pt idx="31">
                  <c:v>7.7241864998160841</c:v>
                </c:pt>
                <c:pt idx="32">
                  <c:v>7.3417053056736039</c:v>
                </c:pt>
                <c:pt idx="33">
                  <c:v>6.6571114052339917</c:v>
                </c:pt>
                <c:pt idx="34">
                  <c:v>7.3478816143908903</c:v>
                </c:pt>
                <c:pt idx="35">
                  <c:v>7.3509697687495326</c:v>
                </c:pt>
              </c:numCache>
            </c:numRef>
          </c:val>
          <c:smooth val="0"/>
          <c:extLst>
            <c:ext xmlns:c16="http://schemas.microsoft.com/office/drawing/2014/chart" uri="{C3380CC4-5D6E-409C-BE32-E72D297353CC}">
              <c16:uniqueId val="{00000004-FF8C-4BF6-990C-DA4FAF39DF86}"/>
            </c:ext>
          </c:extLst>
        </c:ser>
        <c:ser>
          <c:idx val="5"/>
          <c:order val="5"/>
          <c:tx>
            <c:v>R-t-T Mean P</c:v>
          </c:tx>
          <c:spPr>
            <a:ln w="19050" cap="flat" cmpd="sng" algn="ctr">
              <a:solidFill>
                <a:schemeClr val="accent3">
                  <a:lumMod val="75000"/>
                </a:schemeClr>
              </a:solidFill>
              <a:prstDash val="dash"/>
              <a:miter lim="800000"/>
            </a:ln>
            <a:effectLst/>
          </c:spPr>
          <c:marker>
            <c:symbol val="none"/>
          </c:marker>
          <c:val>
            <c:numRef>
              <c:f>Deseason!$N$6:$N$41</c:f>
              <c:numCache>
                <c:formatCode>General</c:formatCode>
                <c:ptCount val="36"/>
                <c:pt idx="0">
                  <c:v>6.7102317713925528</c:v>
                </c:pt>
                <c:pt idx="1">
                  <c:v>6.7779097222229598</c:v>
                </c:pt>
                <c:pt idx="2">
                  <c:v>7.4594121623262328</c:v>
                </c:pt>
                <c:pt idx="3">
                  <c:v>7.032802588626736</c:v>
                </c:pt>
                <c:pt idx="4">
                  <c:v>7.479724590081009</c:v>
                </c:pt>
                <c:pt idx="5">
                  <c:v>7.485667538445453</c:v>
                </c:pt>
                <c:pt idx="6">
                  <c:v>7.6122728779886959</c:v>
                </c:pt>
                <c:pt idx="7">
                  <c:v>6.9991067508993581</c:v>
                </c:pt>
                <c:pt idx="8">
                  <c:v>8.1487384551651694</c:v>
                </c:pt>
                <c:pt idx="9">
                  <c:v>7.7007995155503233</c:v>
                </c:pt>
                <c:pt idx="10">
                  <c:v>6.7525409557084375</c:v>
                </c:pt>
                <c:pt idx="11">
                  <c:v>6.5907395660517123</c:v>
                </c:pt>
                <c:pt idx="12">
                  <c:v>7.8742515684708527</c:v>
                </c:pt>
                <c:pt idx="13">
                  <c:v>7.5402756663745754</c:v>
                </c:pt>
                <c:pt idx="14">
                  <c:v>7.4996788946464825</c:v>
                </c:pt>
                <c:pt idx="15">
                  <c:v>7.0546097284364313</c:v>
                </c:pt>
                <c:pt idx="16">
                  <c:v>7.1052322899010401</c:v>
                </c:pt>
                <c:pt idx="17">
                  <c:v>7.1909562180342146</c:v>
                </c:pt>
                <c:pt idx="18">
                  <c:v>7.0869467548983298</c:v>
                </c:pt>
                <c:pt idx="19">
                  <c:v>7.2583329268585937</c:v>
                </c:pt>
                <c:pt idx="20">
                  <c:v>6.6970629584017782</c:v>
                </c:pt>
                <c:pt idx="21">
                  <c:v>7.4508359857072417</c:v>
                </c:pt>
                <c:pt idx="22">
                  <c:v>7.7300136494446656</c:v>
                </c:pt>
                <c:pt idx="23">
                  <c:v>7.8283449093043442</c:v>
                </c:pt>
                <c:pt idx="24">
                  <c:v>7.2482241145800019</c:v>
                </c:pt>
                <c:pt idx="25">
                  <c:v>7.5402756663745754</c:v>
                </c:pt>
                <c:pt idx="26">
                  <c:v>6.9057445929228018</c:v>
                </c:pt>
                <c:pt idx="27">
                  <c:v>7.8069560518709196</c:v>
                </c:pt>
                <c:pt idx="28">
                  <c:v>7.3177819737869685</c:v>
                </c:pt>
                <c:pt idx="29">
                  <c:v>7.2400747714360882</c:v>
                </c:pt>
                <c:pt idx="30">
                  <c:v>7.2257121459033327</c:v>
                </c:pt>
                <c:pt idx="31">
                  <c:v>7.6784581085856303</c:v>
                </c:pt>
                <c:pt idx="32">
                  <c:v>7.0841764242053493</c:v>
                </c:pt>
                <c:pt idx="33">
                  <c:v>6.7874712334313712</c:v>
                </c:pt>
                <c:pt idx="34">
                  <c:v>7.4507357369486007</c:v>
                </c:pt>
                <c:pt idx="35">
                  <c:v>7.5042101765477023</c:v>
                </c:pt>
              </c:numCache>
            </c:numRef>
          </c:val>
          <c:smooth val="0"/>
          <c:extLst>
            <c:ext xmlns:c16="http://schemas.microsoft.com/office/drawing/2014/chart" uri="{C3380CC4-5D6E-409C-BE32-E72D297353CC}">
              <c16:uniqueId val="{00000005-FF8C-4BF6-990C-DA4FAF39DF86}"/>
            </c:ext>
          </c:extLst>
        </c:ser>
        <c:ser>
          <c:idx val="6"/>
          <c:order val="6"/>
          <c:tx>
            <c:v>R-t-T Median P</c:v>
          </c:tx>
          <c:spPr>
            <a:ln w="19050" cap="flat" cmpd="sng" algn="ctr">
              <a:solidFill>
                <a:srgbClr val="FF3399"/>
              </a:solidFill>
              <a:prstDash val="dash"/>
              <a:miter lim="800000"/>
            </a:ln>
            <a:effectLst/>
          </c:spPr>
          <c:marker>
            <c:symbol val="none"/>
          </c:marker>
          <c:val>
            <c:numRef>
              <c:f>Deseason!$O$6:$O$40</c:f>
              <c:numCache>
                <c:formatCode>General</c:formatCode>
                <c:ptCount val="35"/>
                <c:pt idx="0">
                  <c:v>6.8198705370596793</c:v>
                </c:pt>
                <c:pt idx="1">
                  <c:v>6.6172191627123516</c:v>
                </c:pt>
                <c:pt idx="2">
                  <c:v>7.313867275924034</c:v>
                </c:pt>
                <c:pt idx="3">
                  <c:v>7.2027864820224954</c:v>
                </c:pt>
                <c:pt idx="4">
                  <c:v>7.5014358801872492</c:v>
                </c:pt>
                <c:pt idx="5">
                  <c:v>7.5777886852003293</c:v>
                </c:pt>
                <c:pt idx="6">
                  <c:v>7.7096529045976911</c:v>
                </c:pt>
                <c:pt idx="7">
                  <c:v>7.1113288663493996</c:v>
                </c:pt>
                <c:pt idx="8">
                  <c:v>8.3884406177913</c:v>
                </c:pt>
                <c:pt idx="9">
                  <c:v>7.6224386555521004</c:v>
                </c:pt>
                <c:pt idx="10">
                  <c:v>6.5817383977674258</c:v>
                </c:pt>
                <c:pt idx="11">
                  <c:v>6.3634003112100519</c:v>
                </c:pt>
                <c:pt idx="12">
                  <c:v>8.0029093036924799</c:v>
                </c:pt>
                <c:pt idx="13">
                  <c:v>7.3615109490279762</c:v>
                </c:pt>
                <c:pt idx="14">
                  <c:v>7.3533483408413023</c:v>
                </c:pt>
                <c:pt idx="15">
                  <c:v>7.2251207036721778</c:v>
                </c:pt>
                <c:pt idx="16">
                  <c:v>7.1258565465378201</c:v>
                </c:pt>
                <c:pt idx="17">
                  <c:v>7.2794505479877181</c:v>
                </c:pt>
                <c:pt idx="18">
                  <c:v>7.1776065452960278</c:v>
                </c:pt>
                <c:pt idx="19">
                  <c:v>7.3747114169549333</c:v>
                </c:pt>
                <c:pt idx="20">
                  <c:v>6.8940628355244407</c:v>
                </c:pt>
                <c:pt idx="21">
                  <c:v>7.3750186742233179</c:v>
                </c:pt>
                <c:pt idx="22">
                  <c:v>7.5344863489952072</c:v>
                </c:pt>
                <c:pt idx="23">
                  <c:v>7.5583160179350388</c:v>
                </c:pt>
                <c:pt idx="24">
                  <c:v>7.3666531602933265</c:v>
                </c:pt>
                <c:pt idx="25">
                  <c:v>7.3615109490279762</c:v>
                </c:pt>
                <c:pt idx="26">
                  <c:v>6.7710026333115882</c:v>
                </c:pt>
                <c:pt idx="27">
                  <c:v>7.9956513505862121</c:v>
                </c:pt>
                <c:pt idx="28">
                  <c:v>7.3390231953658738</c:v>
                </c:pt>
                <c:pt idx="29">
                  <c:v>7.3291735708564865</c:v>
                </c:pt>
                <c:pt idx="30">
                  <c:v>7.3181470930360897</c:v>
                </c:pt>
                <c:pt idx="31">
                  <c:v>7.8015727920742455</c:v>
                </c:pt>
                <c:pt idx="32">
                  <c:v>7.2925635774622695</c:v>
                </c:pt>
                <c:pt idx="33">
                  <c:v>6.7184041083892421</c:v>
                </c:pt>
                <c:pt idx="34">
                  <c:v>7.2622726486444122</c:v>
                </c:pt>
              </c:numCache>
            </c:numRef>
          </c:val>
          <c:smooth val="0"/>
          <c:extLst>
            <c:ext xmlns:c16="http://schemas.microsoft.com/office/drawing/2014/chart" uri="{C3380CC4-5D6E-409C-BE32-E72D297353CC}">
              <c16:uniqueId val="{00000006-FF8C-4BF6-990C-DA4FAF39DF86}"/>
            </c:ext>
          </c:extLst>
        </c:ser>
        <c:ser>
          <c:idx val="7"/>
          <c:order val="7"/>
          <c:tx>
            <c:v>R-t-T MA(12)</c:v>
          </c:tx>
          <c:spPr>
            <a:ln w="19050" cap="flat" cmpd="sng" algn="ctr">
              <a:solidFill>
                <a:srgbClr val="C00000"/>
              </a:solidFill>
              <a:prstDash val="sysDot"/>
              <a:miter lim="800000"/>
            </a:ln>
            <a:effectLst/>
          </c:spPr>
          <c:marker>
            <c:symbol val="none"/>
          </c:marker>
          <c:val>
            <c:numRef>
              <c:f>Deseason!$P$6:$P$41</c:f>
              <c:numCache>
                <c:formatCode>General</c:formatCode>
                <c:ptCount val="36"/>
                <c:pt idx="0">
                  <c:v>6.5201147255474989</c:v>
                </c:pt>
                <c:pt idx="1">
                  <c:v>6.5894101299442553</c:v>
                </c:pt>
                <c:pt idx="2">
                  <c:v>7.6231666671511649</c:v>
                </c:pt>
                <c:pt idx="3">
                  <c:v>6.9283899096286081</c:v>
                </c:pt>
                <c:pt idx="4">
                  <c:v>7.5476546597054304</c:v>
                </c:pt>
                <c:pt idx="5">
                  <c:v>7.5794853042397268</c:v>
                </c:pt>
                <c:pt idx="6">
                  <c:v>7.6143581118785866</c:v>
                </c:pt>
                <c:pt idx="7">
                  <c:v>7.1970758922161187</c:v>
                </c:pt>
                <c:pt idx="8">
                  <c:v>8.081063594225153</c:v>
                </c:pt>
                <c:pt idx="9">
                  <c:v>7.4559215375009131</c:v>
                </c:pt>
                <c:pt idx="10">
                  <c:v>6.8642720359874394</c:v>
                </c:pt>
                <c:pt idx="11">
                  <c:v>6.7245717204391591</c:v>
                </c:pt>
                <c:pt idx="12">
                  <c:v>7.6511550350812483</c:v>
                </c:pt>
                <c:pt idx="13">
                  <c:v>7.3305740109924669</c:v>
                </c:pt>
                <c:pt idx="14">
                  <c:v>7.6643173644097402</c:v>
                </c:pt>
                <c:pt idx="15">
                  <c:v>6.9498732891933477</c:v>
                </c:pt>
                <c:pt idx="16">
                  <c:v>7.1697612599637512</c:v>
                </c:pt>
                <c:pt idx="17">
                  <c:v>7.2810803710019423</c:v>
                </c:pt>
                <c:pt idx="18">
                  <c:v>7.0888880859286321</c:v>
                </c:pt>
                <c:pt idx="19">
                  <c:v>7.4636342585944933</c:v>
                </c:pt>
                <c:pt idx="20">
                  <c:v>6.6414441890781539</c:v>
                </c:pt>
                <c:pt idx="21">
                  <c:v>7.2139066061962636</c:v>
                </c:pt>
                <c:pt idx="22">
                  <c:v>7.8579185050077776</c:v>
                </c:pt>
                <c:pt idx="23">
                  <c:v>7.9873079898509829</c:v>
                </c:pt>
                <c:pt idx="24">
                  <c:v>7.0428644484412484</c:v>
                </c:pt>
                <c:pt idx="25">
                  <c:v>7.3305740109924669</c:v>
                </c:pt>
                <c:pt idx="26">
                  <c:v>7.0573445798457479</c:v>
                </c:pt>
                <c:pt idx="27">
                  <c:v>7.6910498841768726</c:v>
                </c:pt>
                <c:pt idx="28">
                  <c:v>7.3842412976549747</c:v>
                </c:pt>
                <c:pt idx="29">
                  <c:v>7.3308145265415732</c:v>
                </c:pt>
                <c:pt idx="30">
                  <c:v>7.2276914890097528</c:v>
                </c:pt>
                <c:pt idx="31">
                  <c:v>7.8956426454835835</c:v>
                </c:pt>
                <c:pt idx="32">
                  <c:v>7.0253426971173534</c:v>
                </c:pt>
                <c:pt idx="33">
                  <c:v>6.5716362115800804</c:v>
                </c:pt>
                <c:pt idx="34">
                  <c:v>7.5740195138591089</c:v>
                </c:pt>
                <c:pt idx="35">
                  <c:v>7.6565913478621717</c:v>
                </c:pt>
              </c:numCache>
            </c:numRef>
          </c:val>
          <c:smooth val="0"/>
          <c:extLst>
            <c:ext xmlns:c16="http://schemas.microsoft.com/office/drawing/2014/chart" uri="{C3380CC4-5D6E-409C-BE32-E72D297353CC}">
              <c16:uniqueId val="{00000007-FF8C-4BF6-990C-DA4FAF39DF86}"/>
            </c:ext>
          </c:extLst>
        </c:ser>
        <c:dLbls>
          <c:showLegendKey val="0"/>
          <c:showVal val="0"/>
          <c:showCatName val="0"/>
          <c:showSerName val="0"/>
          <c:showPercent val="0"/>
          <c:showBubbleSize val="0"/>
        </c:dLbls>
        <c:smooth val="0"/>
        <c:axId val="833879320"/>
        <c:axId val="833875056"/>
      </c:lineChart>
      <c:catAx>
        <c:axId val="833879320"/>
        <c:scaling>
          <c:orientation val="minMax"/>
        </c:scaling>
        <c:delete val="0"/>
        <c:axPos val="b"/>
        <c:majorGridlines>
          <c:spPr>
            <a:ln w="9525" cap="flat" cmpd="sng" algn="ctr">
              <a:solidFill>
                <a:schemeClr val="tx1">
                  <a:lumMod val="15000"/>
                  <a:lumOff val="85000"/>
                  <a:alpha val="32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75056"/>
        <c:crosses val="autoZero"/>
        <c:auto val="1"/>
        <c:lblAlgn val="ctr"/>
        <c:lblOffset val="100"/>
        <c:noMultiLvlLbl val="0"/>
      </c:catAx>
      <c:valAx>
        <c:axId val="833875056"/>
        <c:scaling>
          <c:orientation val="minMax"/>
          <c:max val="9"/>
          <c:min val="5"/>
        </c:scaling>
        <c:delete val="0"/>
        <c:axPos val="l"/>
        <c:majorGridlines>
          <c:spPr>
            <a:ln w="9525" cap="flat" cmpd="sng" algn="ctr">
              <a:solidFill>
                <a:schemeClr val="tx1">
                  <a:lumMod val="15000"/>
                  <a:lumOff val="85000"/>
                  <a:alpha val="32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Imports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793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Imports Brazil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spPr>
            <a:ln w="19050" cap="flat" cmpd="sng" algn="ctr">
              <a:noFill/>
              <a:miter lim="800000"/>
            </a:ln>
            <a:effectLst/>
          </c:spPr>
          <c:marker>
            <c:symbol val="none"/>
          </c:marker>
          <c:cat>
            <c:multiLvlStrRef>
              <c:f>DeTrend!$B$6:$C$41</c:f>
              <c:multiLvlStrCache>
                <c:ptCount val="36"/>
                <c:lvl>
                  <c:pt idx="0">
                    <c:v>January</c:v>
                  </c:pt>
                  <c:pt idx="1">
                    <c:v>Feburary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Feburary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Feburary</c:v>
                  </c:pt>
                  <c:pt idx="26">
                    <c:v>March</c:v>
                  </c:pt>
                  <c:pt idx="27">
                    <c:v>April</c:v>
                  </c:pt>
                  <c:pt idx="28">
                    <c:v>May</c:v>
                  </c:pt>
                  <c:pt idx="29">
                    <c:v>June</c:v>
                  </c:pt>
                  <c:pt idx="30">
                    <c:v>July</c:v>
                  </c:pt>
                  <c:pt idx="31">
                    <c:v>August</c:v>
                  </c:pt>
                  <c:pt idx="32">
                    <c:v>September</c:v>
                  </c:pt>
                  <c:pt idx="33">
                    <c:v>October</c:v>
                  </c:pt>
                  <c:pt idx="34">
                    <c:v>November</c:v>
                  </c:pt>
                  <c:pt idx="35">
                    <c:v>December</c:v>
                  </c:pt>
                </c:lvl>
                <c:lvl>
                  <c:pt idx="0">
                    <c:v>1990</c:v>
                  </c:pt>
                  <c:pt idx="12">
                    <c:v>1991</c:v>
                  </c:pt>
                  <c:pt idx="24">
                    <c:v>1992</c:v>
                  </c:pt>
                </c:lvl>
              </c:multiLvlStrCache>
              <c:extLst xmlns:c15="http://schemas.microsoft.com/office/drawing/2012/chart"/>
            </c:multiLvlStrRef>
          </c:cat>
          <c:val>
            <c:numRef>
              <c:f>DeTrend!$D$6:$D$41</c:f>
              <c:numCache>
                <c:formatCode>General</c:formatCode>
                <c:ptCount val="36"/>
                <c:pt idx="0">
                  <c:v>686</c:v>
                </c:pt>
                <c:pt idx="1">
                  <c:v>569</c:v>
                </c:pt>
                <c:pt idx="2">
                  <c:v>741</c:v>
                </c:pt>
                <c:pt idx="3">
                  <c:v>645</c:v>
                </c:pt>
                <c:pt idx="4">
                  <c:v>739</c:v>
                </c:pt>
                <c:pt idx="5">
                  <c:v>762</c:v>
                </c:pt>
                <c:pt idx="6">
                  <c:v>768</c:v>
                </c:pt>
                <c:pt idx="7">
                  <c:v>783</c:v>
                </c:pt>
                <c:pt idx="8">
                  <c:v>842</c:v>
                </c:pt>
                <c:pt idx="9">
                  <c:v>801</c:v>
                </c:pt>
                <c:pt idx="10">
                  <c:v>677</c:v>
                </c:pt>
                <c:pt idx="11">
                  <c:v>671</c:v>
                </c:pt>
                <c:pt idx="12">
                  <c:v>805</c:v>
                </c:pt>
                <c:pt idx="13">
                  <c:v>633</c:v>
                </c:pt>
                <c:pt idx="14">
                  <c:v>745</c:v>
                </c:pt>
                <c:pt idx="15">
                  <c:v>647</c:v>
                </c:pt>
                <c:pt idx="16">
                  <c:v>702</c:v>
                </c:pt>
                <c:pt idx="17">
                  <c:v>732</c:v>
                </c:pt>
                <c:pt idx="18">
                  <c:v>715</c:v>
                </c:pt>
                <c:pt idx="19">
                  <c:v>812</c:v>
                </c:pt>
                <c:pt idx="20">
                  <c:v>692</c:v>
                </c:pt>
                <c:pt idx="21">
                  <c:v>775</c:v>
                </c:pt>
                <c:pt idx="22">
                  <c:v>775</c:v>
                </c:pt>
                <c:pt idx="23">
                  <c:v>797</c:v>
                </c:pt>
                <c:pt idx="24">
                  <c:v>741</c:v>
                </c:pt>
                <c:pt idx="25">
                  <c:v>633</c:v>
                </c:pt>
                <c:pt idx="26">
                  <c:v>686</c:v>
                </c:pt>
                <c:pt idx="27">
                  <c:v>716</c:v>
                </c:pt>
                <c:pt idx="28">
                  <c:v>723</c:v>
                </c:pt>
                <c:pt idx="29">
                  <c:v>737</c:v>
                </c:pt>
                <c:pt idx="30">
                  <c:v>729</c:v>
                </c:pt>
                <c:pt idx="31">
                  <c:v>859</c:v>
                </c:pt>
                <c:pt idx="32">
                  <c:v>732</c:v>
                </c:pt>
                <c:pt idx="33">
                  <c:v>706</c:v>
                </c:pt>
                <c:pt idx="34">
                  <c:v>747</c:v>
                </c:pt>
                <c:pt idx="35">
                  <c:v>764</c:v>
                </c:pt>
              </c:numCache>
              <c:extLst xmlns:c15="http://schemas.microsoft.com/office/drawing/2012/chart"/>
            </c:numRef>
          </c:val>
          <c:smooth val="0"/>
          <c:extLst xmlns:c15="http://schemas.microsoft.com/office/drawing/2012/chart">
            <c:ext xmlns:c16="http://schemas.microsoft.com/office/drawing/2014/chart" uri="{C3380CC4-5D6E-409C-BE32-E72D297353CC}">
              <c16:uniqueId val="{00000000-C7D2-45A4-94FA-2FF47375F034}"/>
            </c:ext>
          </c:extLst>
        </c:ser>
        <c:ser>
          <c:idx val="1"/>
          <c:order val="1"/>
          <c:tx>
            <c:v>Detrend(mean) L</c:v>
          </c:tx>
          <c:spPr>
            <a:ln w="19050" cap="flat" cmpd="sng" algn="ctr">
              <a:solidFill>
                <a:schemeClr val="accent2"/>
              </a:solidFill>
              <a:prstDash val="sysDot"/>
              <a:miter lim="800000"/>
            </a:ln>
            <a:effectLst/>
          </c:spPr>
          <c:marker>
            <c:symbol val="none"/>
          </c:marker>
          <c:val>
            <c:numRef>
              <c:f>DeTrend!$T$6:$T$41</c:f>
              <c:numCache>
                <c:formatCode>General</c:formatCode>
                <c:ptCount val="36"/>
                <c:pt idx="0">
                  <c:v>9.2681720051412623E-3</c:v>
                </c:pt>
                <c:pt idx="1">
                  <c:v>9.3510815484986534E-3</c:v>
                </c:pt>
                <c:pt idx="2">
                  <c:v>1.0285136663302906E-2</c:v>
                </c:pt>
                <c:pt idx="3">
                  <c:v>9.686804283331605E-3</c:v>
                </c:pt>
                <c:pt idx="4">
                  <c:v>1.0296186432576831E-2</c:v>
                </c:pt>
                <c:pt idx="5">
                  <c:v>1.0297583529415576E-2</c:v>
                </c:pt>
                <c:pt idx="6">
                  <c:v>1.0467449543583892E-2</c:v>
                </c:pt>
                <c:pt idx="7">
                  <c:v>9.6218433867472884E-3</c:v>
                </c:pt>
                <c:pt idx="8">
                  <c:v>1.1200743176384035E-2</c:v>
                </c:pt>
                <c:pt idx="9">
                  <c:v>1.0580988686498961E-2</c:v>
                </c:pt>
                <c:pt idx="10">
                  <c:v>9.283971198408238E-3</c:v>
                </c:pt>
                <c:pt idx="11">
                  <c:v>9.0660771984473459E-3</c:v>
                </c:pt>
                <c:pt idx="12">
                  <c:v>1.0820553313577791E-2</c:v>
                </c:pt>
                <c:pt idx="13">
                  <c:v>1.034994041578236E-2</c:v>
                </c:pt>
                <c:pt idx="14">
                  <c:v>1.0288063460404024E-2</c:v>
                </c:pt>
                <c:pt idx="15">
                  <c:v>9.6674410991811136E-3</c:v>
                </c:pt>
                <c:pt idx="16">
                  <c:v>9.7309771957121427E-3</c:v>
                </c:pt>
                <c:pt idx="17">
                  <c:v>9.8419182993652217E-3</c:v>
                </c:pt>
                <c:pt idx="18">
                  <c:v>9.6956059926612166E-3</c:v>
                </c:pt>
                <c:pt idx="19">
                  <c:v>9.927565218333571E-3</c:v>
                </c:pt>
                <c:pt idx="20">
                  <c:v>9.1586608433510183E-3</c:v>
                </c:pt>
                <c:pt idx="21">
                  <c:v>1.0185620870460318E-2</c:v>
                </c:pt>
                <c:pt idx="22">
                  <c:v>1.0574012602755116E-2</c:v>
                </c:pt>
                <c:pt idx="23">
                  <c:v>1.0713938611714303E-2</c:v>
                </c:pt>
                <c:pt idx="24">
                  <c:v>9.9098406213722155E-3</c:v>
                </c:pt>
                <c:pt idx="25">
                  <c:v>1.029754397581025E-2</c:v>
                </c:pt>
                <c:pt idx="26">
                  <c:v>9.4253658163843349E-3</c:v>
                </c:pt>
                <c:pt idx="27">
                  <c:v>1.0644320557578546E-2</c:v>
                </c:pt>
                <c:pt idx="28">
                  <c:v>9.9714023118022983E-3</c:v>
                </c:pt>
                <c:pt idx="29">
                  <c:v>9.859064111310465E-3</c:v>
                </c:pt>
                <c:pt idx="30">
                  <c:v>9.8355104038461618E-3</c:v>
                </c:pt>
                <c:pt idx="31">
                  <c:v>1.0449157335010405E-2</c:v>
                </c:pt>
                <c:pt idx="32">
                  <c:v>9.639161920356222E-3</c:v>
                </c:pt>
                <c:pt idx="33">
                  <c:v>9.2319563831319857E-3</c:v>
                </c:pt>
                <c:pt idx="34">
                  <c:v>1.0140582138927913E-2</c:v>
                </c:pt>
                <c:pt idx="35">
                  <c:v>1.0218550129929612E-2</c:v>
                </c:pt>
              </c:numCache>
            </c:numRef>
          </c:val>
          <c:smooth val="0"/>
          <c:extLst>
            <c:ext xmlns:c16="http://schemas.microsoft.com/office/drawing/2014/chart" uri="{C3380CC4-5D6E-409C-BE32-E72D297353CC}">
              <c16:uniqueId val="{00000001-C7D2-45A4-94FA-2FF47375F034}"/>
            </c:ext>
          </c:extLst>
        </c:ser>
        <c:ser>
          <c:idx val="2"/>
          <c:order val="2"/>
          <c:tx>
            <c:v>DeTrend(Median) L</c:v>
          </c:tx>
          <c:spPr>
            <a:ln w="19050" cap="flat" cmpd="sng" algn="ctr">
              <a:solidFill>
                <a:schemeClr val="accent3"/>
              </a:solidFill>
              <a:prstDash val="sysDot"/>
              <a:miter lim="800000"/>
            </a:ln>
            <a:effectLst/>
          </c:spPr>
          <c:marker>
            <c:symbol val="none"/>
          </c:marker>
          <c:val>
            <c:numRef>
              <c:f>DeTrend!$U$6:$U$41</c:f>
              <c:numCache>
                <c:formatCode>General</c:formatCode>
                <c:ptCount val="36"/>
                <c:pt idx="0">
                  <c:v>9.346067136979835E-3</c:v>
                </c:pt>
                <c:pt idx="1">
                  <c:v>9.074645538953572E-3</c:v>
                </c:pt>
                <c:pt idx="2">
                  <c:v>9.9931287111134064E-3</c:v>
                </c:pt>
                <c:pt idx="3">
                  <c:v>9.9931287111134064E-3</c:v>
                </c:pt>
                <c:pt idx="4">
                  <c:v>1.0318620494589452E-2</c:v>
                </c:pt>
                <c:pt idx="5">
                  <c:v>1.0437611162791518E-2</c:v>
                </c:pt>
                <c:pt idx="6">
                  <c:v>1.0635194948826898E-2</c:v>
                </c:pt>
                <c:pt idx="7">
                  <c:v>9.6853878355161269E-3</c:v>
                </c:pt>
                <c:pt idx="8">
                  <c:v>1.1612053946863711E-2</c:v>
                </c:pt>
                <c:pt idx="9">
                  <c:v>1.0381024699404539E-2</c:v>
                </c:pt>
                <c:pt idx="10">
                  <c:v>9.1489736846381668E-3</c:v>
                </c:pt>
                <c:pt idx="11">
                  <c:v>8.8660793553888284E-3</c:v>
                </c:pt>
                <c:pt idx="12">
                  <c:v>1.0911495564807038E-2</c:v>
                </c:pt>
                <c:pt idx="13">
                  <c:v>1.004397621124309E-2</c:v>
                </c:pt>
                <c:pt idx="14">
                  <c:v>9.9959724127675759E-3</c:v>
                </c:pt>
                <c:pt idx="15">
                  <c:v>9.9731532077571763E-3</c:v>
                </c:pt>
                <c:pt idx="16">
                  <c:v>9.7521797397105026E-3</c:v>
                </c:pt>
                <c:pt idx="17">
                  <c:v>9.975749748598212E-3</c:v>
                </c:pt>
                <c:pt idx="18">
                  <c:v>9.8509822712421254E-3</c:v>
                </c:pt>
                <c:pt idx="19">
                  <c:v>9.9931287111134064E-3</c:v>
                </c:pt>
                <c:pt idx="20">
                  <c:v>9.4949827988426248E-3</c:v>
                </c:pt>
                <c:pt idx="21">
                  <c:v>9.9931287111134064E-3</c:v>
                </c:pt>
                <c:pt idx="22">
                  <c:v>1.0420256695779654E-2</c:v>
                </c:pt>
                <c:pt idx="23">
                  <c:v>1.0477588913151049E-2</c:v>
                </c:pt>
                <c:pt idx="24">
                  <c:v>9.9931287111134099E-3</c:v>
                </c:pt>
                <c:pt idx="25">
                  <c:v>9.9931287111134082E-3</c:v>
                </c:pt>
                <c:pt idx="26">
                  <c:v>9.1577678387610162E-3</c:v>
                </c:pt>
                <c:pt idx="27">
                  <c:v>1.0980924385689017E-2</c:v>
                </c:pt>
                <c:pt idx="28">
                  <c:v>9.9931287111134064E-3</c:v>
                </c:pt>
                <c:pt idx="29">
                  <c:v>9.9931287111134082E-3</c:v>
                </c:pt>
                <c:pt idx="30">
                  <c:v>9.9931287111134064E-3</c:v>
                </c:pt>
                <c:pt idx="31">
                  <c:v>1.0518165519436547E-2</c:v>
                </c:pt>
                <c:pt idx="32">
                  <c:v>9.9931287111134064E-3</c:v>
                </c:pt>
                <c:pt idx="33">
                  <c:v>9.0574869775075003E-3</c:v>
                </c:pt>
                <c:pt idx="34">
                  <c:v>9.9931287111134082E-3</c:v>
                </c:pt>
                <c:pt idx="35">
                  <c:v>9.9931287111134064E-3</c:v>
                </c:pt>
              </c:numCache>
            </c:numRef>
          </c:val>
          <c:smooth val="0"/>
          <c:extLst>
            <c:ext xmlns:c16="http://schemas.microsoft.com/office/drawing/2014/chart" uri="{C3380CC4-5D6E-409C-BE32-E72D297353CC}">
              <c16:uniqueId val="{00000002-C7D2-45A4-94FA-2FF47375F034}"/>
            </c:ext>
          </c:extLst>
        </c:ser>
        <c:ser>
          <c:idx val="3"/>
          <c:order val="3"/>
          <c:tx>
            <c:v>DeTrend(Mean) P</c:v>
          </c:tx>
          <c:spPr>
            <a:ln w="19050" cap="flat" cmpd="sng" algn="ctr">
              <a:solidFill>
                <a:schemeClr val="accent4"/>
              </a:solidFill>
              <a:prstDash val="sysDash"/>
              <a:miter lim="800000"/>
            </a:ln>
            <a:effectLst/>
          </c:spPr>
          <c:marker>
            <c:symbol val="none"/>
          </c:marker>
          <c:val>
            <c:numRef>
              <c:f>DeTrend!$V$6:$V$41</c:f>
              <c:numCache>
                <c:formatCode>General</c:formatCode>
                <c:ptCount val="36"/>
                <c:pt idx="0">
                  <c:v>9.4187058738800511E-3</c:v>
                </c:pt>
                <c:pt idx="1">
                  <c:v>9.4830047350348348E-3</c:v>
                </c:pt>
                <c:pt idx="2">
                  <c:v>1.0404637269354946E-2</c:v>
                </c:pt>
                <c:pt idx="3">
                  <c:v>9.7813301931169612E-3</c:v>
                </c:pt>
                <c:pt idx="4">
                  <c:v>1.0374725566503082E-2</c:v>
                </c:pt>
                <c:pt idx="5">
                  <c:v>1.0356591178888531E-2</c:v>
                </c:pt>
                <c:pt idx="6">
                  <c:v>1.0506768187701786E-2</c:v>
                </c:pt>
                <c:pt idx="7">
                  <c:v>9.6391475092385045E-3</c:v>
                </c:pt>
                <c:pt idx="8">
                  <c:v>1.1199530616596873E-2</c:v>
                </c:pt>
                <c:pt idx="9">
                  <c:v>1.0564050849435621E-2</c:v>
                </c:pt>
                <c:pt idx="10">
                  <c:v>9.247375776648685E-3</c:v>
                </c:pt>
                <c:pt idx="11">
                  <c:v>9.0118316276369525E-3</c:v>
                </c:pt>
                <c:pt idx="12">
                  <c:v>1.0751932806926757E-2</c:v>
                </c:pt>
                <c:pt idx="13">
                  <c:v>1.0283317002434782E-2</c:v>
                </c:pt>
                <c:pt idx="14">
                  <c:v>1.0217098095692229E-2</c:v>
                </c:pt>
                <c:pt idx="15">
                  <c:v>9.6021106765537979E-3</c:v>
                </c:pt>
                <c:pt idx="16">
                  <c:v>9.663858320047734E-3</c:v>
                </c:pt>
                <c:pt idx="17">
                  <c:v>9.7747815579157394E-3</c:v>
                </c:pt>
                <c:pt idx="18">
                  <c:v>9.6293548662975438E-3</c:v>
                </c:pt>
                <c:pt idx="19">
                  <c:v>9.8596588417541996E-3</c:v>
                </c:pt>
                <c:pt idx="20">
                  <c:v>9.0963191169127575E-3</c:v>
                </c:pt>
                <c:pt idx="21">
                  <c:v>1.0120731723069857E-2</c:v>
                </c:pt>
                <c:pt idx="22">
                  <c:v>1.050224356975853E-2</c:v>
                </c:pt>
                <c:pt idx="23">
                  <c:v>1.0639863387958666E-2</c:v>
                </c:pt>
                <c:pt idx="24">
                  <c:v>9.8566974078566801E-3</c:v>
                </c:pt>
                <c:pt idx="25">
                  <c:v>1.0261014351193863E-2</c:v>
                </c:pt>
                <c:pt idx="26">
                  <c:v>9.4056007236163058E-3</c:v>
                </c:pt>
                <c:pt idx="27">
                  <c:v>1.0643895218992722E-2</c:v>
                </c:pt>
                <c:pt idx="28">
                  <c:v>9.9887522021126721E-3</c:v>
                </c:pt>
                <c:pt idx="29">
                  <c:v>9.8959633518592056E-3</c:v>
                </c:pt>
                <c:pt idx="30">
                  <c:v>9.8912130346641546E-3</c:v>
                </c:pt>
                <c:pt idx="31">
                  <c:v>1.0528529737670784E-2</c:v>
                </c:pt>
                <c:pt idx="32">
                  <c:v>9.7314863551538552E-3</c:v>
                </c:pt>
                <c:pt idx="33">
                  <c:v>9.3425535161580087E-3</c:v>
                </c:pt>
                <c:pt idx="34">
                  <c:v>1.0277716742256271E-2</c:v>
                </c:pt>
                <c:pt idx="35">
                  <c:v>1.0375641073067859E-2</c:v>
                </c:pt>
              </c:numCache>
            </c:numRef>
          </c:val>
          <c:smooth val="0"/>
          <c:extLst>
            <c:ext xmlns:c16="http://schemas.microsoft.com/office/drawing/2014/chart" uri="{C3380CC4-5D6E-409C-BE32-E72D297353CC}">
              <c16:uniqueId val="{00000003-C7D2-45A4-94FA-2FF47375F034}"/>
            </c:ext>
          </c:extLst>
        </c:ser>
        <c:ser>
          <c:idx val="4"/>
          <c:order val="4"/>
          <c:tx>
            <c:v>DeTrend(median) P</c:v>
          </c:tx>
          <c:spPr>
            <a:ln w="19050" cap="flat" cmpd="sng" algn="ctr">
              <a:solidFill>
                <a:schemeClr val="accent5"/>
              </a:solidFill>
              <a:prstDash val="sysDash"/>
              <a:miter lim="800000"/>
            </a:ln>
            <a:effectLst/>
          </c:spPr>
          <c:marker>
            <c:symbol val="none"/>
          </c:marker>
          <c:val>
            <c:numRef>
              <c:f>DeTrend!$W$6:$W$41</c:f>
              <c:numCache>
                <c:formatCode>General</c:formatCode>
                <c:ptCount val="36"/>
                <c:pt idx="0">
                  <c:v>9.572598514458637E-3</c:v>
                </c:pt>
                <c:pt idx="1">
                  <c:v>9.2581818325228309E-3</c:v>
                </c:pt>
                <c:pt idx="2">
                  <c:v>1.0201626399802445E-2</c:v>
                </c:pt>
                <c:pt idx="3">
                  <c:v>1.0017746410956537E-2</c:v>
                </c:pt>
                <c:pt idx="4">
                  <c:v>1.0404840134738077E-2</c:v>
                </c:pt>
                <c:pt idx="5">
                  <c:v>1.0484042879217288E-2</c:v>
                </c:pt>
                <c:pt idx="6">
                  <c:v>1.0641176055377082E-2</c:v>
                </c:pt>
                <c:pt idx="7">
                  <c:v>9.7936994489532039E-3</c:v>
                </c:pt>
                <c:pt idx="8">
                  <c:v>1.1528974459219432E-2</c:v>
                </c:pt>
                <c:pt idx="9">
                  <c:v>1.0456554464423243E-2</c:v>
                </c:pt>
                <c:pt idx="10">
                  <c:v>9.0134674675760706E-3</c:v>
                </c:pt>
                <c:pt idx="11">
                  <c:v>8.7009798534994371E-3</c:v>
                </c:pt>
                <c:pt idx="12">
                  <c:v>1.0927609099735744E-2</c:v>
                </c:pt>
                <c:pt idx="13">
                  <c:v>1.0039520311350462E-2</c:v>
                </c:pt>
                <c:pt idx="14">
                  <c:v>1.0017746410956537E-2</c:v>
                </c:pt>
                <c:pt idx="15">
                  <c:v>9.8341951317974536E-3</c:v>
                </c:pt>
                <c:pt idx="16">
                  <c:v>9.6919094640444525E-3</c:v>
                </c:pt>
                <c:pt idx="17">
                  <c:v>9.8950733130289542E-3</c:v>
                </c:pt>
                <c:pt idx="18">
                  <c:v>9.7525384210829947E-3</c:v>
                </c:pt>
                <c:pt idx="19">
                  <c:v>1.0017746410956539E-2</c:v>
                </c:pt>
                <c:pt idx="20">
                  <c:v>9.3638951811413646E-3</c:v>
                </c:pt>
                <c:pt idx="21">
                  <c:v>1.0017746410956537E-2</c:v>
                </c:pt>
                <c:pt idx="22">
                  <c:v>1.0236593930963248E-2</c:v>
                </c:pt>
                <c:pt idx="23">
                  <c:v>1.0272854710101796E-2</c:v>
                </c:pt>
                <c:pt idx="24">
                  <c:v>1.0017746410956539E-2</c:v>
                </c:pt>
                <c:pt idx="25">
                  <c:v>1.0017746410956539E-2</c:v>
                </c:pt>
                <c:pt idx="26">
                  <c:v>9.2220826314297656E-3</c:v>
                </c:pt>
                <c:pt idx="27">
                  <c:v>1.0901159762881217E-2</c:v>
                </c:pt>
                <c:pt idx="28">
                  <c:v>1.0017746410956539E-2</c:v>
                </c:pt>
                <c:pt idx="29">
                  <c:v>1.0017746410956539E-2</c:v>
                </c:pt>
                <c:pt idx="30">
                  <c:v>1.0017746410956537E-2</c:v>
                </c:pt>
                <c:pt idx="31">
                  <c:v>1.069734183352691E-2</c:v>
                </c:pt>
                <c:pt idx="32">
                  <c:v>1.0017746410956539E-2</c:v>
                </c:pt>
                <c:pt idx="33">
                  <c:v>9.2474866952873651E-3</c:v>
                </c:pt>
                <c:pt idx="34">
                  <c:v>1.0017746410956539E-2</c:v>
                </c:pt>
                <c:pt idx="35">
                  <c:v>1.0017746410956539E-2</c:v>
                </c:pt>
              </c:numCache>
            </c:numRef>
          </c:val>
          <c:smooth val="0"/>
          <c:extLst>
            <c:ext xmlns:c16="http://schemas.microsoft.com/office/drawing/2014/chart" uri="{C3380CC4-5D6E-409C-BE32-E72D297353CC}">
              <c16:uniqueId val="{00000004-C7D2-45A4-94FA-2FF47375F034}"/>
            </c:ext>
          </c:extLst>
        </c:ser>
        <c:ser>
          <c:idx val="5"/>
          <c:order val="5"/>
          <c:tx>
            <c:v>DeTrend MA(12)</c:v>
          </c:tx>
          <c:spPr>
            <a:ln w="19050" cap="flat" cmpd="dbl" algn="ctr">
              <a:solidFill>
                <a:schemeClr val="accent6"/>
              </a:solidFill>
              <a:prstDash val="dash"/>
              <a:miter lim="800000"/>
            </a:ln>
            <a:effectLst/>
          </c:spPr>
          <c:marker>
            <c:symbol val="none"/>
          </c:marker>
          <c:val>
            <c:numRef>
              <c:f>DeTrend!$Y$6:$Y$41</c:f>
              <c:numCache>
                <c:formatCode>General</c:formatCode>
                <c:ptCount val="36"/>
                <c:pt idx="0">
                  <c:v>8.9959113482068753E-3</c:v>
                </c:pt>
                <c:pt idx="1">
                  <c:v>9.0876446704765725E-3</c:v>
                </c:pt>
                <c:pt idx="2">
                  <c:v>1.0508849229905425E-2</c:v>
                </c:pt>
                <c:pt idx="3">
                  <c:v>9.5470037581453122E-3</c:v>
                </c:pt>
                <c:pt idx="4">
                  <c:v>1.0395895358295722E-2</c:v>
                </c:pt>
                <c:pt idx="5">
                  <c:v>1.0435296128141284E-2</c:v>
                </c:pt>
                <c:pt idx="6">
                  <c:v>1.0478849998069665E-2</c:v>
                </c:pt>
                <c:pt idx="7">
                  <c:v>9.9003773709982167E-3</c:v>
                </c:pt>
                <c:pt idx="8">
                  <c:v>1.1111677055613832E-2</c:v>
                </c:pt>
                <c:pt idx="9">
                  <c:v>1.0247735643161617E-2</c:v>
                </c:pt>
                <c:pt idx="10">
                  <c:v>9.4305418698525396E-3</c:v>
                </c:pt>
                <c:pt idx="11">
                  <c:v>9.2346926483792644E-3</c:v>
                </c:pt>
                <c:pt idx="12">
                  <c:v>1.0502690098273409E-2</c:v>
                </c:pt>
                <c:pt idx="13">
                  <c:v>1.0058363877099942E-2</c:v>
                </c:pt>
                <c:pt idx="14">
                  <c:v>1.0511839687929372E-2</c:v>
                </c:pt>
                <c:pt idx="15">
                  <c:v>9.5279200245994115E-3</c:v>
                </c:pt>
                <c:pt idx="16">
                  <c:v>9.825212599153324E-3</c:v>
                </c:pt>
                <c:pt idx="17">
                  <c:v>9.9735371535925287E-3</c:v>
                </c:pt>
                <c:pt idx="18">
                  <c:v>9.7061658061450163E-3</c:v>
                </c:pt>
                <c:pt idx="19">
                  <c:v>1.0214949265550761E-2</c:v>
                </c:pt>
                <c:pt idx="20">
                  <c:v>9.0858329622076368E-3</c:v>
                </c:pt>
                <c:pt idx="21">
                  <c:v>9.8648201160192479E-3</c:v>
                </c:pt>
                <c:pt idx="22">
                  <c:v>1.0740949799556421E-2</c:v>
                </c:pt>
                <c:pt idx="23">
                  <c:v>1.0913201814532226E-2</c:v>
                </c:pt>
                <c:pt idx="24">
                  <c:v>9.6187303877475899E-3</c:v>
                </c:pt>
                <c:pt idx="25">
                  <c:v>1.0007443539597276E-2</c:v>
                </c:pt>
                <c:pt idx="26">
                  <c:v>9.6303774605634839E-3</c:v>
                </c:pt>
                <c:pt idx="27">
                  <c:v>1.0490701101597453E-2</c:v>
                </c:pt>
                <c:pt idx="28">
                  <c:v>1.0067966007393023E-2</c:v>
                </c:pt>
                <c:pt idx="29">
                  <c:v>9.9909122614996355E-3</c:v>
                </c:pt>
                <c:pt idx="30">
                  <c:v>9.8462225919715048E-3</c:v>
                </c:pt>
                <c:pt idx="31">
                  <c:v>1.0751640477543569E-2</c:v>
                </c:pt>
                <c:pt idx="32">
                  <c:v>9.5625131885531296E-3</c:v>
                </c:pt>
                <c:pt idx="33">
                  <c:v>8.9411917247629608E-3</c:v>
                </c:pt>
                <c:pt idx="34">
                  <c:v>1.0300676553395031E-2</c:v>
                </c:pt>
                <c:pt idx="35">
                  <c:v>1.0408599849350161E-2</c:v>
                </c:pt>
              </c:numCache>
            </c:numRef>
          </c:val>
          <c:smooth val="0"/>
          <c:extLst>
            <c:ext xmlns:c16="http://schemas.microsoft.com/office/drawing/2014/chart" uri="{C3380CC4-5D6E-409C-BE32-E72D297353CC}">
              <c16:uniqueId val="{00000005-C7D2-45A4-94FA-2FF47375F034}"/>
            </c:ext>
          </c:extLst>
        </c:ser>
        <c:dLbls>
          <c:showLegendKey val="0"/>
          <c:showVal val="0"/>
          <c:showCatName val="0"/>
          <c:showSerName val="0"/>
          <c:showPercent val="0"/>
          <c:showBubbleSize val="0"/>
        </c:dLbls>
        <c:smooth val="0"/>
        <c:axId val="1299694968"/>
        <c:axId val="1299699888"/>
        <c:extLst/>
      </c:lineChart>
      <c:catAx>
        <c:axId val="1299694968"/>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99888"/>
        <c:crosses val="autoZero"/>
        <c:auto val="1"/>
        <c:lblAlgn val="ctr"/>
        <c:lblOffset val="100"/>
        <c:noMultiLvlLbl val="0"/>
      </c:catAx>
      <c:valAx>
        <c:axId val="1299699888"/>
        <c:scaling>
          <c:orientation val="minMax"/>
          <c:max val="1.5000000000000003E-2"/>
          <c:min val="0"/>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694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Forecast comparison</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v>Original</c:v>
          </c:tx>
          <c:spPr>
            <a:ln w="19050" cap="flat" cmpd="sng" algn="ctr">
              <a:solidFill>
                <a:schemeClr val="accent1"/>
              </a:solidFill>
              <a:miter lim="800000"/>
            </a:ln>
            <a:effectLst/>
          </c:spPr>
          <c:marker>
            <c:symbol val="none"/>
          </c:marker>
          <c:xVal>
            <c:multiLvlStrRef>
              <c:f>'new Forecast'!$B$4:$C$40</c:f>
              <c:multiLvlStrCache>
                <c:ptCount val="37"/>
                <c:lvl>
                  <c:pt idx="0">
                    <c:v>Month</c:v>
                  </c:pt>
                  <c:pt idx="1">
                    <c:v>January</c:v>
                  </c:pt>
                  <c:pt idx="2">
                    <c:v>Feburary</c:v>
                  </c:pt>
                  <c:pt idx="3">
                    <c:v>March</c:v>
                  </c:pt>
                  <c:pt idx="4">
                    <c:v>April</c:v>
                  </c:pt>
                  <c:pt idx="5">
                    <c:v>May</c:v>
                  </c:pt>
                  <c:pt idx="6">
                    <c:v>June</c:v>
                  </c:pt>
                  <c:pt idx="7">
                    <c:v>July</c:v>
                  </c:pt>
                  <c:pt idx="8">
                    <c:v>August</c:v>
                  </c:pt>
                  <c:pt idx="9">
                    <c:v>September</c:v>
                  </c:pt>
                  <c:pt idx="10">
                    <c:v>October</c:v>
                  </c:pt>
                  <c:pt idx="11">
                    <c:v>November</c:v>
                  </c:pt>
                  <c:pt idx="12">
                    <c:v>December</c:v>
                  </c:pt>
                  <c:pt idx="13">
                    <c:v>January</c:v>
                  </c:pt>
                  <c:pt idx="14">
                    <c:v>Feburary</c:v>
                  </c:pt>
                  <c:pt idx="15">
                    <c:v>March</c:v>
                  </c:pt>
                  <c:pt idx="16">
                    <c:v>April</c:v>
                  </c:pt>
                  <c:pt idx="17">
                    <c:v>May</c:v>
                  </c:pt>
                  <c:pt idx="18">
                    <c:v>June</c:v>
                  </c:pt>
                  <c:pt idx="19">
                    <c:v>July</c:v>
                  </c:pt>
                  <c:pt idx="20">
                    <c:v>August</c:v>
                  </c:pt>
                  <c:pt idx="21">
                    <c:v>September</c:v>
                  </c:pt>
                  <c:pt idx="22">
                    <c:v>October</c:v>
                  </c:pt>
                  <c:pt idx="23">
                    <c:v>November</c:v>
                  </c:pt>
                  <c:pt idx="24">
                    <c:v>December</c:v>
                  </c:pt>
                  <c:pt idx="25">
                    <c:v>January</c:v>
                  </c:pt>
                  <c:pt idx="26">
                    <c:v>Feburary</c:v>
                  </c:pt>
                  <c:pt idx="27">
                    <c:v>March</c:v>
                  </c:pt>
                  <c:pt idx="28">
                    <c:v>April</c:v>
                  </c:pt>
                  <c:pt idx="29">
                    <c:v>May</c:v>
                  </c:pt>
                  <c:pt idx="30">
                    <c:v>June</c:v>
                  </c:pt>
                  <c:pt idx="31">
                    <c:v>July</c:v>
                  </c:pt>
                  <c:pt idx="32">
                    <c:v>August</c:v>
                  </c:pt>
                  <c:pt idx="33">
                    <c:v>September</c:v>
                  </c:pt>
                  <c:pt idx="34">
                    <c:v>October</c:v>
                  </c:pt>
                  <c:pt idx="35">
                    <c:v>November</c:v>
                  </c:pt>
                  <c:pt idx="36">
                    <c:v>December</c:v>
                  </c:pt>
                </c:lvl>
                <c:lvl>
                  <c:pt idx="0">
                    <c:v>Year</c:v>
                  </c:pt>
                  <c:pt idx="1">
                    <c:v>194</c:v>
                  </c:pt>
                  <c:pt idx="13">
                    <c:v>1995</c:v>
                  </c:pt>
                  <c:pt idx="25">
                    <c:v>1996</c:v>
                  </c:pt>
                </c:lvl>
              </c:multiLvlStrCache>
            </c:multiLvlStrRef>
          </c:xVal>
          <c:yVal>
            <c:numRef>
              <c:f>'new Forecast'!$D$5:$D$40</c:f>
              <c:numCache>
                <c:formatCode>General</c:formatCode>
                <c:ptCount val="36"/>
                <c:pt idx="0">
                  <c:v>686</c:v>
                </c:pt>
                <c:pt idx="1">
                  <c:v>569</c:v>
                </c:pt>
                <c:pt idx="2">
                  <c:v>741</c:v>
                </c:pt>
                <c:pt idx="3">
                  <c:v>645</c:v>
                </c:pt>
                <c:pt idx="4">
                  <c:v>739</c:v>
                </c:pt>
                <c:pt idx="5">
                  <c:v>762</c:v>
                </c:pt>
                <c:pt idx="6">
                  <c:v>768</c:v>
                </c:pt>
                <c:pt idx="7">
                  <c:v>783</c:v>
                </c:pt>
                <c:pt idx="8">
                  <c:v>842</c:v>
                </c:pt>
                <c:pt idx="9">
                  <c:v>801</c:v>
                </c:pt>
                <c:pt idx="10">
                  <c:v>677</c:v>
                </c:pt>
                <c:pt idx="11">
                  <c:v>671</c:v>
                </c:pt>
                <c:pt idx="12">
                  <c:v>805</c:v>
                </c:pt>
                <c:pt idx="13">
                  <c:v>633</c:v>
                </c:pt>
                <c:pt idx="14">
                  <c:v>745</c:v>
                </c:pt>
                <c:pt idx="15">
                  <c:v>647</c:v>
                </c:pt>
                <c:pt idx="16">
                  <c:v>702</c:v>
                </c:pt>
                <c:pt idx="17">
                  <c:v>732</c:v>
                </c:pt>
                <c:pt idx="18">
                  <c:v>715</c:v>
                </c:pt>
                <c:pt idx="19">
                  <c:v>812</c:v>
                </c:pt>
                <c:pt idx="20">
                  <c:v>692</c:v>
                </c:pt>
                <c:pt idx="21">
                  <c:v>775</c:v>
                </c:pt>
                <c:pt idx="22">
                  <c:v>775</c:v>
                </c:pt>
                <c:pt idx="23">
                  <c:v>797</c:v>
                </c:pt>
                <c:pt idx="24">
                  <c:v>741</c:v>
                </c:pt>
                <c:pt idx="25">
                  <c:v>633</c:v>
                </c:pt>
                <c:pt idx="26">
                  <c:v>686</c:v>
                </c:pt>
                <c:pt idx="27">
                  <c:v>716</c:v>
                </c:pt>
                <c:pt idx="28">
                  <c:v>723</c:v>
                </c:pt>
                <c:pt idx="29">
                  <c:v>737</c:v>
                </c:pt>
                <c:pt idx="30">
                  <c:v>729</c:v>
                </c:pt>
                <c:pt idx="31">
                  <c:v>859</c:v>
                </c:pt>
                <c:pt idx="32">
                  <c:v>732</c:v>
                </c:pt>
                <c:pt idx="33">
                  <c:v>706</c:v>
                </c:pt>
                <c:pt idx="34">
                  <c:v>747</c:v>
                </c:pt>
                <c:pt idx="35">
                  <c:v>764</c:v>
                </c:pt>
              </c:numCache>
            </c:numRef>
          </c:yVal>
          <c:smooth val="0"/>
          <c:extLst>
            <c:ext xmlns:c16="http://schemas.microsoft.com/office/drawing/2014/chart" uri="{C3380CC4-5D6E-409C-BE32-E72D297353CC}">
              <c16:uniqueId val="{00000000-F16D-4257-B9E8-569EA494207F}"/>
            </c:ext>
          </c:extLst>
        </c:ser>
        <c:ser>
          <c:idx val="1"/>
          <c:order val="1"/>
          <c:tx>
            <c:v>y = ~T*S(median)</c:v>
          </c:tx>
          <c:spPr>
            <a:ln w="19050" cap="flat" cmpd="sng" algn="ctr">
              <a:solidFill>
                <a:schemeClr val="accent2"/>
              </a:solidFill>
              <a:prstDash val="sysDash"/>
              <a:miter lim="800000"/>
            </a:ln>
            <a:effectLst/>
          </c:spPr>
          <c:marker>
            <c:symbol val="none"/>
          </c:marker>
          <c:xVal>
            <c:numRef>
              <c:f>'new Forecast'!$A$28:$A$40</c:f>
              <c:numCache>
                <c:formatCode>General</c:formatCode>
                <c:ptCount val="13"/>
                <c:pt idx="0">
                  <c:v>24</c:v>
                </c:pt>
                <c:pt idx="1">
                  <c:v>25</c:v>
                </c:pt>
                <c:pt idx="2">
                  <c:v>26</c:v>
                </c:pt>
                <c:pt idx="3">
                  <c:v>27</c:v>
                </c:pt>
                <c:pt idx="4">
                  <c:v>28</c:v>
                </c:pt>
                <c:pt idx="5">
                  <c:v>29</c:v>
                </c:pt>
                <c:pt idx="6">
                  <c:v>30</c:v>
                </c:pt>
                <c:pt idx="7">
                  <c:v>31</c:v>
                </c:pt>
                <c:pt idx="8">
                  <c:v>32</c:v>
                </c:pt>
                <c:pt idx="9">
                  <c:v>33</c:v>
                </c:pt>
                <c:pt idx="10">
                  <c:v>34</c:v>
                </c:pt>
                <c:pt idx="11">
                  <c:v>35</c:v>
                </c:pt>
                <c:pt idx="12">
                  <c:v>36</c:v>
                </c:pt>
              </c:numCache>
            </c:numRef>
          </c:xVal>
          <c:yVal>
            <c:numRef>
              <c:f>('new Forecast'!$D$28,'new Forecast'!$I$29:$I$40)</c:f>
              <c:numCache>
                <c:formatCode>General</c:formatCode>
                <c:ptCount val="13"/>
                <c:pt idx="0">
                  <c:v>797</c:v>
                </c:pt>
                <c:pt idx="1">
                  <c:v>746.06709079244513</c:v>
                </c:pt>
                <c:pt idx="2">
                  <c:v>613.70846778646865</c:v>
                </c:pt>
                <c:pt idx="3">
                  <c:v>726.44656164632227</c:v>
                </c:pt>
                <c:pt idx="4">
                  <c:v>672.20436842165748</c:v>
                </c:pt>
                <c:pt idx="5">
                  <c:v>724.52531360686419</c:v>
                </c:pt>
                <c:pt idx="6">
                  <c:v>747.24145060620674</c:v>
                </c:pt>
                <c:pt idx="7">
                  <c:v>741.17493949724803</c:v>
                </c:pt>
                <c:pt idx="8">
                  <c:v>822.83873092926228</c:v>
                </c:pt>
                <c:pt idx="9">
                  <c:v>759.8163714141117</c:v>
                </c:pt>
                <c:pt idx="10">
                  <c:v>765.42086604536098</c:v>
                </c:pt>
                <c:pt idx="11">
                  <c:v>738.2001329062864</c:v>
                </c:pt>
                <c:pt idx="12">
                  <c:v>749.62527145195543</c:v>
                </c:pt>
              </c:numCache>
            </c:numRef>
          </c:yVal>
          <c:smooth val="0"/>
          <c:extLst>
            <c:ext xmlns:c16="http://schemas.microsoft.com/office/drawing/2014/chart" uri="{C3380CC4-5D6E-409C-BE32-E72D297353CC}">
              <c16:uniqueId val="{00000001-F16D-4257-B9E8-569EA494207F}"/>
            </c:ext>
          </c:extLst>
        </c:ser>
        <c:ser>
          <c:idx val="2"/>
          <c:order val="2"/>
          <c:tx>
            <c:v>Y = ~T*S(R-b-T) (mean)</c:v>
          </c:tx>
          <c:spPr>
            <a:ln w="19050" cap="flat" cmpd="sng" algn="ctr">
              <a:solidFill>
                <a:schemeClr val="accent3"/>
              </a:solidFill>
              <a:prstDash val="sysDash"/>
              <a:miter lim="800000"/>
            </a:ln>
            <a:effectLst/>
          </c:spPr>
          <c:marker>
            <c:symbol val="none"/>
          </c:marker>
          <c:xVal>
            <c:numRef>
              <c:f>'new Forecast'!$A$28:$A$40</c:f>
              <c:numCache>
                <c:formatCode>General</c:formatCode>
                <c:ptCount val="13"/>
                <c:pt idx="0">
                  <c:v>24</c:v>
                </c:pt>
                <c:pt idx="1">
                  <c:v>25</c:v>
                </c:pt>
                <c:pt idx="2">
                  <c:v>26</c:v>
                </c:pt>
                <c:pt idx="3">
                  <c:v>27</c:v>
                </c:pt>
                <c:pt idx="4">
                  <c:v>28</c:v>
                </c:pt>
                <c:pt idx="5">
                  <c:v>29</c:v>
                </c:pt>
                <c:pt idx="6">
                  <c:v>30</c:v>
                </c:pt>
                <c:pt idx="7">
                  <c:v>31</c:v>
                </c:pt>
                <c:pt idx="8">
                  <c:v>32</c:v>
                </c:pt>
                <c:pt idx="9">
                  <c:v>33</c:v>
                </c:pt>
                <c:pt idx="10">
                  <c:v>34</c:v>
                </c:pt>
                <c:pt idx="11">
                  <c:v>35</c:v>
                </c:pt>
                <c:pt idx="12">
                  <c:v>36</c:v>
                </c:pt>
              </c:numCache>
            </c:numRef>
          </c:xVal>
          <c:yVal>
            <c:numRef>
              <c:f>('new Forecast'!$D$28,'new Forecast'!$J$29:$J$40)</c:f>
              <c:numCache>
                <c:formatCode>General</c:formatCode>
                <c:ptCount val="13"/>
                <c:pt idx="0">
                  <c:v>797</c:v>
                </c:pt>
                <c:pt idx="1">
                  <c:v>747.74159172843872</c:v>
                </c:pt>
                <c:pt idx="2">
                  <c:v>614.70968367502712</c:v>
                </c:pt>
                <c:pt idx="3">
                  <c:v>727.82320958568005</c:v>
                </c:pt>
                <c:pt idx="4">
                  <c:v>672.65918583241285</c:v>
                </c:pt>
                <c:pt idx="5">
                  <c:v>725.07354270948088</c:v>
                </c:pt>
                <c:pt idx="6">
                  <c:v>747.5354574015829</c:v>
                </c:pt>
                <c:pt idx="7">
                  <c:v>741.19183455382813</c:v>
                </c:pt>
                <c:pt idx="8">
                  <c:v>822.07585976514974</c:v>
                </c:pt>
                <c:pt idx="9">
                  <c:v>759.40212027577218</c:v>
                </c:pt>
                <c:pt idx="10">
                  <c:v>764.73498216472956</c:v>
                </c:pt>
                <c:pt idx="11">
                  <c:v>736.64409968378254</c:v>
                </c:pt>
                <c:pt idx="12">
                  <c:v>747.65988353111163</c:v>
                </c:pt>
              </c:numCache>
            </c:numRef>
          </c:yVal>
          <c:smooth val="0"/>
          <c:extLst>
            <c:ext xmlns:c16="http://schemas.microsoft.com/office/drawing/2014/chart" uri="{C3380CC4-5D6E-409C-BE32-E72D297353CC}">
              <c16:uniqueId val="{00000002-F16D-4257-B9E8-569EA494207F}"/>
            </c:ext>
          </c:extLst>
        </c:ser>
        <c:dLbls>
          <c:showLegendKey val="0"/>
          <c:showVal val="0"/>
          <c:showCatName val="0"/>
          <c:showSerName val="0"/>
          <c:showPercent val="0"/>
          <c:showBubbleSize val="0"/>
        </c:dLbls>
        <c:axId val="564264376"/>
        <c:axId val="564271592"/>
      </c:scatterChart>
      <c:valAx>
        <c:axId val="564264376"/>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71592"/>
        <c:crosses val="autoZero"/>
        <c:crossBetween val="midCat"/>
      </c:valAx>
      <c:valAx>
        <c:axId val="564271592"/>
        <c:scaling>
          <c:orientation val="minMax"/>
          <c:min val="550"/>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64376"/>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205740</xdr:colOff>
      <xdr:row>40</xdr:row>
      <xdr:rowOff>121920</xdr:rowOff>
    </xdr:from>
    <xdr:to>
      <xdr:col>17</xdr:col>
      <xdr:colOff>190500</xdr:colOff>
      <xdr:row>65</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119062</xdr:colOff>
      <xdr:row>76</xdr:row>
      <xdr:rowOff>53340</xdr:rowOff>
    </xdr:from>
    <xdr:to>
      <xdr:col>8</xdr:col>
      <xdr:colOff>555625</xdr:colOff>
      <xdr:row>93</xdr:row>
      <xdr:rowOff>103187</xdr:rowOff>
    </xdr:to>
    <xdr:sp macro="" textlink="">
      <xdr:nvSpPr>
        <xdr:cNvPr id="9" name="Right Brace 8"/>
        <xdr:cNvSpPr/>
      </xdr:nvSpPr>
      <xdr:spPr>
        <a:xfrm>
          <a:off x="3144202" y="13967460"/>
          <a:ext cx="436563" cy="3174047"/>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8</xdr:col>
      <xdr:colOff>119698</xdr:colOff>
      <xdr:row>94</xdr:row>
      <xdr:rowOff>124777</xdr:rowOff>
    </xdr:from>
    <xdr:to>
      <xdr:col>8</xdr:col>
      <xdr:colOff>556261</xdr:colOff>
      <xdr:row>111</xdr:row>
      <xdr:rowOff>68580</xdr:rowOff>
    </xdr:to>
    <xdr:sp macro="" textlink="">
      <xdr:nvSpPr>
        <xdr:cNvPr id="10" name="Right Brace 9"/>
        <xdr:cNvSpPr/>
      </xdr:nvSpPr>
      <xdr:spPr>
        <a:xfrm>
          <a:off x="3144838" y="17353597"/>
          <a:ext cx="436563" cy="3075623"/>
        </a:xfrm>
        <a:prstGeom prst="rightBrace">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39688</xdr:colOff>
      <xdr:row>91</xdr:row>
      <xdr:rowOff>7937</xdr:rowOff>
    </xdr:from>
    <xdr:to>
      <xdr:col>14</xdr:col>
      <xdr:colOff>547688</xdr:colOff>
      <xdr:row>98</xdr:row>
      <xdr:rowOff>0</xdr:rowOff>
    </xdr:to>
    <xdr:sp macro="" textlink="">
      <xdr:nvSpPr>
        <xdr:cNvPr id="11" name="Right Brace 10"/>
        <xdr:cNvSpPr/>
      </xdr:nvSpPr>
      <xdr:spPr>
        <a:xfrm>
          <a:off x="7476808" y="24742457"/>
          <a:ext cx="1117600" cy="1295083"/>
        </a:xfrm>
        <a:prstGeom prst="rightBrace">
          <a:avLst>
            <a:gd name="adj1" fmla="val 8333"/>
            <a:gd name="adj2" fmla="val 49474"/>
          </a:avLst>
        </a:prstGeom>
      </xdr:spPr>
      <xdr:style>
        <a:lnRef idx="3">
          <a:schemeClr val="accent2"/>
        </a:lnRef>
        <a:fillRef idx="0">
          <a:schemeClr val="accent2"/>
        </a:fillRef>
        <a:effectRef idx="2">
          <a:schemeClr val="accent2"/>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518160</xdr:colOff>
      <xdr:row>126</xdr:row>
      <xdr:rowOff>167640</xdr:rowOff>
    </xdr:from>
    <xdr:to>
      <xdr:col>13</xdr:col>
      <xdr:colOff>0</xdr:colOff>
      <xdr:row>150</xdr:row>
      <xdr:rowOff>144780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266700</xdr:colOff>
      <xdr:row>164</xdr:row>
      <xdr:rowOff>182880</xdr:rowOff>
    </xdr:from>
    <xdr:to>
      <xdr:col>20</xdr:col>
      <xdr:colOff>76200</xdr:colOff>
      <xdr:row>181</xdr:row>
      <xdr:rowOff>121920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7620</xdr:colOff>
      <xdr:row>43</xdr:row>
      <xdr:rowOff>38100</xdr:rowOff>
    </xdr:from>
    <xdr:to>
      <xdr:col>19</xdr:col>
      <xdr:colOff>190500</xdr:colOff>
      <xdr:row>70</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44</xdr:row>
      <xdr:rowOff>45720</xdr:rowOff>
    </xdr:from>
    <xdr:to>
      <xdr:col>24</xdr:col>
      <xdr:colOff>251460</xdr:colOff>
      <xdr:row>69</xdr:row>
      <xdr:rowOff>144780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64</xdr:row>
      <xdr:rowOff>114300</xdr:rowOff>
    </xdr:from>
    <xdr:to>
      <xdr:col>16</xdr:col>
      <xdr:colOff>365760</xdr:colOff>
      <xdr:row>83</xdr:row>
      <xdr:rowOff>45720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xdr:row>
      <xdr:rowOff>0</xdr:rowOff>
    </xdr:from>
    <xdr:to>
      <xdr:col>15</xdr:col>
      <xdr:colOff>228600</xdr:colOff>
      <xdr:row>27</xdr:row>
      <xdr:rowOff>30480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30</xdr:row>
      <xdr:rowOff>0</xdr:rowOff>
    </xdr:from>
    <xdr:to>
      <xdr:col>15</xdr:col>
      <xdr:colOff>251460</xdr:colOff>
      <xdr:row>53</xdr:row>
      <xdr:rowOff>160020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56</xdr:row>
      <xdr:rowOff>0</xdr:rowOff>
    </xdr:from>
    <xdr:to>
      <xdr:col>13</xdr:col>
      <xdr:colOff>0</xdr:colOff>
      <xdr:row>79</xdr:row>
      <xdr:rowOff>7620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81</xdr:row>
      <xdr:rowOff>0</xdr:rowOff>
    </xdr:from>
    <xdr:to>
      <xdr:col>18</xdr:col>
      <xdr:colOff>510540</xdr:colOff>
      <xdr:row>108</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112</xdr:row>
      <xdr:rowOff>0</xdr:rowOff>
    </xdr:from>
    <xdr:to>
      <xdr:col>24</xdr:col>
      <xdr:colOff>99060</xdr:colOff>
      <xdr:row>137</xdr:row>
      <xdr:rowOff>99060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141</xdr:row>
      <xdr:rowOff>0</xdr:rowOff>
    </xdr:from>
    <xdr:to>
      <xdr:col>18</xdr:col>
      <xdr:colOff>601980</xdr:colOff>
      <xdr:row>159</xdr:row>
      <xdr:rowOff>38100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178"/>
  <sheetViews>
    <sheetView topLeftCell="A121" workbookViewId="0">
      <selection activeCell="W95" sqref="W95"/>
    </sheetView>
  </sheetViews>
  <sheetFormatPr defaultRowHeight="14.4"/>
  <cols>
    <col min="2" max="2" width="11.33203125" customWidth="1"/>
    <col min="4" max="5" width="15.109375" customWidth="1"/>
    <col min="6" max="6" width="14.77734375" customWidth="1"/>
  </cols>
  <sheetData>
    <row r="2" spans="1:13" ht="15" thickBot="1"/>
    <row r="3" spans="1:13">
      <c r="B3" t="s">
        <v>14</v>
      </c>
      <c r="C3" t="s">
        <v>16</v>
      </c>
      <c r="D3" t="s">
        <v>15</v>
      </c>
      <c r="F3" s="1" t="s">
        <v>17</v>
      </c>
      <c r="G3" s="2" t="s">
        <v>18</v>
      </c>
      <c r="I3" s="1"/>
      <c r="J3" s="7" t="s">
        <v>19</v>
      </c>
      <c r="L3" s="1"/>
      <c r="M3" s="2" t="s">
        <v>131</v>
      </c>
    </row>
    <row r="4" spans="1:13">
      <c r="A4">
        <v>1</v>
      </c>
      <c r="B4" s="128">
        <v>1994</v>
      </c>
      <c r="C4" t="s">
        <v>11</v>
      </c>
      <c r="D4">
        <v>686</v>
      </c>
      <c r="F4" s="3"/>
      <c r="G4" s="4"/>
      <c r="I4" s="3"/>
      <c r="J4" s="4"/>
      <c r="L4" s="3"/>
      <c r="M4" s="4"/>
    </row>
    <row r="5" spans="1:13">
      <c r="A5">
        <v>2</v>
      </c>
      <c r="B5" s="128"/>
      <c r="C5" t="s">
        <v>10</v>
      </c>
      <c r="D5">
        <v>569</v>
      </c>
      <c r="F5" s="3"/>
      <c r="G5" s="4"/>
      <c r="I5" s="3"/>
      <c r="J5" s="4"/>
      <c r="L5" s="3">
        <f>IF(COUNTA(D4:D6)=3,AVERAGE(D4:D6),0)</f>
        <v>665.33333333333337</v>
      </c>
      <c r="M5" s="4">
        <f>IF(COUNTA(L5:L6)=2, AVERAGE(L5:L6),0)</f>
        <v>658.5</v>
      </c>
    </row>
    <row r="6" spans="1:13">
      <c r="A6">
        <v>3</v>
      </c>
      <c r="B6" s="128"/>
      <c r="C6" t="s">
        <v>9</v>
      </c>
      <c r="D6">
        <v>741</v>
      </c>
      <c r="F6" s="3"/>
      <c r="G6" s="4"/>
      <c r="I6" s="3"/>
      <c r="J6" s="4"/>
      <c r="L6" s="3">
        <f t="shared" ref="L6:L38" si="0">IF(COUNTA(D5:D7)=3,AVERAGE(D5:D7),0)</f>
        <v>651.66666666666663</v>
      </c>
      <c r="M6" s="4">
        <f t="shared" ref="M6:M36" si="1">IF(COUNTA(L6:L7)=2, AVERAGE(L6:L7),0)</f>
        <v>680</v>
      </c>
    </row>
    <row r="7" spans="1:13">
      <c r="A7">
        <v>4</v>
      </c>
      <c r="B7" s="128"/>
      <c r="C7" t="s">
        <v>8</v>
      </c>
      <c r="D7">
        <v>645</v>
      </c>
      <c r="F7" s="3"/>
      <c r="G7" s="4"/>
      <c r="I7" s="3">
        <f>IF(COUNTA(D4:D9)=6,AVERAGE(D4:D9),0)</f>
        <v>690.33333333333337</v>
      </c>
      <c r="J7" s="4">
        <f>IF(COUNTA(I7:I8)=2,AVERAGE(I7:I8),0)</f>
        <v>697.16666666666674</v>
      </c>
      <c r="L7" s="3">
        <f t="shared" si="0"/>
        <v>708.33333333333337</v>
      </c>
      <c r="M7" s="4">
        <f t="shared" si="1"/>
        <v>711.83333333333337</v>
      </c>
    </row>
    <row r="8" spans="1:13">
      <c r="A8">
        <v>5</v>
      </c>
      <c r="B8" s="128"/>
      <c r="C8" t="s">
        <v>7</v>
      </c>
      <c r="D8">
        <v>739</v>
      </c>
      <c r="F8" s="3"/>
      <c r="G8" s="4"/>
      <c r="I8" s="3">
        <f t="shared" ref="I8:I37" si="2">IF(COUNTA(D5:D10)=6,AVERAGE(D5:D10),0)</f>
        <v>704</v>
      </c>
      <c r="J8" s="4">
        <f t="shared" ref="J8:J36" si="3">IF(COUNTA(I8:I9)=2,AVERAGE(I8:I9),0)</f>
        <v>721.83333333333326</v>
      </c>
      <c r="L8" s="3">
        <f t="shared" si="0"/>
        <v>715.33333333333337</v>
      </c>
      <c r="M8" s="4">
        <f t="shared" si="1"/>
        <v>735.83333333333337</v>
      </c>
    </row>
    <row r="9" spans="1:13">
      <c r="A9">
        <v>6</v>
      </c>
      <c r="B9" s="128"/>
      <c r="C9" t="s">
        <v>6</v>
      </c>
      <c r="D9">
        <v>762</v>
      </c>
      <c r="F9" s="3"/>
      <c r="G9" s="4"/>
      <c r="I9" s="3">
        <f t="shared" si="2"/>
        <v>739.66666666666663</v>
      </c>
      <c r="J9" s="4">
        <f t="shared" si="3"/>
        <v>748.08333333333326</v>
      </c>
      <c r="L9" s="3">
        <f t="shared" si="0"/>
        <v>756.33333333333337</v>
      </c>
      <c r="M9" s="4">
        <f t="shared" si="1"/>
        <v>763.66666666666674</v>
      </c>
    </row>
    <row r="10" spans="1:13">
      <c r="A10">
        <v>7</v>
      </c>
      <c r="B10" s="128"/>
      <c r="C10" t="s">
        <v>5</v>
      </c>
      <c r="D10">
        <v>768</v>
      </c>
      <c r="F10" s="3">
        <f t="shared" ref="F10:F34" si="4">IF(COUNTA(D4:D15)=12,AVERAGE(D4:D15),0)</f>
        <v>723.66666666666663</v>
      </c>
      <c r="G10" s="4">
        <f>IF(COUNTA(F10:F11)=2,AVERAGE(F10:F11),0)</f>
        <v>728.625</v>
      </c>
      <c r="I10" s="3">
        <f t="shared" si="2"/>
        <v>756.5</v>
      </c>
      <c r="J10" s="4">
        <f t="shared" si="3"/>
        <v>769.5</v>
      </c>
      <c r="L10" s="3">
        <f t="shared" si="0"/>
        <v>771</v>
      </c>
      <c r="M10" s="4">
        <f t="shared" si="1"/>
        <v>784.33333333333326</v>
      </c>
    </row>
    <row r="11" spans="1:13">
      <c r="A11">
        <v>8</v>
      </c>
      <c r="B11" s="128"/>
      <c r="C11" t="s">
        <v>4</v>
      </c>
      <c r="D11">
        <v>783</v>
      </c>
      <c r="F11" s="3">
        <f t="shared" si="4"/>
        <v>733.58333333333337</v>
      </c>
      <c r="G11" s="4">
        <f t="shared" ref="G11:G33" si="5">IF(COUNTA(F11:F12)=2,AVERAGE(F11:F12),0)</f>
        <v>736.25</v>
      </c>
      <c r="I11" s="3">
        <f t="shared" si="2"/>
        <v>782.5</v>
      </c>
      <c r="J11" s="4">
        <f t="shared" si="3"/>
        <v>777.33333333333326</v>
      </c>
      <c r="L11" s="3">
        <f t="shared" si="0"/>
        <v>797.66666666666663</v>
      </c>
      <c r="M11" s="4">
        <f t="shared" si="1"/>
        <v>803.16666666666663</v>
      </c>
    </row>
    <row r="12" spans="1:13">
      <c r="A12">
        <v>9</v>
      </c>
      <c r="B12" s="128"/>
      <c r="C12" t="s">
        <v>3</v>
      </c>
      <c r="D12">
        <v>842</v>
      </c>
      <c r="F12" s="3">
        <f t="shared" si="4"/>
        <v>738.91666666666663</v>
      </c>
      <c r="G12" s="4">
        <f t="shared" si="5"/>
        <v>739.08333333333326</v>
      </c>
      <c r="I12" s="3">
        <f t="shared" si="2"/>
        <v>772.16666666666663</v>
      </c>
      <c r="J12" s="4">
        <f t="shared" si="3"/>
        <v>764.58333333333326</v>
      </c>
      <c r="L12" s="3">
        <f t="shared" si="0"/>
        <v>808.66666666666663</v>
      </c>
      <c r="M12" s="4">
        <f t="shared" si="1"/>
        <v>791</v>
      </c>
    </row>
    <row r="13" spans="1:13">
      <c r="A13">
        <v>10</v>
      </c>
      <c r="B13" s="128"/>
      <c r="C13" t="s">
        <v>2</v>
      </c>
      <c r="D13">
        <v>801</v>
      </c>
      <c r="F13" s="3">
        <f t="shared" si="4"/>
        <v>739.25</v>
      </c>
      <c r="G13" s="4">
        <f t="shared" si="5"/>
        <v>739.33333333333326</v>
      </c>
      <c r="I13" s="3">
        <f t="shared" si="2"/>
        <v>757</v>
      </c>
      <c r="J13" s="4">
        <f t="shared" si="3"/>
        <v>760.08333333333326</v>
      </c>
      <c r="L13" s="3">
        <f t="shared" si="0"/>
        <v>773.33333333333337</v>
      </c>
      <c r="M13" s="4">
        <f t="shared" si="1"/>
        <v>744.83333333333337</v>
      </c>
    </row>
    <row r="14" spans="1:13">
      <c r="A14">
        <v>11</v>
      </c>
      <c r="B14" s="128"/>
      <c r="C14" t="s">
        <v>1</v>
      </c>
      <c r="D14">
        <v>677</v>
      </c>
      <c r="F14" s="3">
        <f t="shared" si="4"/>
        <v>739.41666666666663</v>
      </c>
      <c r="G14" s="4">
        <f t="shared" si="5"/>
        <v>737.875</v>
      </c>
      <c r="I14" s="3">
        <f t="shared" si="2"/>
        <v>763.16666666666663</v>
      </c>
      <c r="J14" s="4">
        <f t="shared" si="3"/>
        <v>750.66666666666663</v>
      </c>
      <c r="L14" s="3">
        <f t="shared" si="0"/>
        <v>716.33333333333337</v>
      </c>
      <c r="M14" s="4">
        <f t="shared" si="1"/>
        <v>717</v>
      </c>
    </row>
    <row r="15" spans="1:13">
      <c r="A15">
        <v>12</v>
      </c>
      <c r="B15" s="128"/>
      <c r="C15" t="s">
        <v>0</v>
      </c>
      <c r="D15">
        <v>671</v>
      </c>
      <c r="F15" s="3">
        <f t="shared" si="4"/>
        <v>736.33333333333337</v>
      </c>
      <c r="G15" s="4">
        <f t="shared" si="5"/>
        <v>735.08333333333337</v>
      </c>
      <c r="I15" s="3">
        <f t="shared" si="2"/>
        <v>738.16666666666663</v>
      </c>
      <c r="J15" s="4">
        <f t="shared" si="3"/>
        <v>730.08333333333326</v>
      </c>
      <c r="L15" s="3">
        <f t="shared" si="0"/>
        <v>717.66666666666663</v>
      </c>
      <c r="M15" s="4">
        <f t="shared" si="1"/>
        <v>710.33333333333326</v>
      </c>
    </row>
    <row r="16" spans="1:13">
      <c r="A16">
        <v>13</v>
      </c>
      <c r="B16" s="128">
        <v>1995</v>
      </c>
      <c r="C16" t="s">
        <v>11</v>
      </c>
      <c r="D16">
        <v>805</v>
      </c>
      <c r="F16" s="3">
        <f t="shared" si="4"/>
        <v>733.83333333333337</v>
      </c>
      <c r="G16" s="4">
        <f t="shared" si="5"/>
        <v>731.625</v>
      </c>
      <c r="I16" s="3">
        <f t="shared" si="2"/>
        <v>722</v>
      </c>
      <c r="J16" s="4">
        <f t="shared" si="3"/>
        <v>709.16666666666674</v>
      </c>
      <c r="L16" s="3">
        <f t="shared" si="0"/>
        <v>703</v>
      </c>
      <c r="M16" s="4">
        <f t="shared" si="1"/>
        <v>715.33333333333326</v>
      </c>
    </row>
    <row r="17" spans="1:13">
      <c r="A17">
        <v>14</v>
      </c>
      <c r="B17" s="128"/>
      <c r="C17" t="s">
        <v>10</v>
      </c>
      <c r="D17">
        <v>633</v>
      </c>
      <c r="F17" s="3">
        <f t="shared" si="4"/>
        <v>729.41666666666663</v>
      </c>
      <c r="G17" s="4">
        <f t="shared" si="5"/>
        <v>730.625</v>
      </c>
      <c r="I17" s="3">
        <f t="shared" si="2"/>
        <v>696.33333333333337</v>
      </c>
      <c r="J17" s="4">
        <f t="shared" si="3"/>
        <v>698.41666666666674</v>
      </c>
      <c r="L17" s="3">
        <f t="shared" si="0"/>
        <v>727.66666666666663</v>
      </c>
      <c r="M17" s="4">
        <f t="shared" si="1"/>
        <v>701.33333333333326</v>
      </c>
    </row>
    <row r="18" spans="1:13">
      <c r="A18">
        <v>15</v>
      </c>
      <c r="B18" s="128"/>
      <c r="C18" t="s">
        <v>9</v>
      </c>
      <c r="D18">
        <v>745</v>
      </c>
      <c r="F18" s="3">
        <f t="shared" si="4"/>
        <v>731.83333333333337</v>
      </c>
      <c r="G18" s="4">
        <f t="shared" si="5"/>
        <v>725.58333333333337</v>
      </c>
      <c r="I18" s="3">
        <f t="shared" si="2"/>
        <v>700.5</v>
      </c>
      <c r="J18" s="4">
        <f t="shared" si="3"/>
        <v>705.58333333333326</v>
      </c>
      <c r="L18" s="3">
        <f t="shared" si="0"/>
        <v>675</v>
      </c>
      <c r="M18" s="4">
        <f t="shared" si="1"/>
        <v>686.5</v>
      </c>
    </row>
    <row r="19" spans="1:13">
      <c r="A19">
        <v>16</v>
      </c>
      <c r="B19" s="128"/>
      <c r="C19" t="s">
        <v>8</v>
      </c>
      <c r="D19">
        <v>647</v>
      </c>
      <c r="F19" s="3">
        <f t="shared" si="4"/>
        <v>719.33333333333337</v>
      </c>
      <c r="G19" s="4">
        <f t="shared" si="5"/>
        <v>718.25</v>
      </c>
      <c r="I19" s="3">
        <f t="shared" si="2"/>
        <v>710.66666666666663</v>
      </c>
      <c r="J19" s="4">
        <f t="shared" si="3"/>
        <v>703.16666666666663</v>
      </c>
      <c r="L19" s="3">
        <f t="shared" si="0"/>
        <v>698</v>
      </c>
      <c r="M19" s="4">
        <f t="shared" si="1"/>
        <v>695.83333333333326</v>
      </c>
    </row>
    <row r="20" spans="1:13">
      <c r="A20">
        <v>17</v>
      </c>
      <c r="B20" s="128"/>
      <c r="C20" t="s">
        <v>7</v>
      </c>
      <c r="D20">
        <v>702</v>
      </c>
      <c r="F20" s="3">
        <f t="shared" si="4"/>
        <v>717.16666666666663</v>
      </c>
      <c r="G20" s="4">
        <f t="shared" si="5"/>
        <v>721.25</v>
      </c>
      <c r="I20" s="3">
        <f t="shared" si="2"/>
        <v>695.66666666666663</v>
      </c>
      <c r="J20" s="4">
        <f t="shared" si="3"/>
        <v>710.58333333333326</v>
      </c>
      <c r="L20" s="3">
        <f t="shared" si="0"/>
        <v>693.66666666666663</v>
      </c>
      <c r="M20" s="4">
        <f t="shared" si="1"/>
        <v>705</v>
      </c>
    </row>
    <row r="21" spans="1:13">
      <c r="A21">
        <v>18</v>
      </c>
      <c r="B21" s="128"/>
      <c r="C21" t="s">
        <v>6</v>
      </c>
      <c r="D21">
        <v>732</v>
      </c>
      <c r="F21" s="3">
        <f t="shared" si="4"/>
        <v>725.33333333333337</v>
      </c>
      <c r="G21" s="4">
        <f t="shared" si="5"/>
        <v>730.58333333333337</v>
      </c>
      <c r="I21" s="3">
        <f t="shared" si="2"/>
        <v>725.5</v>
      </c>
      <c r="J21" s="4">
        <f t="shared" si="3"/>
        <v>721.08333333333326</v>
      </c>
      <c r="L21" s="3">
        <f t="shared" si="0"/>
        <v>716.33333333333337</v>
      </c>
      <c r="M21" s="4">
        <f t="shared" si="1"/>
        <v>734.66666666666674</v>
      </c>
    </row>
    <row r="22" spans="1:13">
      <c r="A22">
        <v>19</v>
      </c>
      <c r="B22" s="128"/>
      <c r="C22" t="s">
        <v>5</v>
      </c>
      <c r="D22">
        <v>715</v>
      </c>
      <c r="F22" s="3">
        <f t="shared" si="4"/>
        <v>735.83333333333337</v>
      </c>
      <c r="G22" s="4">
        <f t="shared" si="5"/>
        <v>733.16666666666674</v>
      </c>
      <c r="I22" s="3">
        <f t="shared" si="2"/>
        <v>716.66666666666663</v>
      </c>
      <c r="J22" s="4">
        <f t="shared" si="3"/>
        <v>727.33333333333326</v>
      </c>
      <c r="L22" s="3">
        <f t="shared" si="0"/>
        <v>753</v>
      </c>
      <c r="M22" s="4">
        <f t="shared" si="1"/>
        <v>746.33333333333326</v>
      </c>
    </row>
    <row r="23" spans="1:13">
      <c r="A23">
        <v>20</v>
      </c>
      <c r="B23" s="128"/>
      <c r="C23" t="s">
        <v>4</v>
      </c>
      <c r="D23">
        <v>812</v>
      </c>
      <c r="F23" s="3">
        <f t="shared" si="4"/>
        <v>730.5</v>
      </c>
      <c r="G23" s="4">
        <f t="shared" si="5"/>
        <v>730.5</v>
      </c>
      <c r="I23" s="3">
        <f t="shared" si="2"/>
        <v>738</v>
      </c>
      <c r="J23" s="4">
        <f t="shared" si="3"/>
        <v>744.08333333333326</v>
      </c>
      <c r="L23" s="3">
        <f t="shared" si="0"/>
        <v>739.66666666666663</v>
      </c>
      <c r="M23" s="4">
        <f t="shared" si="1"/>
        <v>749.66666666666663</v>
      </c>
    </row>
    <row r="24" spans="1:13">
      <c r="A24">
        <v>21</v>
      </c>
      <c r="B24" s="128"/>
      <c r="C24" t="s">
        <v>3</v>
      </c>
      <c r="D24">
        <v>692</v>
      </c>
      <c r="F24" s="3">
        <f t="shared" si="4"/>
        <v>730.5</v>
      </c>
      <c r="G24" s="4">
        <f t="shared" si="5"/>
        <v>728.04166666666674</v>
      </c>
      <c r="I24" s="3">
        <f t="shared" si="2"/>
        <v>750.16666666666663</v>
      </c>
      <c r="J24" s="4">
        <f t="shared" si="3"/>
        <v>755.58333333333326</v>
      </c>
      <c r="L24" s="3">
        <f t="shared" si="0"/>
        <v>759.66666666666663</v>
      </c>
      <c r="M24" s="4">
        <f t="shared" si="1"/>
        <v>753.5</v>
      </c>
    </row>
    <row r="25" spans="1:13">
      <c r="A25">
        <v>22</v>
      </c>
      <c r="B25" s="128"/>
      <c r="C25" t="s">
        <v>2</v>
      </c>
      <c r="D25">
        <v>775</v>
      </c>
      <c r="F25" s="3">
        <f t="shared" si="4"/>
        <v>725.58333333333337</v>
      </c>
      <c r="G25" s="4">
        <f t="shared" si="5"/>
        <v>728.45833333333337</v>
      </c>
      <c r="I25" s="3">
        <f t="shared" si="2"/>
        <v>761</v>
      </c>
      <c r="J25" s="4">
        <f t="shared" si="3"/>
        <v>763.16666666666674</v>
      </c>
      <c r="L25" s="3">
        <f t="shared" si="0"/>
        <v>747.33333333333337</v>
      </c>
      <c r="M25" s="4">
        <f t="shared" si="1"/>
        <v>764.83333333333337</v>
      </c>
    </row>
    <row r="26" spans="1:13">
      <c r="A26">
        <v>23</v>
      </c>
      <c r="B26" s="128"/>
      <c r="C26" t="s">
        <v>1</v>
      </c>
      <c r="D26">
        <v>775</v>
      </c>
      <c r="F26" s="3">
        <f t="shared" si="4"/>
        <v>731.33333333333337</v>
      </c>
      <c r="G26" s="4">
        <f t="shared" si="5"/>
        <v>732.20833333333337</v>
      </c>
      <c r="I26" s="3">
        <f t="shared" si="2"/>
        <v>765.33333333333337</v>
      </c>
      <c r="J26" s="4">
        <f t="shared" si="3"/>
        <v>750.41666666666674</v>
      </c>
      <c r="L26" s="3">
        <f t="shared" si="0"/>
        <v>782.33333333333337</v>
      </c>
      <c r="M26" s="4">
        <f t="shared" si="1"/>
        <v>776.66666666666674</v>
      </c>
    </row>
    <row r="27" spans="1:13">
      <c r="A27">
        <v>24</v>
      </c>
      <c r="B27" s="128"/>
      <c r="C27" t="s">
        <v>0</v>
      </c>
      <c r="D27">
        <v>797</v>
      </c>
      <c r="F27" s="3">
        <f t="shared" si="4"/>
        <v>733.08333333333337</v>
      </c>
      <c r="G27" s="4">
        <f t="shared" si="5"/>
        <v>733.29166666666674</v>
      </c>
      <c r="I27" s="3">
        <f t="shared" si="2"/>
        <v>735.5</v>
      </c>
      <c r="J27" s="4">
        <f t="shared" si="3"/>
        <v>735</v>
      </c>
      <c r="L27" s="3">
        <f t="shared" si="0"/>
        <v>771</v>
      </c>
      <c r="M27" s="4">
        <f t="shared" si="1"/>
        <v>747.33333333333326</v>
      </c>
    </row>
    <row r="28" spans="1:13">
      <c r="A28">
        <v>25</v>
      </c>
      <c r="B28" s="128">
        <v>1996</v>
      </c>
      <c r="C28" t="s">
        <v>11</v>
      </c>
      <c r="D28">
        <v>741</v>
      </c>
      <c r="F28" s="3">
        <f t="shared" si="4"/>
        <v>733.5</v>
      </c>
      <c r="G28" s="4">
        <f t="shared" si="5"/>
        <v>734.08333333333326</v>
      </c>
      <c r="I28" s="3">
        <f t="shared" si="2"/>
        <v>734.5</v>
      </c>
      <c r="J28" s="4">
        <f t="shared" si="3"/>
        <v>729.58333333333326</v>
      </c>
      <c r="L28" s="3">
        <f t="shared" si="0"/>
        <v>723.66666666666663</v>
      </c>
      <c r="M28" s="4">
        <f t="shared" si="1"/>
        <v>705.16666666666663</v>
      </c>
    </row>
    <row r="29" spans="1:13">
      <c r="A29">
        <v>26</v>
      </c>
      <c r="B29" s="128"/>
      <c r="C29" t="s">
        <v>10</v>
      </c>
      <c r="D29">
        <v>633</v>
      </c>
      <c r="F29" s="3">
        <f t="shared" si="4"/>
        <v>734.66666666666663</v>
      </c>
      <c r="G29" s="4">
        <f t="shared" si="5"/>
        <v>736.625</v>
      </c>
      <c r="I29" s="3">
        <f t="shared" si="2"/>
        <v>724.66666666666663</v>
      </c>
      <c r="J29" s="4">
        <f t="shared" si="3"/>
        <v>720.33333333333326</v>
      </c>
      <c r="L29" s="3">
        <f t="shared" si="0"/>
        <v>686.66666666666663</v>
      </c>
      <c r="M29" s="4">
        <f t="shared" si="1"/>
        <v>682.5</v>
      </c>
    </row>
    <row r="30" spans="1:13">
      <c r="A30">
        <v>27</v>
      </c>
      <c r="B30" s="128"/>
      <c r="C30" t="s">
        <v>9</v>
      </c>
      <c r="D30">
        <v>686</v>
      </c>
      <c r="F30" s="3">
        <f t="shared" si="4"/>
        <v>738.58333333333337</v>
      </c>
      <c r="G30" s="4">
        <f t="shared" si="5"/>
        <v>740.25</v>
      </c>
      <c r="I30" s="3">
        <f t="shared" si="2"/>
        <v>716</v>
      </c>
      <c r="J30" s="4">
        <f t="shared" si="3"/>
        <v>711</v>
      </c>
      <c r="L30" s="3">
        <f t="shared" si="0"/>
        <v>678.33333333333337</v>
      </c>
      <c r="M30" s="4">
        <f t="shared" si="1"/>
        <v>693.33333333333337</v>
      </c>
    </row>
    <row r="31" spans="1:13">
      <c r="A31">
        <v>28</v>
      </c>
      <c r="B31" s="128"/>
      <c r="C31" t="s">
        <v>8</v>
      </c>
      <c r="D31">
        <v>716</v>
      </c>
      <c r="F31" s="3">
        <f t="shared" si="4"/>
        <v>741.91666666666663</v>
      </c>
      <c r="G31" s="4">
        <f t="shared" si="5"/>
        <v>739.04166666666663</v>
      </c>
      <c r="I31" s="3">
        <f t="shared" si="2"/>
        <v>706</v>
      </c>
      <c r="J31" s="4">
        <f t="shared" si="3"/>
        <v>705</v>
      </c>
      <c r="L31" s="3">
        <f t="shared" si="0"/>
        <v>708.33333333333337</v>
      </c>
      <c r="M31" s="4">
        <f t="shared" si="1"/>
        <v>716.83333333333337</v>
      </c>
    </row>
    <row r="32" spans="1:13">
      <c r="A32">
        <v>29</v>
      </c>
      <c r="B32" s="128"/>
      <c r="C32" t="s">
        <v>7</v>
      </c>
      <c r="D32">
        <v>723</v>
      </c>
      <c r="F32" s="3">
        <f t="shared" si="4"/>
        <v>736.16666666666663</v>
      </c>
      <c r="G32" s="4">
        <f t="shared" si="5"/>
        <v>735</v>
      </c>
      <c r="I32" s="3">
        <f t="shared" si="2"/>
        <v>704</v>
      </c>
      <c r="J32" s="4">
        <f t="shared" si="3"/>
        <v>722.83333333333326</v>
      </c>
      <c r="L32" s="3">
        <f t="shared" si="0"/>
        <v>725.33333333333337</v>
      </c>
      <c r="M32" s="4">
        <f t="shared" si="1"/>
        <v>727.5</v>
      </c>
    </row>
    <row r="33" spans="1:13">
      <c r="A33">
        <v>30</v>
      </c>
      <c r="B33" s="128"/>
      <c r="C33" t="s">
        <v>6</v>
      </c>
      <c r="D33">
        <v>737</v>
      </c>
      <c r="F33" s="3">
        <f t="shared" si="4"/>
        <v>733.83333333333337</v>
      </c>
      <c r="G33" s="4">
        <f t="shared" si="5"/>
        <v>732.45833333333337</v>
      </c>
      <c r="I33" s="3">
        <f t="shared" si="2"/>
        <v>741.66666666666663</v>
      </c>
      <c r="J33" s="4">
        <f t="shared" si="3"/>
        <v>745.5</v>
      </c>
      <c r="L33" s="3">
        <f t="shared" si="0"/>
        <v>729.66666666666663</v>
      </c>
      <c r="M33" s="4">
        <f t="shared" si="1"/>
        <v>752.33333333333326</v>
      </c>
    </row>
    <row r="34" spans="1:13">
      <c r="A34">
        <v>31</v>
      </c>
      <c r="B34" s="128"/>
      <c r="C34" t="s">
        <v>5</v>
      </c>
      <c r="D34">
        <v>729</v>
      </c>
      <c r="F34" s="3">
        <f t="shared" si="4"/>
        <v>731.08333333333337</v>
      </c>
      <c r="G34" s="4"/>
      <c r="I34" s="3">
        <f t="shared" si="2"/>
        <v>749.33333333333337</v>
      </c>
      <c r="J34" s="4">
        <f t="shared" si="3"/>
        <v>748.5</v>
      </c>
      <c r="L34" s="3">
        <f t="shared" si="0"/>
        <v>775</v>
      </c>
      <c r="M34" s="4">
        <f t="shared" si="1"/>
        <v>774.16666666666674</v>
      </c>
    </row>
    <row r="35" spans="1:13">
      <c r="A35">
        <v>32</v>
      </c>
      <c r="B35" s="128"/>
      <c r="C35" t="s">
        <v>4</v>
      </c>
      <c r="D35">
        <v>859</v>
      </c>
      <c r="F35" s="3"/>
      <c r="G35" s="4"/>
      <c r="I35" s="3">
        <f t="shared" si="2"/>
        <v>747.66666666666663</v>
      </c>
      <c r="J35" s="4">
        <f t="shared" si="3"/>
        <v>749.66666666666663</v>
      </c>
      <c r="L35" s="3">
        <f t="shared" si="0"/>
        <v>773.33333333333337</v>
      </c>
      <c r="M35" s="4">
        <f t="shared" si="1"/>
        <v>769.5</v>
      </c>
    </row>
    <row r="36" spans="1:13">
      <c r="A36">
        <v>33</v>
      </c>
      <c r="B36" s="128"/>
      <c r="C36" t="s">
        <v>3</v>
      </c>
      <c r="D36">
        <v>732</v>
      </c>
      <c r="F36" s="3"/>
      <c r="G36" s="4"/>
      <c r="I36" s="3">
        <f t="shared" si="2"/>
        <v>751.66666666666663</v>
      </c>
      <c r="J36" s="4">
        <f t="shared" si="3"/>
        <v>753.91666666666663</v>
      </c>
      <c r="L36" s="3">
        <f t="shared" si="0"/>
        <v>765.66666666666663</v>
      </c>
      <c r="M36" s="4">
        <f t="shared" si="1"/>
        <v>747</v>
      </c>
    </row>
    <row r="37" spans="1:13">
      <c r="A37">
        <v>34</v>
      </c>
      <c r="B37" s="128"/>
      <c r="C37" t="s">
        <v>2</v>
      </c>
      <c r="D37">
        <v>706</v>
      </c>
      <c r="F37" s="3"/>
      <c r="G37" s="4"/>
      <c r="I37" s="3">
        <f t="shared" si="2"/>
        <v>756.16666666666663</v>
      </c>
      <c r="J37" s="4"/>
      <c r="L37" s="3">
        <f t="shared" si="0"/>
        <v>728.33333333333337</v>
      </c>
      <c r="M37" s="4">
        <f>IF(COUNTA(L37:L38)=2, AVERAGE(L37:L38),0)</f>
        <v>733.66666666666674</v>
      </c>
    </row>
    <row r="38" spans="1:13">
      <c r="A38">
        <v>35</v>
      </c>
      <c r="B38" s="128"/>
      <c r="C38" t="s">
        <v>1</v>
      </c>
      <c r="D38">
        <v>747</v>
      </c>
      <c r="F38" s="3"/>
      <c r="G38" s="4"/>
      <c r="I38" s="3"/>
      <c r="J38" s="4"/>
      <c r="L38" s="3">
        <f t="shared" si="0"/>
        <v>739</v>
      </c>
      <c r="M38" s="4"/>
    </row>
    <row r="39" spans="1:13" ht="15" thickBot="1">
      <c r="A39">
        <v>36</v>
      </c>
      <c r="B39" s="128"/>
      <c r="C39" t="s">
        <v>0</v>
      </c>
      <c r="D39">
        <v>764</v>
      </c>
      <c r="F39" s="5"/>
      <c r="G39" s="6"/>
      <c r="I39" s="5"/>
      <c r="J39" s="6"/>
      <c r="L39" s="5"/>
      <c r="M39" s="6"/>
    </row>
    <row r="70" spans="1:20">
      <c r="A70" t="s">
        <v>20</v>
      </c>
    </row>
    <row r="71" spans="1:20">
      <c r="A71" t="s">
        <v>21</v>
      </c>
    </row>
    <row r="72" spans="1:20">
      <c r="A72" t="s">
        <v>22</v>
      </c>
    </row>
    <row r="73" spans="1:20">
      <c r="A73" t="s">
        <v>23</v>
      </c>
    </row>
    <row r="75" spans="1:20" ht="15" thickBot="1">
      <c r="A75" s="10"/>
      <c r="B75" s="10"/>
      <c r="C75" s="10"/>
      <c r="D75" s="10"/>
      <c r="E75" s="10"/>
      <c r="F75" s="10"/>
      <c r="G75" s="10"/>
      <c r="H75" s="10"/>
      <c r="I75" s="10"/>
      <c r="J75" s="10"/>
      <c r="K75" s="10"/>
      <c r="L75" s="10"/>
      <c r="M75" s="10"/>
      <c r="N75" s="10"/>
      <c r="O75" s="10"/>
      <c r="P75" s="10"/>
    </row>
    <row r="76" spans="1:20" ht="15" thickBot="1">
      <c r="A76" s="36"/>
      <c r="B76" s="37" t="s">
        <v>54</v>
      </c>
      <c r="C76" s="38" t="s">
        <v>55</v>
      </c>
      <c r="D76" s="38" t="s">
        <v>15</v>
      </c>
      <c r="E76" s="39" t="s">
        <v>51</v>
      </c>
      <c r="F76" s="40" t="s">
        <v>53</v>
      </c>
      <c r="G76" s="10"/>
      <c r="H76" s="39" t="s">
        <v>52</v>
      </c>
      <c r="I76" s="10"/>
      <c r="J76" s="10"/>
      <c r="K76" s="10"/>
      <c r="L76" s="10"/>
      <c r="M76" s="10"/>
      <c r="N76" s="10"/>
      <c r="O76" s="10"/>
      <c r="P76" s="10"/>
      <c r="Q76" s="10"/>
      <c r="R76" s="10"/>
      <c r="S76" s="10"/>
      <c r="T76" s="10"/>
    </row>
    <row r="77" spans="1:20">
      <c r="A77" s="1">
        <v>1</v>
      </c>
      <c r="B77" s="9">
        <v>1</v>
      </c>
      <c r="C77" s="9">
        <f>B77^2</f>
        <v>1</v>
      </c>
      <c r="D77" s="9">
        <v>686</v>
      </c>
      <c r="E77" s="33">
        <f t="shared" ref="E77:E111" si="6">D$120+D$119*B77</f>
        <v>711.4489489489489</v>
      </c>
      <c r="F77" s="4">
        <f>G$117+(G$118*B77)+(G$119*C77)</f>
        <v>700.24122807018057</v>
      </c>
      <c r="G77" s="10">
        <f t="shared" ref="G77:G94" si="7">D77-K$92</f>
        <v>-33.333333333333371</v>
      </c>
      <c r="H77" s="32">
        <f t="shared" ref="H77:H111" si="8">R$94*B77+R$96</f>
        <v>678.58823529411768</v>
      </c>
      <c r="I77" s="10"/>
      <c r="J77" s="10"/>
      <c r="K77" s="10"/>
      <c r="L77" s="10"/>
      <c r="M77" s="10"/>
      <c r="N77" s="10"/>
      <c r="O77" s="10"/>
      <c r="P77" s="10"/>
      <c r="Q77" s="10"/>
      <c r="R77" s="10"/>
      <c r="S77" s="10"/>
      <c r="T77" s="10"/>
    </row>
    <row r="78" spans="1:20">
      <c r="A78" s="3">
        <v>1</v>
      </c>
      <c r="B78" s="10">
        <v>2</v>
      </c>
      <c r="C78" s="10">
        <f t="shared" ref="C78:C112" si="9">B78^2</f>
        <v>4</v>
      </c>
      <c r="D78" s="10">
        <v>569</v>
      </c>
      <c r="E78" s="33">
        <f t="shared" si="6"/>
        <v>712.52012012012005</v>
      </c>
      <c r="F78" s="4">
        <f t="shared" ref="F78:F111" si="10">G$117+(G$118*B78)+(G$119*C78)</f>
        <v>703.23372282057005</v>
      </c>
      <c r="G78" s="10">
        <f t="shared" si="7"/>
        <v>-150.33333333333337</v>
      </c>
      <c r="H78" s="33">
        <f t="shared" si="8"/>
        <v>681.13480392156873</v>
      </c>
      <c r="I78" s="10"/>
      <c r="J78" s="10"/>
      <c r="K78" s="10"/>
      <c r="L78" s="10"/>
      <c r="M78" s="10"/>
      <c r="N78" s="10"/>
      <c r="O78" s="10"/>
      <c r="P78" s="10"/>
      <c r="Q78" s="10"/>
      <c r="R78" s="10"/>
      <c r="S78" s="10"/>
      <c r="T78" s="10"/>
    </row>
    <row r="79" spans="1:20">
      <c r="A79" s="3">
        <v>1</v>
      </c>
      <c r="B79" s="10">
        <v>3</v>
      </c>
      <c r="C79" s="10">
        <f t="shared" si="9"/>
        <v>9</v>
      </c>
      <c r="D79" s="10">
        <v>741</v>
      </c>
      <c r="E79" s="33">
        <f t="shared" si="6"/>
        <v>713.59129129129121</v>
      </c>
      <c r="F79" s="4">
        <f t="shared" si="10"/>
        <v>706.11319853688781</v>
      </c>
      <c r="G79" s="10">
        <f t="shared" si="7"/>
        <v>21.666666666666629</v>
      </c>
      <c r="H79" s="33">
        <f t="shared" si="8"/>
        <v>683.68137254901967</v>
      </c>
      <c r="I79" s="10"/>
      <c r="J79" s="10"/>
      <c r="K79" s="10"/>
      <c r="L79" s="10"/>
      <c r="M79" s="10"/>
      <c r="N79" s="10"/>
      <c r="O79" s="10"/>
      <c r="P79" s="10"/>
      <c r="Q79" s="10"/>
      <c r="R79" s="10"/>
      <c r="S79" s="10"/>
      <c r="T79" s="10"/>
    </row>
    <row r="80" spans="1:20">
      <c r="A80" s="3">
        <v>1</v>
      </c>
      <c r="B80" s="10">
        <v>4</v>
      </c>
      <c r="C80" s="10">
        <f t="shared" si="9"/>
        <v>16</v>
      </c>
      <c r="D80" s="10">
        <v>645</v>
      </c>
      <c r="E80" s="33">
        <f t="shared" si="6"/>
        <v>714.66246246246237</v>
      </c>
      <c r="F80" s="4">
        <f t="shared" si="10"/>
        <v>708.87965521913395</v>
      </c>
      <c r="G80" s="10">
        <f t="shared" si="7"/>
        <v>-74.333333333333371</v>
      </c>
      <c r="H80" s="33">
        <f t="shared" si="8"/>
        <v>686.22794117647072</v>
      </c>
      <c r="I80" s="10"/>
      <c r="J80" s="10"/>
      <c r="K80" s="10"/>
      <c r="L80" s="10"/>
      <c r="M80" s="10"/>
      <c r="N80" s="10"/>
      <c r="O80" s="10"/>
      <c r="P80" s="10"/>
      <c r="Q80" s="10"/>
      <c r="R80" s="10"/>
      <c r="S80" s="10"/>
      <c r="T80" s="10"/>
    </row>
    <row r="81" spans="1:23">
      <c r="A81" s="3">
        <v>1</v>
      </c>
      <c r="B81" s="10">
        <v>5</v>
      </c>
      <c r="C81" s="10">
        <f t="shared" si="9"/>
        <v>25</v>
      </c>
      <c r="D81" s="10">
        <v>739</v>
      </c>
      <c r="E81" s="33">
        <f t="shared" si="6"/>
        <v>715.73363363363364</v>
      </c>
      <c r="F81" s="4">
        <f t="shared" si="10"/>
        <v>711.53309286730837</v>
      </c>
      <c r="G81" s="10">
        <f t="shared" si="7"/>
        <v>19.666666666666629</v>
      </c>
      <c r="H81" s="33">
        <f t="shared" si="8"/>
        <v>688.77450980392166</v>
      </c>
      <c r="I81" s="10"/>
      <c r="J81" s="10"/>
      <c r="K81" s="10"/>
      <c r="L81" s="10"/>
      <c r="M81" s="10"/>
      <c r="N81" s="10"/>
      <c r="O81" s="10"/>
      <c r="P81" s="10"/>
      <c r="Q81" s="10"/>
      <c r="R81" s="10"/>
      <c r="S81" s="10"/>
      <c r="T81" s="10"/>
    </row>
    <row r="82" spans="1:23">
      <c r="A82" s="3">
        <v>1</v>
      </c>
      <c r="B82" s="10">
        <v>6</v>
      </c>
      <c r="C82" s="10">
        <f t="shared" si="9"/>
        <v>36</v>
      </c>
      <c r="D82" s="10">
        <v>762</v>
      </c>
      <c r="E82" s="33">
        <f t="shared" si="6"/>
        <v>716.8048048048048</v>
      </c>
      <c r="F82" s="4">
        <f t="shared" si="10"/>
        <v>714.07351148141117</v>
      </c>
      <c r="G82" s="10">
        <f t="shared" si="7"/>
        <v>42.666666666666629</v>
      </c>
      <c r="H82" s="33">
        <f t="shared" si="8"/>
        <v>691.3210784313726</v>
      </c>
      <c r="I82" s="10"/>
      <c r="J82" s="10"/>
      <c r="K82" s="10"/>
      <c r="L82" s="10"/>
      <c r="M82" s="10"/>
      <c r="N82" s="10"/>
      <c r="O82" s="10"/>
      <c r="P82" s="10"/>
      <c r="Q82" s="10"/>
      <c r="R82" s="10"/>
      <c r="S82" s="10"/>
      <c r="T82" s="10"/>
    </row>
    <row r="83" spans="1:23">
      <c r="A83" s="3">
        <v>1</v>
      </c>
      <c r="B83" s="10">
        <v>7</v>
      </c>
      <c r="C83" s="10">
        <f t="shared" si="9"/>
        <v>49</v>
      </c>
      <c r="D83" s="10">
        <v>768</v>
      </c>
      <c r="E83" s="33">
        <f t="shared" si="6"/>
        <v>717.87597597597596</v>
      </c>
      <c r="F83" s="4">
        <f t="shared" si="10"/>
        <v>716.50091106144214</v>
      </c>
      <c r="G83" s="10">
        <f t="shared" si="7"/>
        <v>48.666666666666629</v>
      </c>
      <c r="H83" s="33">
        <f t="shared" si="8"/>
        <v>693.86764705882365</v>
      </c>
      <c r="I83" s="10"/>
      <c r="J83" s="10"/>
      <c r="K83" s="10"/>
      <c r="L83" s="10"/>
      <c r="M83" s="10"/>
      <c r="N83" s="10"/>
      <c r="O83" s="10"/>
      <c r="P83" s="10"/>
      <c r="Q83" s="10"/>
      <c r="R83" s="10"/>
      <c r="S83" s="10"/>
      <c r="T83" s="10"/>
    </row>
    <row r="84" spans="1:23">
      <c r="A84" s="3">
        <v>1</v>
      </c>
      <c r="B84" s="10">
        <v>8</v>
      </c>
      <c r="C84" s="10">
        <f t="shared" si="9"/>
        <v>64</v>
      </c>
      <c r="D84" s="10">
        <v>783</v>
      </c>
      <c r="E84" s="33">
        <f t="shared" si="6"/>
        <v>718.94714714714712</v>
      </c>
      <c r="F84" s="4">
        <f t="shared" si="10"/>
        <v>718.81529160740172</v>
      </c>
      <c r="G84" s="10">
        <f t="shared" si="7"/>
        <v>63.666666666666629</v>
      </c>
      <c r="H84" s="33">
        <f t="shared" si="8"/>
        <v>696.41421568627459</v>
      </c>
      <c r="I84" s="10"/>
      <c r="J84" s="10"/>
      <c r="K84" s="10"/>
      <c r="L84" s="10"/>
      <c r="M84" s="10"/>
      <c r="N84" s="10"/>
      <c r="O84" s="10"/>
      <c r="P84" s="10"/>
      <c r="Q84" s="10"/>
      <c r="R84" s="10"/>
      <c r="S84" s="10"/>
      <c r="T84" s="10"/>
    </row>
    <row r="85" spans="1:23">
      <c r="A85" s="3">
        <v>1</v>
      </c>
      <c r="B85" s="10">
        <v>9</v>
      </c>
      <c r="C85" s="10">
        <f t="shared" si="9"/>
        <v>81</v>
      </c>
      <c r="D85" s="10">
        <v>842</v>
      </c>
      <c r="E85" s="33">
        <f t="shared" si="6"/>
        <v>720.01831831831828</v>
      </c>
      <c r="F85" s="4">
        <f t="shared" si="10"/>
        <v>721.01665311928934</v>
      </c>
      <c r="G85" s="10">
        <f t="shared" si="7"/>
        <v>122.66666666666663</v>
      </c>
      <c r="H85" s="33">
        <f t="shared" si="8"/>
        <v>698.96078431372553</v>
      </c>
      <c r="I85" s="10"/>
      <c r="J85" s="10"/>
      <c r="K85" s="10"/>
      <c r="L85" s="10"/>
      <c r="M85" s="10"/>
      <c r="N85" s="10"/>
      <c r="O85" s="10"/>
      <c r="P85" s="10"/>
      <c r="Q85" s="10"/>
      <c r="R85" s="10"/>
      <c r="S85" s="10"/>
      <c r="T85" s="10"/>
    </row>
    <row r="86" spans="1:23">
      <c r="A86" s="3">
        <v>1</v>
      </c>
      <c r="B86" s="10">
        <v>10</v>
      </c>
      <c r="C86" s="10">
        <f t="shared" si="9"/>
        <v>100</v>
      </c>
      <c r="D86" s="10">
        <v>801</v>
      </c>
      <c r="E86" s="33">
        <f t="shared" si="6"/>
        <v>721.08948948948944</v>
      </c>
      <c r="F86" s="4">
        <f t="shared" si="10"/>
        <v>723.10499559710547</v>
      </c>
      <c r="G86" s="10">
        <f t="shared" si="7"/>
        <v>81.666666666666629</v>
      </c>
      <c r="H86" s="33">
        <f t="shared" si="8"/>
        <v>701.50735294117658</v>
      </c>
      <c r="I86" s="10"/>
      <c r="J86" s="10"/>
      <c r="K86" s="10"/>
      <c r="L86" s="10"/>
      <c r="M86" s="10"/>
      <c r="N86" s="10"/>
      <c r="O86" s="10"/>
      <c r="P86" s="10"/>
      <c r="Q86" s="10"/>
      <c r="R86" s="10"/>
      <c r="S86" s="10"/>
      <c r="T86" s="10"/>
    </row>
    <row r="87" spans="1:23">
      <c r="A87" s="3">
        <v>1</v>
      </c>
      <c r="B87" s="10">
        <v>11</v>
      </c>
      <c r="C87" s="10">
        <f t="shared" si="9"/>
        <v>121</v>
      </c>
      <c r="D87" s="10">
        <v>677</v>
      </c>
      <c r="E87" s="33">
        <f t="shared" si="6"/>
        <v>722.1606606606606</v>
      </c>
      <c r="F87" s="4">
        <f t="shared" si="10"/>
        <v>725.08031904084987</v>
      </c>
      <c r="G87" s="10">
        <f t="shared" si="7"/>
        <v>-42.333333333333371</v>
      </c>
      <c r="H87" s="33">
        <f t="shared" si="8"/>
        <v>704.05392156862752</v>
      </c>
      <c r="I87" s="10"/>
      <c r="J87" s="10"/>
      <c r="K87" s="10"/>
      <c r="L87" s="10"/>
      <c r="M87" s="10"/>
      <c r="N87" s="10"/>
      <c r="O87" s="10"/>
      <c r="P87" s="10"/>
      <c r="Q87" s="10"/>
      <c r="R87" s="10"/>
      <c r="S87" s="10"/>
      <c r="T87" s="10"/>
    </row>
    <row r="88" spans="1:23" ht="15" thickBot="1">
      <c r="A88" s="3">
        <v>1</v>
      </c>
      <c r="B88" s="10">
        <v>12</v>
      </c>
      <c r="C88" s="10">
        <f t="shared" si="9"/>
        <v>144</v>
      </c>
      <c r="D88" s="10">
        <v>671</v>
      </c>
      <c r="E88" s="33">
        <f t="shared" si="6"/>
        <v>723.23183183183176</v>
      </c>
      <c r="F88" s="4">
        <f t="shared" si="10"/>
        <v>726.94262345052255</v>
      </c>
      <c r="G88" s="10">
        <f t="shared" si="7"/>
        <v>-48.333333333333371</v>
      </c>
      <c r="H88" s="33">
        <f t="shared" si="8"/>
        <v>706.60049019607845</v>
      </c>
      <c r="I88" s="10"/>
      <c r="J88" s="10"/>
      <c r="K88" s="10"/>
      <c r="L88" s="10"/>
      <c r="M88" s="10"/>
      <c r="N88" s="10"/>
      <c r="O88" s="10"/>
      <c r="P88" s="10"/>
      <c r="Q88" s="10"/>
      <c r="R88" s="10"/>
      <c r="S88" s="10"/>
      <c r="T88" s="10"/>
    </row>
    <row r="89" spans="1:23">
      <c r="A89" s="3">
        <v>1</v>
      </c>
      <c r="B89" s="10">
        <v>13</v>
      </c>
      <c r="C89" s="10">
        <f t="shared" si="9"/>
        <v>169</v>
      </c>
      <c r="D89" s="10">
        <v>805</v>
      </c>
      <c r="E89" s="33">
        <f t="shared" si="6"/>
        <v>724.30300300300291</v>
      </c>
      <c r="F89" s="4">
        <f t="shared" si="10"/>
        <v>728.69190882612372</v>
      </c>
      <c r="G89" s="10">
        <f t="shared" si="7"/>
        <v>85.666666666666629</v>
      </c>
      <c r="H89" s="33">
        <f t="shared" si="8"/>
        <v>709.14705882352951</v>
      </c>
      <c r="I89" s="10"/>
      <c r="J89" s="9"/>
      <c r="K89" s="9"/>
      <c r="L89" s="9" t="s">
        <v>24</v>
      </c>
      <c r="M89" s="9"/>
      <c r="N89" s="9"/>
      <c r="O89" s="9"/>
      <c r="P89" s="9"/>
      <c r="Q89" s="9"/>
      <c r="R89" s="9"/>
      <c r="S89" s="9"/>
      <c r="T89" s="9"/>
      <c r="U89" s="9"/>
      <c r="V89" s="9"/>
      <c r="W89" s="2"/>
    </row>
    <row r="90" spans="1:23">
      <c r="A90" s="3">
        <v>1</v>
      </c>
      <c r="B90" s="10">
        <v>14</v>
      </c>
      <c r="C90" s="10">
        <f t="shared" si="9"/>
        <v>196</v>
      </c>
      <c r="D90" s="10">
        <v>633</v>
      </c>
      <c r="E90" s="33">
        <f t="shared" si="6"/>
        <v>725.37417417417419</v>
      </c>
      <c r="F90" s="4">
        <f t="shared" si="10"/>
        <v>730.32817516765306</v>
      </c>
      <c r="G90" s="10">
        <f t="shared" si="7"/>
        <v>-86.333333333333371</v>
      </c>
      <c r="H90" s="33">
        <f t="shared" si="8"/>
        <v>711.69362745098044</v>
      </c>
      <c r="I90" s="10"/>
      <c r="J90" s="10"/>
      <c r="K90" s="10"/>
      <c r="L90" s="10"/>
      <c r="M90" s="10"/>
      <c r="N90" s="10"/>
      <c r="O90" s="10"/>
      <c r="P90" s="10"/>
      <c r="Q90" s="10"/>
      <c r="R90" s="10"/>
      <c r="S90" s="10"/>
      <c r="T90" s="10"/>
      <c r="U90" s="10"/>
      <c r="V90" s="10"/>
      <c r="W90" s="4"/>
    </row>
    <row r="91" spans="1:23">
      <c r="A91" s="3">
        <v>1</v>
      </c>
      <c r="B91" s="10">
        <v>15</v>
      </c>
      <c r="C91" s="10">
        <f t="shared" si="9"/>
        <v>225</v>
      </c>
      <c r="D91" s="10">
        <v>745</v>
      </c>
      <c r="E91" s="33">
        <f t="shared" si="6"/>
        <v>726.44534534534534</v>
      </c>
      <c r="F91" s="4">
        <f t="shared" si="10"/>
        <v>731.85142247511089</v>
      </c>
      <c r="G91" s="10">
        <f t="shared" si="7"/>
        <v>25.666666666666629</v>
      </c>
      <c r="H91" s="33">
        <f t="shared" si="8"/>
        <v>714.2401960784315</v>
      </c>
      <c r="I91" s="10"/>
      <c r="J91" s="10"/>
      <c r="K91" s="15" t="s">
        <v>25</v>
      </c>
      <c r="L91" s="15" t="s">
        <v>26</v>
      </c>
      <c r="M91" s="16" t="s">
        <v>27</v>
      </c>
      <c r="N91" s="10"/>
      <c r="O91" s="10"/>
      <c r="P91" s="10"/>
      <c r="Q91" s="10"/>
      <c r="R91" s="10"/>
      <c r="S91" s="10"/>
      <c r="T91" s="10"/>
      <c r="U91" s="10"/>
      <c r="V91" s="10"/>
      <c r="W91" s="4"/>
    </row>
    <row r="92" spans="1:23">
      <c r="A92" s="3">
        <v>1</v>
      </c>
      <c r="B92" s="10">
        <v>16</v>
      </c>
      <c r="C92" s="10">
        <f t="shared" si="9"/>
        <v>256</v>
      </c>
      <c r="D92" s="10">
        <v>647</v>
      </c>
      <c r="E92" s="33">
        <f t="shared" si="6"/>
        <v>727.5165165165165</v>
      </c>
      <c r="F92" s="4">
        <f t="shared" si="10"/>
        <v>733.26165074849689</v>
      </c>
      <c r="G92" s="10">
        <f t="shared" si="7"/>
        <v>-72.333333333333371</v>
      </c>
      <c r="H92" s="33">
        <f t="shared" si="8"/>
        <v>716.78676470588243</v>
      </c>
      <c r="I92" s="10"/>
      <c r="J92" s="10" t="s">
        <v>28</v>
      </c>
      <c r="K92" s="17">
        <f>AVERAGE(D77:D94)</f>
        <v>719.33333333333337</v>
      </c>
      <c r="L92" s="10">
        <v>702</v>
      </c>
      <c r="M92" s="17">
        <v>17</v>
      </c>
      <c r="N92" s="10"/>
      <c r="O92" s="10"/>
      <c r="P92" s="10"/>
      <c r="Q92" s="10"/>
      <c r="R92" s="10"/>
      <c r="S92" s="10"/>
      <c r="T92" s="10"/>
      <c r="U92" s="10"/>
      <c r="V92" s="10"/>
      <c r="W92" s="4"/>
    </row>
    <row r="93" spans="1:23" ht="15" thickBot="1">
      <c r="A93" s="3">
        <v>1</v>
      </c>
      <c r="B93" s="10">
        <v>17</v>
      </c>
      <c r="C93" s="10">
        <f t="shared" si="9"/>
        <v>289</v>
      </c>
      <c r="D93" s="10">
        <v>702</v>
      </c>
      <c r="E93" s="33">
        <f t="shared" si="6"/>
        <v>728.58768768768766</v>
      </c>
      <c r="F93" s="4">
        <f t="shared" si="10"/>
        <v>734.55885998781127</v>
      </c>
      <c r="G93" s="10">
        <f t="shared" si="7"/>
        <v>-17.333333333333371</v>
      </c>
      <c r="H93" s="33">
        <f t="shared" si="8"/>
        <v>719.33333333333337</v>
      </c>
      <c r="I93" s="10"/>
      <c r="J93" s="10"/>
      <c r="K93" s="17"/>
      <c r="L93" s="10" t="s">
        <v>29</v>
      </c>
      <c r="M93" s="17" t="s">
        <v>30</v>
      </c>
      <c r="N93" s="10"/>
      <c r="O93" s="10"/>
      <c r="P93" s="10" t="s">
        <v>31</v>
      </c>
      <c r="Q93" s="10"/>
      <c r="R93" s="10"/>
      <c r="S93" s="10"/>
      <c r="T93" s="10" t="s">
        <v>32</v>
      </c>
      <c r="U93" s="10"/>
      <c r="V93" s="10"/>
      <c r="W93" s="4"/>
    </row>
    <row r="94" spans="1:23" ht="15" thickBot="1">
      <c r="A94" s="30">
        <v>1</v>
      </c>
      <c r="B94" s="28">
        <v>18</v>
      </c>
      <c r="C94" s="28">
        <f t="shared" si="9"/>
        <v>324</v>
      </c>
      <c r="D94" s="28">
        <v>732</v>
      </c>
      <c r="E94" s="33">
        <f t="shared" si="6"/>
        <v>729.65885885885882</v>
      </c>
      <c r="F94" s="31">
        <f t="shared" si="10"/>
        <v>735.74305019305393</v>
      </c>
      <c r="G94" s="28">
        <f t="shared" si="7"/>
        <v>12.666666666666629</v>
      </c>
      <c r="H94" s="34">
        <f t="shared" si="8"/>
        <v>721.87990196078442</v>
      </c>
      <c r="I94" s="10"/>
      <c r="J94" s="10"/>
      <c r="K94" s="17"/>
      <c r="L94" s="10"/>
      <c r="M94" s="17"/>
      <c r="N94" s="10"/>
      <c r="O94" s="10"/>
      <c r="P94" s="18" t="s">
        <v>33</v>
      </c>
      <c r="Q94" s="130" t="s">
        <v>34</v>
      </c>
      <c r="R94" s="2">
        <f>(K98-K92)/(M98-M92)</f>
        <v>2.5465686274509807</v>
      </c>
      <c r="S94" s="10"/>
      <c r="T94" s="10" t="s">
        <v>41</v>
      </c>
      <c r="U94" s="10"/>
      <c r="V94" s="10"/>
      <c r="W94" s="4">
        <f>K92-(R94*M92)</f>
        <v>676.04166666666674</v>
      </c>
    </row>
    <row r="95" spans="1:23" ht="15" customHeight="1" thickTop="1" thickBot="1">
      <c r="A95" s="3">
        <v>1</v>
      </c>
      <c r="B95" s="10">
        <v>19</v>
      </c>
      <c r="C95" s="10">
        <f t="shared" si="9"/>
        <v>361</v>
      </c>
      <c r="D95" s="10">
        <v>715</v>
      </c>
      <c r="E95" s="33">
        <f t="shared" si="6"/>
        <v>730.73003003002998</v>
      </c>
      <c r="F95" s="4">
        <f t="shared" si="10"/>
        <v>736.81422136422509</v>
      </c>
      <c r="G95" s="10">
        <f>D95-K$98</f>
        <v>-24.705882352941217</v>
      </c>
      <c r="H95" s="33">
        <f t="shared" si="8"/>
        <v>724.42647058823536</v>
      </c>
      <c r="I95" s="10"/>
      <c r="J95" s="10"/>
      <c r="K95" s="17"/>
      <c r="L95" s="10"/>
      <c r="M95" s="17"/>
      <c r="N95" s="10"/>
      <c r="O95" s="10"/>
      <c r="P95" s="19"/>
      <c r="Q95" s="131"/>
      <c r="R95" s="6"/>
      <c r="S95" s="10"/>
      <c r="T95" s="10" t="s">
        <v>42</v>
      </c>
      <c r="U95" s="10"/>
      <c r="V95" s="10"/>
      <c r="W95" s="4"/>
    </row>
    <row r="96" spans="1:23" ht="15" thickBot="1">
      <c r="A96" s="3">
        <v>1</v>
      </c>
      <c r="B96" s="10">
        <v>20</v>
      </c>
      <c r="C96" s="10">
        <f t="shared" si="9"/>
        <v>400</v>
      </c>
      <c r="D96" s="10">
        <v>812</v>
      </c>
      <c r="E96" s="33">
        <f t="shared" si="6"/>
        <v>731.80120120120114</v>
      </c>
      <c r="F96" s="4">
        <f t="shared" si="10"/>
        <v>737.77237350132441</v>
      </c>
      <c r="G96" s="10">
        <f t="shared" ref="G96:G112" si="11">D96-K$98</f>
        <v>72.294117647058783</v>
      </c>
      <c r="H96" s="33">
        <f t="shared" si="8"/>
        <v>726.97303921568641</v>
      </c>
      <c r="I96" s="10"/>
      <c r="J96" s="10"/>
      <c r="K96" s="17"/>
      <c r="L96" s="10"/>
      <c r="M96" s="17"/>
      <c r="N96" s="10"/>
      <c r="O96" s="10"/>
      <c r="P96" s="20" t="s">
        <v>35</v>
      </c>
      <c r="Q96" s="21" t="s">
        <v>36</v>
      </c>
      <c r="R96" s="22">
        <f>K98-(R94*M98)</f>
        <v>676.04166666666674</v>
      </c>
      <c r="S96" s="10"/>
      <c r="T96" s="10"/>
      <c r="U96" s="10"/>
      <c r="V96" s="10"/>
      <c r="W96" s="4"/>
    </row>
    <row r="97" spans="1:24">
      <c r="A97" s="3">
        <v>1</v>
      </c>
      <c r="B97" s="10">
        <v>21</v>
      </c>
      <c r="C97" s="10">
        <f t="shared" si="9"/>
        <v>441</v>
      </c>
      <c r="D97" s="10">
        <v>692</v>
      </c>
      <c r="E97" s="33">
        <f t="shared" si="6"/>
        <v>732.8723723723723</v>
      </c>
      <c r="F97" s="4">
        <f t="shared" si="10"/>
        <v>738.617506604352</v>
      </c>
      <c r="G97" s="10">
        <f t="shared" si="11"/>
        <v>-47.705882352941217</v>
      </c>
      <c r="H97" s="33">
        <f t="shared" si="8"/>
        <v>729.51960784313735</v>
      </c>
      <c r="I97" s="10"/>
      <c r="J97" s="10"/>
      <c r="K97" s="15" t="s">
        <v>37</v>
      </c>
      <c r="L97" s="15" t="s">
        <v>26</v>
      </c>
      <c r="M97" s="16" t="s">
        <v>38</v>
      </c>
      <c r="N97" s="10"/>
      <c r="O97" s="10"/>
      <c r="P97" s="10"/>
      <c r="Q97" s="10"/>
      <c r="R97" s="10"/>
      <c r="S97" s="10"/>
      <c r="T97" s="10"/>
      <c r="U97" s="10"/>
      <c r="V97" s="10"/>
      <c r="W97" s="4"/>
    </row>
    <row r="98" spans="1:24">
      <c r="A98" s="3">
        <v>1</v>
      </c>
      <c r="B98" s="10">
        <v>22</v>
      </c>
      <c r="C98" s="10">
        <f t="shared" si="9"/>
        <v>484</v>
      </c>
      <c r="D98" s="10">
        <v>775</v>
      </c>
      <c r="E98" s="33">
        <f t="shared" si="6"/>
        <v>733.94354354354346</v>
      </c>
      <c r="F98" s="4">
        <f t="shared" si="10"/>
        <v>739.3496206733081</v>
      </c>
      <c r="G98" s="10">
        <f t="shared" si="11"/>
        <v>35.294117647058783</v>
      </c>
      <c r="H98" s="33">
        <f t="shared" si="8"/>
        <v>732.06617647058829</v>
      </c>
      <c r="I98" s="10"/>
      <c r="J98" s="10" t="s">
        <v>28</v>
      </c>
      <c r="K98" s="17">
        <f>AVERAGE(D95:D111)</f>
        <v>739.70588235294122</v>
      </c>
      <c r="L98" s="10">
        <v>741</v>
      </c>
      <c r="M98" s="17">
        <v>25</v>
      </c>
      <c r="N98" s="10"/>
      <c r="O98" s="10"/>
      <c r="P98" s="10"/>
      <c r="Q98" s="10"/>
      <c r="R98" s="10"/>
      <c r="S98" s="10"/>
      <c r="T98" s="10"/>
      <c r="U98" s="10"/>
      <c r="V98" s="10"/>
      <c r="W98" s="4"/>
      <c r="X98" s="10"/>
    </row>
    <row r="99" spans="1:24">
      <c r="A99" s="3">
        <v>1</v>
      </c>
      <c r="B99" s="10">
        <v>23</v>
      </c>
      <c r="C99" s="10">
        <f t="shared" si="9"/>
        <v>529</v>
      </c>
      <c r="D99" s="10">
        <v>775</v>
      </c>
      <c r="E99" s="33">
        <f t="shared" si="6"/>
        <v>735.01471471471473</v>
      </c>
      <c r="F99" s="4">
        <f t="shared" si="10"/>
        <v>739.96871570819246</v>
      </c>
      <c r="G99" s="10">
        <f t="shared" si="11"/>
        <v>35.294117647058783</v>
      </c>
      <c r="H99" s="33">
        <f t="shared" si="8"/>
        <v>734.61274509803934</v>
      </c>
      <c r="I99" s="10"/>
      <c r="J99" s="10"/>
      <c r="K99" s="10"/>
      <c r="L99" s="10" t="s">
        <v>39</v>
      </c>
      <c r="M99" s="17" t="s">
        <v>40</v>
      </c>
      <c r="N99" s="10"/>
      <c r="O99" s="10"/>
      <c r="P99" s="10"/>
      <c r="Q99" s="10"/>
      <c r="R99" s="10"/>
      <c r="S99" s="10"/>
      <c r="T99" s="10"/>
      <c r="U99" s="10"/>
      <c r="V99" s="10"/>
      <c r="W99" s="4"/>
      <c r="X99" s="10"/>
    </row>
    <row r="100" spans="1:24" ht="15" thickBot="1">
      <c r="A100" s="3">
        <v>1</v>
      </c>
      <c r="B100" s="10">
        <v>24</v>
      </c>
      <c r="C100" s="10">
        <f t="shared" si="9"/>
        <v>576</v>
      </c>
      <c r="D100" s="10">
        <v>797</v>
      </c>
      <c r="E100" s="33">
        <f t="shared" si="6"/>
        <v>736.08588588588589</v>
      </c>
      <c r="F100" s="4">
        <f t="shared" si="10"/>
        <v>740.47479170900522</v>
      </c>
      <c r="G100" s="10">
        <f t="shared" si="11"/>
        <v>57.294117647058783</v>
      </c>
      <c r="H100" s="33">
        <f t="shared" si="8"/>
        <v>737.15931372549028</v>
      </c>
      <c r="I100" s="10"/>
      <c r="J100" s="11"/>
      <c r="K100" s="11"/>
      <c r="L100" s="11"/>
      <c r="M100" s="11"/>
      <c r="N100" s="11"/>
      <c r="O100" s="11"/>
      <c r="P100" s="11"/>
      <c r="Q100" s="11"/>
      <c r="R100" s="11"/>
      <c r="S100" s="11"/>
      <c r="T100" s="11"/>
      <c r="U100" s="11"/>
      <c r="V100" s="11"/>
      <c r="W100" s="6"/>
      <c r="X100" s="10"/>
    </row>
    <row r="101" spans="1:24">
      <c r="A101" s="3">
        <v>1</v>
      </c>
      <c r="B101" s="10">
        <v>25</v>
      </c>
      <c r="C101" s="10">
        <f t="shared" si="9"/>
        <v>625</v>
      </c>
      <c r="D101" s="10">
        <v>741</v>
      </c>
      <c r="E101" s="33">
        <f t="shared" si="6"/>
        <v>737.15705705705705</v>
      </c>
      <c r="F101" s="4">
        <f t="shared" si="10"/>
        <v>740.86784867574613</v>
      </c>
      <c r="G101" s="10">
        <f>D101-K$98</f>
        <v>1.2941176470587834</v>
      </c>
      <c r="H101" s="33">
        <f t="shared" si="8"/>
        <v>739.70588235294122</v>
      </c>
      <c r="I101" s="10"/>
      <c r="J101" s="10"/>
      <c r="K101" s="10"/>
      <c r="L101" s="10"/>
      <c r="M101" s="10"/>
      <c r="N101" s="10"/>
      <c r="O101" s="10"/>
      <c r="P101" s="10"/>
      <c r="Q101" s="10"/>
      <c r="R101" s="10"/>
      <c r="S101" s="10"/>
      <c r="T101" s="10"/>
      <c r="U101" s="10"/>
      <c r="V101" s="10"/>
      <c r="W101" s="10"/>
      <c r="X101" s="10"/>
    </row>
    <row r="102" spans="1:24">
      <c r="A102" s="3">
        <v>1</v>
      </c>
      <c r="B102" s="10">
        <v>26</v>
      </c>
      <c r="C102" s="10">
        <f t="shared" si="9"/>
        <v>676</v>
      </c>
      <c r="D102" s="10">
        <v>633</v>
      </c>
      <c r="E102" s="33">
        <f t="shared" si="6"/>
        <v>738.2282282282282</v>
      </c>
      <c r="F102" s="4">
        <f t="shared" si="10"/>
        <v>741.14788660841555</v>
      </c>
      <c r="G102" s="10">
        <f t="shared" si="11"/>
        <v>-106.70588235294122</v>
      </c>
      <c r="H102" s="33">
        <f t="shared" si="8"/>
        <v>742.25245098039227</v>
      </c>
      <c r="I102" s="10"/>
      <c r="J102" s="10"/>
      <c r="K102" s="15"/>
      <c r="L102" s="15"/>
      <c r="M102" s="16"/>
      <c r="N102" s="10"/>
      <c r="O102" s="10"/>
      <c r="P102" s="10"/>
      <c r="Q102" s="10"/>
      <c r="R102" s="10"/>
      <c r="S102" s="10"/>
      <c r="T102" s="10"/>
      <c r="U102" s="10"/>
      <c r="V102" s="10"/>
      <c r="W102" s="10"/>
      <c r="X102" s="10"/>
    </row>
    <row r="103" spans="1:24">
      <c r="A103" s="3">
        <v>1</v>
      </c>
      <c r="B103" s="10">
        <v>27</v>
      </c>
      <c r="C103" s="10">
        <f t="shared" si="9"/>
        <v>729</v>
      </c>
      <c r="D103" s="10">
        <v>686</v>
      </c>
      <c r="E103" s="33">
        <f t="shared" si="6"/>
        <v>739.29939939939936</v>
      </c>
      <c r="F103" s="4">
        <f t="shared" si="10"/>
        <v>741.31490550701324</v>
      </c>
      <c r="G103" s="10">
        <f t="shared" si="11"/>
        <v>-53.705882352941217</v>
      </c>
      <c r="H103" s="33">
        <f t="shared" si="8"/>
        <v>744.79901960784321</v>
      </c>
      <c r="I103" s="10"/>
      <c r="J103" s="10"/>
      <c r="K103" s="17"/>
      <c r="L103" s="10"/>
      <c r="M103" s="17"/>
      <c r="N103" s="10"/>
      <c r="O103" s="10"/>
      <c r="P103" s="10"/>
      <c r="Q103" s="10"/>
      <c r="R103" s="10"/>
      <c r="S103" s="10"/>
      <c r="T103" s="10"/>
      <c r="U103" s="10"/>
      <c r="V103" s="10"/>
      <c r="W103" s="10"/>
      <c r="X103" s="10"/>
    </row>
    <row r="104" spans="1:24">
      <c r="A104" s="3">
        <v>1</v>
      </c>
      <c r="B104" s="10">
        <v>28</v>
      </c>
      <c r="C104" s="10">
        <f t="shared" si="9"/>
        <v>784</v>
      </c>
      <c r="D104" s="10">
        <v>716</v>
      </c>
      <c r="E104" s="33">
        <f t="shared" si="6"/>
        <v>740.37057057057052</v>
      </c>
      <c r="F104" s="4">
        <f t="shared" si="10"/>
        <v>741.36890537153931</v>
      </c>
      <c r="G104" s="10">
        <f t="shared" si="11"/>
        <v>-23.705882352941217</v>
      </c>
      <c r="H104" s="33">
        <f t="shared" si="8"/>
        <v>747.34558823529414</v>
      </c>
      <c r="I104" s="10"/>
      <c r="J104" s="10"/>
      <c r="K104" s="17"/>
      <c r="L104" s="10"/>
      <c r="M104" s="17"/>
      <c r="N104" s="10"/>
      <c r="O104" s="10"/>
      <c r="P104" s="10"/>
      <c r="Q104" s="10"/>
      <c r="R104" s="10"/>
      <c r="S104" s="10"/>
      <c r="T104" s="10"/>
      <c r="U104" s="10"/>
      <c r="V104" s="10"/>
      <c r="W104" s="10"/>
      <c r="X104" s="10"/>
    </row>
    <row r="105" spans="1:24">
      <c r="A105" s="3">
        <v>1</v>
      </c>
      <c r="B105" s="10">
        <v>29</v>
      </c>
      <c r="C105" s="10">
        <f t="shared" si="9"/>
        <v>841</v>
      </c>
      <c r="D105" s="10">
        <v>723</v>
      </c>
      <c r="E105" s="33">
        <f t="shared" si="6"/>
        <v>741.44174174174168</v>
      </c>
      <c r="F105" s="4">
        <f t="shared" si="10"/>
        <v>741.30988620199355</v>
      </c>
      <c r="G105" s="10">
        <f t="shared" si="11"/>
        <v>-16.705882352941217</v>
      </c>
      <c r="H105" s="33">
        <f t="shared" si="8"/>
        <v>749.8921568627452</v>
      </c>
      <c r="I105" s="10"/>
      <c r="J105" s="10"/>
      <c r="K105" s="17"/>
      <c r="L105" s="10"/>
      <c r="M105" s="17"/>
      <c r="N105" s="10"/>
      <c r="O105" s="10"/>
      <c r="P105" s="23"/>
      <c r="Q105" s="129"/>
      <c r="R105" s="10"/>
      <c r="S105" s="10"/>
      <c r="T105" s="10"/>
      <c r="U105" s="10"/>
      <c r="V105" s="10"/>
      <c r="W105" s="10"/>
      <c r="X105" s="10"/>
    </row>
    <row r="106" spans="1:24">
      <c r="A106" s="3">
        <v>1</v>
      </c>
      <c r="B106" s="10">
        <v>30</v>
      </c>
      <c r="C106" s="10">
        <f t="shared" si="9"/>
        <v>900</v>
      </c>
      <c r="D106" s="10">
        <v>737</v>
      </c>
      <c r="E106" s="33">
        <f t="shared" si="6"/>
        <v>742.51291291291284</v>
      </c>
      <c r="F106" s="4">
        <f t="shared" si="10"/>
        <v>741.13784799837629</v>
      </c>
      <c r="G106" s="10">
        <f t="shared" si="11"/>
        <v>-2.7058823529412166</v>
      </c>
      <c r="H106" s="33">
        <f t="shared" si="8"/>
        <v>752.43872549019613</v>
      </c>
      <c r="I106" s="10"/>
      <c r="J106" s="10"/>
      <c r="K106" s="17"/>
      <c r="L106" s="10"/>
      <c r="M106" s="17"/>
      <c r="N106" s="10"/>
      <c r="O106" s="10"/>
      <c r="P106" s="24"/>
      <c r="Q106" s="129"/>
      <c r="R106" s="10"/>
      <c r="S106" s="10"/>
      <c r="T106" s="10"/>
      <c r="U106" s="10"/>
      <c r="V106" s="10"/>
      <c r="W106" s="10"/>
      <c r="X106" s="10"/>
    </row>
    <row r="107" spans="1:24">
      <c r="A107" s="3">
        <v>1</v>
      </c>
      <c r="B107" s="10">
        <v>31</v>
      </c>
      <c r="C107" s="10">
        <f t="shared" si="9"/>
        <v>961</v>
      </c>
      <c r="D107" s="10">
        <v>729</v>
      </c>
      <c r="E107" s="33">
        <f t="shared" si="6"/>
        <v>743.584084084084</v>
      </c>
      <c r="F107" s="4">
        <f t="shared" si="10"/>
        <v>740.8527907606873</v>
      </c>
      <c r="G107" s="10">
        <f t="shared" si="11"/>
        <v>-10.705882352941217</v>
      </c>
      <c r="H107" s="33">
        <f t="shared" si="8"/>
        <v>754.98529411764719</v>
      </c>
      <c r="I107" s="10"/>
      <c r="J107" s="10"/>
      <c r="K107" s="17"/>
      <c r="L107" s="10"/>
      <c r="M107" s="17"/>
      <c r="N107" s="10"/>
      <c r="O107" s="10"/>
      <c r="P107" s="23"/>
      <c r="Q107" s="10"/>
      <c r="R107" s="10"/>
      <c r="S107" s="10"/>
      <c r="T107" s="10"/>
      <c r="U107" s="10"/>
      <c r="V107" s="10"/>
      <c r="W107" s="10"/>
      <c r="X107" s="10"/>
    </row>
    <row r="108" spans="1:24">
      <c r="A108" s="3">
        <v>1</v>
      </c>
      <c r="B108" s="10">
        <v>32</v>
      </c>
      <c r="C108" s="10">
        <f t="shared" si="9"/>
        <v>1024</v>
      </c>
      <c r="D108" s="10">
        <v>859</v>
      </c>
      <c r="E108" s="33">
        <f t="shared" si="6"/>
        <v>744.65525525525527</v>
      </c>
      <c r="F108" s="4">
        <f t="shared" si="10"/>
        <v>740.45471448892658</v>
      </c>
      <c r="G108" s="10">
        <f t="shared" si="11"/>
        <v>119.29411764705878</v>
      </c>
      <c r="H108" s="33">
        <f t="shared" si="8"/>
        <v>757.53186274509812</v>
      </c>
      <c r="I108" s="10"/>
      <c r="J108" s="10"/>
      <c r="K108" s="15"/>
      <c r="L108" s="15"/>
      <c r="M108" s="16"/>
      <c r="N108" s="10"/>
      <c r="O108" s="10"/>
      <c r="P108" s="10"/>
      <c r="Q108" s="10"/>
      <c r="R108" s="10"/>
      <c r="S108" s="10"/>
      <c r="T108" s="10"/>
      <c r="U108" s="10"/>
      <c r="V108" s="10"/>
      <c r="W108" s="10"/>
      <c r="X108" s="10"/>
    </row>
    <row r="109" spans="1:24">
      <c r="A109" s="3">
        <v>1</v>
      </c>
      <c r="B109" s="10">
        <v>33</v>
      </c>
      <c r="C109" s="10">
        <f t="shared" si="9"/>
        <v>1089</v>
      </c>
      <c r="D109" s="10">
        <v>732</v>
      </c>
      <c r="E109" s="33">
        <f t="shared" si="6"/>
        <v>745.72642642642643</v>
      </c>
      <c r="F109" s="4">
        <f t="shared" si="10"/>
        <v>739.94361918309426</v>
      </c>
      <c r="G109" s="10">
        <f t="shared" si="11"/>
        <v>-7.7058823529412166</v>
      </c>
      <c r="H109" s="33">
        <f t="shared" si="8"/>
        <v>760.07843137254906</v>
      </c>
      <c r="I109" s="10"/>
      <c r="J109" s="10"/>
      <c r="K109" s="17"/>
      <c r="L109" s="10"/>
      <c r="M109" s="17"/>
      <c r="N109" s="10"/>
      <c r="O109" s="10"/>
      <c r="P109" s="10"/>
      <c r="Q109" s="10"/>
      <c r="R109" s="10"/>
      <c r="S109" s="10"/>
      <c r="T109" s="10"/>
      <c r="U109" s="10"/>
      <c r="V109" s="10"/>
      <c r="W109" s="10"/>
      <c r="X109" s="10"/>
    </row>
    <row r="110" spans="1:24">
      <c r="A110" s="3">
        <v>1</v>
      </c>
      <c r="B110" s="10">
        <v>34</v>
      </c>
      <c r="C110" s="10">
        <f t="shared" si="9"/>
        <v>1156</v>
      </c>
      <c r="D110" s="10">
        <v>706</v>
      </c>
      <c r="E110" s="33">
        <f t="shared" si="6"/>
        <v>746.79759759759759</v>
      </c>
      <c r="F110" s="4">
        <f t="shared" si="10"/>
        <v>739.3195048431902</v>
      </c>
      <c r="G110" s="10">
        <f t="shared" si="11"/>
        <v>-33.705882352941217</v>
      </c>
      <c r="H110" s="33">
        <f t="shared" si="8"/>
        <v>762.62500000000011</v>
      </c>
      <c r="I110" s="10"/>
      <c r="J110" s="10"/>
      <c r="K110" s="10"/>
      <c r="L110" s="10"/>
      <c r="M110" s="17"/>
      <c r="N110" s="10"/>
      <c r="O110" s="10"/>
      <c r="P110" s="10"/>
      <c r="Q110" s="10"/>
      <c r="R110" s="10"/>
      <c r="S110" s="10"/>
      <c r="T110" s="10"/>
      <c r="U110" s="10"/>
      <c r="V110" s="10"/>
      <c r="W110" s="10"/>
      <c r="X110" s="10"/>
    </row>
    <row r="111" spans="1:24">
      <c r="A111" s="3">
        <v>1</v>
      </c>
      <c r="B111" s="10">
        <v>35</v>
      </c>
      <c r="C111" s="10">
        <f t="shared" si="9"/>
        <v>1225</v>
      </c>
      <c r="D111" s="10">
        <v>747</v>
      </c>
      <c r="E111" s="33">
        <f t="shared" si="6"/>
        <v>747.86876876876875</v>
      </c>
      <c r="F111" s="4">
        <f t="shared" si="10"/>
        <v>738.58237146921454</v>
      </c>
      <c r="G111" s="10">
        <f t="shared" si="11"/>
        <v>7.2941176470587834</v>
      </c>
      <c r="H111" s="33">
        <f t="shared" si="8"/>
        <v>765.17156862745105</v>
      </c>
      <c r="I111" s="10"/>
      <c r="J111" s="10"/>
      <c r="K111" s="10"/>
      <c r="L111" s="10"/>
      <c r="M111" s="10"/>
      <c r="N111" s="10"/>
      <c r="O111" s="10"/>
      <c r="P111" s="10"/>
      <c r="Q111" s="10"/>
      <c r="R111" s="10"/>
      <c r="S111" s="10"/>
      <c r="T111" s="10"/>
      <c r="U111" s="10"/>
      <c r="V111" s="10"/>
      <c r="W111" s="10"/>
      <c r="X111" s="10"/>
    </row>
    <row r="112" spans="1:24" ht="15" thickBot="1">
      <c r="A112" s="5">
        <v>1</v>
      </c>
      <c r="B112" s="11">
        <v>36</v>
      </c>
      <c r="C112" s="11">
        <f t="shared" si="9"/>
        <v>1296</v>
      </c>
      <c r="D112" s="11">
        <v>764</v>
      </c>
      <c r="E112" s="35">
        <f>D$120+D$119*B112</f>
        <v>748.9399399399399</v>
      </c>
      <c r="F112" s="6">
        <f>G$117+(G$118*B112)+(G$119*C112)</f>
        <v>737.73221906116714</v>
      </c>
      <c r="G112" s="10">
        <f t="shared" si="11"/>
        <v>24.294117647058783</v>
      </c>
      <c r="H112" s="35">
        <f>R$94*B112+R$96</f>
        <v>767.7181372549021</v>
      </c>
      <c r="I112" s="10"/>
      <c r="J112" s="10"/>
      <c r="K112" s="10"/>
      <c r="L112" s="10"/>
      <c r="M112" s="10"/>
      <c r="N112" s="10"/>
      <c r="O112" s="10"/>
      <c r="P112" s="10"/>
      <c r="Q112" s="10"/>
      <c r="R112" s="10"/>
      <c r="S112" s="10"/>
      <c r="T112" s="10"/>
      <c r="U112" s="10"/>
      <c r="V112" s="10"/>
      <c r="W112" s="10"/>
      <c r="X112" s="10"/>
    </row>
    <row r="113" spans="1:20" ht="15" thickBot="1">
      <c r="A113" s="10"/>
      <c r="B113" s="10"/>
      <c r="C113" s="10"/>
      <c r="D113" s="10"/>
      <c r="E113" s="10"/>
      <c r="F113" s="10"/>
      <c r="G113" s="10"/>
      <c r="H113" s="10"/>
      <c r="I113" s="10"/>
      <c r="J113" s="10"/>
      <c r="K113" s="10"/>
      <c r="L113" s="10"/>
      <c r="M113" s="10"/>
      <c r="N113" s="10"/>
      <c r="O113" s="10"/>
      <c r="P113" s="10"/>
      <c r="Q113" s="10"/>
      <c r="R113" s="10"/>
      <c r="S113" s="10"/>
      <c r="T113" s="10"/>
    </row>
    <row r="114" spans="1:20">
      <c r="A114" s="1"/>
      <c r="B114" s="9"/>
      <c r="C114" s="9"/>
      <c r="D114" s="9"/>
      <c r="E114" s="9"/>
      <c r="F114" s="9"/>
      <c r="G114" s="9"/>
      <c r="H114" s="2"/>
    </row>
    <row r="115" spans="1:20">
      <c r="A115" s="3" t="s">
        <v>56</v>
      </c>
      <c r="B115" s="10"/>
      <c r="C115" s="10"/>
      <c r="D115" s="10"/>
      <c r="E115" s="10"/>
      <c r="F115" s="10" t="s">
        <v>53</v>
      </c>
      <c r="G115" s="10"/>
      <c r="H115" s="4"/>
    </row>
    <row r="116" spans="1:20">
      <c r="A116" s="3" t="s">
        <v>43</v>
      </c>
      <c r="B116" s="10">
        <f>COUNTA(D77:D112)</f>
        <v>36</v>
      </c>
      <c r="C116" s="10"/>
      <c r="D116" s="10"/>
      <c r="E116" s="10"/>
      <c r="F116" s="10"/>
      <c r="G116" s="10"/>
      <c r="H116" s="4"/>
    </row>
    <row r="117" spans="1:20">
      <c r="A117" s="3" t="s">
        <v>44</v>
      </c>
      <c r="B117" s="10">
        <f>AVERAGE(B77:B112)</f>
        <v>18.5</v>
      </c>
      <c r="C117" s="10"/>
      <c r="D117" s="10"/>
      <c r="E117" s="10"/>
      <c r="F117" s="10" t="s">
        <v>50</v>
      </c>
      <c r="G117" s="10">
        <f t="array" ref="G117:G119">MMULT(MMULT(MINVERSE(MMULT(TRANSPOSE(A77:C112),A77:C112)),TRANSPOSE(A77:C112)),D77:D112)</f>
        <v>697.13571428571947</v>
      </c>
      <c r="H117" s="4"/>
    </row>
    <row r="118" spans="1:20">
      <c r="A118" s="3" t="s">
        <v>45</v>
      </c>
      <c r="B118" s="10">
        <f>AVERAGE(D77:D112)</f>
        <v>730.19444444444446</v>
      </c>
      <c r="C118" s="10"/>
      <c r="D118" s="10"/>
      <c r="E118" s="10"/>
      <c r="F118" s="10" t="s">
        <v>49</v>
      </c>
      <c r="G118" s="10">
        <v>3.1620233014969532</v>
      </c>
      <c r="H118" s="4"/>
    </row>
    <row r="119" spans="1:20">
      <c r="A119" s="3" t="s">
        <v>46</v>
      </c>
      <c r="B119" s="10">
        <f>SUMPRODUCT(B77:B112,B77:B112)-(B116*B117*B117)</f>
        <v>3885</v>
      </c>
      <c r="C119" s="10" t="s">
        <v>49</v>
      </c>
      <c r="D119" s="10">
        <f>B121/B119</f>
        <v>1.0711711711711711</v>
      </c>
      <c r="E119" s="10"/>
      <c r="F119" s="10" t="s">
        <v>57</v>
      </c>
      <c r="G119" s="10">
        <v>-5.6509517035835344E-2</v>
      </c>
      <c r="H119" s="4"/>
    </row>
    <row r="120" spans="1:20">
      <c r="A120" s="3" t="s">
        <v>47</v>
      </c>
      <c r="B120" s="10">
        <f>SUMPRODUCT(D77:D112,D77:D112)-(B116*B118*B118)</f>
        <v>134729.63888888806</v>
      </c>
      <c r="C120" s="10" t="s">
        <v>50</v>
      </c>
      <c r="D120" s="10">
        <f>B118-(D119*B117)</f>
        <v>710.37777777777774</v>
      </c>
      <c r="E120" s="10"/>
      <c r="F120" s="10"/>
      <c r="G120" s="10"/>
      <c r="H120" s="4"/>
    </row>
    <row r="121" spans="1:20">
      <c r="A121" s="3" t="s">
        <v>48</v>
      </c>
      <c r="B121" s="10">
        <f>SUMPRODUCT(B77:B112,D77:D112)-(B116*B117*B118)</f>
        <v>4161.5</v>
      </c>
      <c r="C121" s="10"/>
      <c r="D121" s="10"/>
      <c r="E121" s="10"/>
      <c r="F121" s="10"/>
      <c r="G121" s="10"/>
      <c r="H121" s="4"/>
    </row>
    <row r="122" spans="1:20">
      <c r="A122" s="3"/>
      <c r="B122" s="10"/>
      <c r="C122" s="10"/>
      <c r="D122" s="10"/>
      <c r="E122" s="10"/>
      <c r="F122" s="10"/>
      <c r="G122" s="10"/>
      <c r="H122" s="4"/>
    </row>
    <row r="123" spans="1:20">
      <c r="A123" s="3"/>
      <c r="B123" s="10"/>
      <c r="C123" s="10"/>
      <c r="D123" s="10"/>
      <c r="E123" s="10"/>
      <c r="F123" s="10"/>
      <c r="G123" s="10"/>
      <c r="H123" s="4"/>
    </row>
    <row r="124" spans="1:20" ht="15" thickBot="1">
      <c r="A124" s="5"/>
      <c r="B124" s="11"/>
      <c r="C124" s="11"/>
      <c r="D124" s="11"/>
      <c r="E124" s="11"/>
      <c r="F124" s="11"/>
      <c r="G124" s="11"/>
      <c r="H124" s="6"/>
    </row>
    <row r="154" spans="1:11" ht="15" thickBot="1"/>
    <row r="155" spans="1:11" ht="61.2">
      <c r="A155" s="45" t="s">
        <v>58</v>
      </c>
      <c r="B155" s="46"/>
      <c r="C155" s="46"/>
      <c r="D155" s="46"/>
      <c r="E155" s="46"/>
      <c r="F155" s="46"/>
      <c r="G155" s="46"/>
      <c r="H155" s="46"/>
      <c r="I155" s="46"/>
      <c r="J155" s="46"/>
      <c r="K155" s="47"/>
    </row>
    <row r="156" spans="1:11" ht="27" customHeight="1">
      <c r="A156" s="132" t="s">
        <v>59</v>
      </c>
      <c r="B156" s="133"/>
      <c r="C156" s="133"/>
      <c r="D156" s="133"/>
      <c r="E156" s="133"/>
      <c r="F156" s="43"/>
      <c r="G156" s="43"/>
      <c r="H156" s="43"/>
      <c r="I156" s="43"/>
      <c r="J156" s="43"/>
      <c r="K156" s="48"/>
    </row>
    <row r="157" spans="1:11">
      <c r="A157" s="49"/>
      <c r="B157" s="43"/>
      <c r="C157" s="43"/>
      <c r="D157" s="43"/>
      <c r="E157" s="43"/>
      <c r="F157" s="43"/>
      <c r="G157" s="43"/>
      <c r="H157" s="43"/>
      <c r="I157" s="43"/>
      <c r="J157" s="43"/>
      <c r="K157" s="48"/>
    </row>
    <row r="158" spans="1:11" ht="45" customHeight="1">
      <c r="A158" s="126" t="s">
        <v>60</v>
      </c>
      <c r="B158" s="127"/>
      <c r="C158" s="127"/>
      <c r="D158" s="127"/>
      <c r="E158" s="127"/>
      <c r="F158" s="127"/>
      <c r="G158" s="43"/>
      <c r="H158" s="43"/>
      <c r="I158" s="43"/>
      <c r="J158" s="43"/>
      <c r="K158" s="48"/>
    </row>
    <row r="159" spans="1:11" ht="36.6" customHeight="1">
      <c r="A159" s="126" t="s">
        <v>61</v>
      </c>
      <c r="B159" s="127"/>
      <c r="C159" s="127"/>
      <c r="D159" s="127"/>
      <c r="E159" s="127"/>
      <c r="F159" s="127"/>
      <c r="G159" s="43"/>
      <c r="H159" s="43"/>
      <c r="I159" s="43"/>
      <c r="J159" s="43"/>
      <c r="K159" s="48"/>
    </row>
    <row r="160" spans="1:11">
      <c r="A160" s="50"/>
      <c r="B160" s="44"/>
      <c r="C160" s="44"/>
      <c r="D160" s="44"/>
      <c r="E160" s="44"/>
      <c r="F160" s="44"/>
      <c r="G160" s="43"/>
      <c r="H160" s="43"/>
      <c r="I160" s="43"/>
      <c r="J160" s="43"/>
      <c r="K160" s="48"/>
    </row>
    <row r="161" spans="1:12" ht="27" customHeight="1">
      <c r="A161" s="132" t="s">
        <v>62</v>
      </c>
      <c r="B161" s="133"/>
      <c r="C161" s="133"/>
      <c r="D161" s="133"/>
      <c r="E161" s="133"/>
      <c r="F161" s="44"/>
      <c r="G161" s="43"/>
      <c r="H161" s="43"/>
      <c r="I161" s="43"/>
      <c r="J161" s="43"/>
      <c r="K161" s="48"/>
    </row>
    <row r="162" spans="1:12">
      <c r="A162" s="49"/>
      <c r="B162" s="44"/>
      <c r="C162" s="44"/>
      <c r="D162" s="44"/>
      <c r="E162" s="44"/>
      <c r="F162" s="44"/>
      <c r="G162" s="43"/>
      <c r="H162" s="43"/>
      <c r="I162" s="43"/>
      <c r="J162" s="43"/>
      <c r="K162" s="48"/>
    </row>
    <row r="163" spans="1:12" ht="52.2" customHeight="1">
      <c r="A163" s="126" t="s">
        <v>63</v>
      </c>
      <c r="B163" s="127"/>
      <c r="C163" s="127"/>
      <c r="D163" s="127"/>
      <c r="E163" s="127"/>
      <c r="F163" s="127"/>
      <c r="G163" s="43"/>
      <c r="H163" s="43"/>
      <c r="I163" s="43"/>
      <c r="J163" s="43"/>
      <c r="K163" s="48"/>
    </row>
    <row r="164" spans="1:12" ht="49.8" customHeight="1">
      <c r="A164" s="126" t="s">
        <v>64</v>
      </c>
      <c r="B164" s="127"/>
      <c r="C164" s="127"/>
      <c r="D164" s="127"/>
      <c r="E164" s="127"/>
      <c r="F164" s="127"/>
      <c r="G164" s="43"/>
      <c r="H164" s="43"/>
      <c r="I164" s="43"/>
      <c r="J164" s="43"/>
      <c r="K164" s="48"/>
    </row>
    <row r="165" spans="1:12" ht="102.6" customHeight="1" thickBot="1">
      <c r="A165" s="134" t="s">
        <v>65</v>
      </c>
      <c r="B165" s="135"/>
      <c r="C165" s="135"/>
      <c r="D165" s="135"/>
      <c r="E165" s="135"/>
      <c r="F165" s="135"/>
      <c r="G165" s="51"/>
      <c r="H165" s="51"/>
      <c r="I165" s="51"/>
      <c r="J165" s="51"/>
      <c r="K165" s="52"/>
    </row>
    <row r="166" spans="1:12" ht="15" thickBot="1">
      <c r="A166" s="41"/>
    </row>
    <row r="167" spans="1:12" ht="61.2">
      <c r="A167" s="136" t="s">
        <v>68</v>
      </c>
      <c r="B167" s="137"/>
      <c r="C167" s="137"/>
      <c r="D167" s="137"/>
      <c r="E167" s="137"/>
      <c r="F167" s="137"/>
      <c r="G167" s="46"/>
      <c r="H167" s="46"/>
      <c r="I167" s="46"/>
      <c r="J167" s="46"/>
      <c r="K167" s="46"/>
      <c r="L167" s="47"/>
    </row>
    <row r="168" spans="1:12" ht="26.4" customHeight="1">
      <c r="A168" s="132" t="s">
        <v>59</v>
      </c>
      <c r="B168" s="133"/>
      <c r="C168" s="133"/>
      <c r="D168" s="133"/>
      <c r="E168" s="133"/>
      <c r="F168" s="133"/>
      <c r="G168" s="133"/>
      <c r="H168" s="43"/>
      <c r="I168" s="43"/>
      <c r="J168" s="43"/>
      <c r="K168" s="43"/>
      <c r="L168" s="48"/>
    </row>
    <row r="169" spans="1:12">
      <c r="A169" s="53"/>
      <c r="B169" s="43"/>
      <c r="C169" s="43"/>
      <c r="D169" s="43"/>
      <c r="E169" s="43"/>
      <c r="F169" s="43"/>
      <c r="G169" s="43"/>
      <c r="H169" s="43"/>
      <c r="I169" s="43"/>
      <c r="J169" s="43"/>
      <c r="K169" s="43"/>
      <c r="L169" s="48"/>
    </row>
    <row r="170" spans="1:12" ht="49.8" customHeight="1">
      <c r="A170" s="126" t="s">
        <v>66</v>
      </c>
      <c r="B170" s="127"/>
      <c r="C170" s="127"/>
      <c r="D170" s="127"/>
      <c r="E170" s="127"/>
      <c r="F170" s="127"/>
      <c r="G170" s="54"/>
      <c r="H170" s="43"/>
      <c r="I170" s="43"/>
      <c r="J170" s="43"/>
      <c r="K170" s="43"/>
      <c r="L170" s="48"/>
    </row>
    <row r="171" spans="1:12">
      <c r="A171" s="53"/>
      <c r="B171" s="43"/>
      <c r="C171" s="43"/>
      <c r="D171" s="43"/>
      <c r="E171" s="43"/>
      <c r="F171" s="43"/>
      <c r="G171" s="43"/>
      <c r="H171" s="43"/>
      <c r="I171" s="43"/>
      <c r="J171" s="43"/>
      <c r="K171" s="43"/>
      <c r="L171" s="48"/>
    </row>
    <row r="172" spans="1:12" ht="26.4" customHeight="1">
      <c r="A172" s="132" t="s">
        <v>62</v>
      </c>
      <c r="B172" s="133"/>
      <c r="C172" s="133"/>
      <c r="D172" s="133"/>
      <c r="E172" s="133"/>
      <c r="F172" s="133"/>
      <c r="G172" s="133"/>
      <c r="H172" s="43"/>
      <c r="I172" s="43"/>
      <c r="J172" s="43"/>
      <c r="K172" s="43"/>
      <c r="L172" s="48"/>
    </row>
    <row r="173" spans="1:12">
      <c r="A173" s="53"/>
      <c r="B173" s="43"/>
      <c r="C173" s="43"/>
      <c r="D173" s="43"/>
      <c r="E173" s="43"/>
      <c r="F173" s="43"/>
      <c r="G173" s="43"/>
      <c r="H173" s="43"/>
      <c r="I173" s="43"/>
      <c r="J173" s="43"/>
      <c r="K173" s="43"/>
      <c r="L173" s="48"/>
    </row>
    <row r="174" spans="1:12" ht="85.8" customHeight="1">
      <c r="A174" s="126" t="s">
        <v>67</v>
      </c>
      <c r="B174" s="127"/>
      <c r="C174" s="127"/>
      <c r="D174" s="127"/>
      <c r="E174" s="127"/>
      <c r="F174" s="127"/>
      <c r="G174" s="54"/>
      <c r="H174" s="43"/>
      <c r="I174" s="43"/>
      <c r="J174" s="43"/>
      <c r="K174" s="43"/>
      <c r="L174" s="48"/>
    </row>
    <row r="175" spans="1:12" ht="15" thickBot="1">
      <c r="A175" s="55"/>
      <c r="B175" s="51"/>
      <c r="C175" s="51"/>
      <c r="D175" s="51"/>
      <c r="E175" s="51"/>
      <c r="F175" s="51"/>
      <c r="G175" s="51"/>
      <c r="H175" s="51"/>
      <c r="I175" s="51"/>
      <c r="J175" s="51"/>
      <c r="K175" s="51"/>
      <c r="L175" s="52"/>
    </row>
    <row r="176" spans="1:12">
      <c r="A176" s="41"/>
    </row>
    <row r="177" spans="1:1">
      <c r="A177" s="41"/>
    </row>
    <row r="178" spans="1:1">
      <c r="A178" s="42"/>
    </row>
  </sheetData>
  <mergeCells count="19">
    <mergeCell ref="A172:E172"/>
    <mergeCell ref="F172:G172"/>
    <mergeCell ref="A165:F165"/>
    <mergeCell ref="A167:F167"/>
    <mergeCell ref="A174:F174"/>
    <mergeCell ref="A170:F170"/>
    <mergeCell ref="A168:E168"/>
    <mergeCell ref="F168:G168"/>
    <mergeCell ref="A164:F164"/>
    <mergeCell ref="B4:B15"/>
    <mergeCell ref="B16:B27"/>
    <mergeCell ref="B28:B39"/>
    <mergeCell ref="Q105:Q106"/>
    <mergeCell ref="Q94:Q95"/>
    <mergeCell ref="A156:E156"/>
    <mergeCell ref="A158:F158"/>
    <mergeCell ref="A159:F159"/>
    <mergeCell ref="A161:E161"/>
    <mergeCell ref="A163:F16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9"/>
  <sheetViews>
    <sheetView topLeftCell="A184" workbookViewId="0">
      <selection activeCell="C52" sqref="C52"/>
    </sheetView>
  </sheetViews>
  <sheetFormatPr defaultRowHeight="14.4"/>
  <cols>
    <col min="13" max="13" width="12.77734375" customWidth="1"/>
  </cols>
  <sheetData>
    <row r="1" spans="1:4">
      <c r="A1" t="s">
        <v>13</v>
      </c>
    </row>
    <row r="3" spans="1:4">
      <c r="A3" t="s">
        <v>12</v>
      </c>
    </row>
    <row r="4" spans="1:4">
      <c r="B4">
        <v>1994</v>
      </c>
      <c r="C4">
        <v>1995</v>
      </c>
      <c r="D4">
        <v>1996</v>
      </c>
    </row>
    <row r="5" spans="1:4">
      <c r="A5" t="s">
        <v>11</v>
      </c>
      <c r="B5">
        <v>686</v>
      </c>
      <c r="C5">
        <v>805</v>
      </c>
      <c r="D5">
        <v>741</v>
      </c>
    </row>
    <row r="6" spans="1:4">
      <c r="A6" t="s">
        <v>10</v>
      </c>
      <c r="B6">
        <v>569</v>
      </c>
      <c r="C6">
        <v>633</v>
      </c>
      <c r="D6">
        <v>633</v>
      </c>
    </row>
    <row r="7" spans="1:4">
      <c r="A7" t="s">
        <v>9</v>
      </c>
      <c r="B7">
        <v>741</v>
      </c>
      <c r="C7">
        <v>745</v>
      </c>
      <c r="D7">
        <v>686</v>
      </c>
    </row>
    <row r="8" spans="1:4">
      <c r="A8" t="s">
        <v>8</v>
      </c>
      <c r="B8">
        <v>645</v>
      </c>
      <c r="C8">
        <v>647</v>
      </c>
      <c r="D8">
        <v>716</v>
      </c>
    </row>
    <row r="9" spans="1:4">
      <c r="A9" t="s">
        <v>7</v>
      </c>
      <c r="B9">
        <v>739</v>
      </c>
      <c r="C9">
        <v>702</v>
      </c>
      <c r="D9">
        <v>723</v>
      </c>
    </row>
    <row r="10" spans="1:4">
      <c r="A10" t="s">
        <v>6</v>
      </c>
      <c r="B10">
        <v>762</v>
      </c>
      <c r="C10">
        <v>732</v>
      </c>
      <c r="D10">
        <v>737</v>
      </c>
    </row>
    <row r="11" spans="1:4">
      <c r="A11" t="s">
        <v>5</v>
      </c>
      <c r="B11">
        <v>768</v>
      </c>
      <c r="C11">
        <v>715</v>
      </c>
      <c r="D11">
        <v>729</v>
      </c>
    </row>
    <row r="12" spans="1:4">
      <c r="A12" t="s">
        <v>4</v>
      </c>
      <c r="B12">
        <v>783</v>
      </c>
      <c r="C12">
        <v>812</v>
      </c>
      <c r="D12">
        <v>859</v>
      </c>
    </row>
    <row r="13" spans="1:4">
      <c r="A13" t="s">
        <v>3</v>
      </c>
      <c r="B13">
        <v>842</v>
      </c>
      <c r="C13">
        <v>692</v>
      </c>
      <c r="D13">
        <v>732</v>
      </c>
    </row>
    <row r="14" spans="1:4">
      <c r="A14" t="s">
        <v>2</v>
      </c>
      <c r="B14">
        <v>801</v>
      </c>
      <c r="C14">
        <v>775</v>
      </c>
      <c r="D14">
        <v>706</v>
      </c>
    </row>
    <row r="15" spans="1:4">
      <c r="A15" t="s">
        <v>1</v>
      </c>
      <c r="B15">
        <v>677</v>
      </c>
      <c r="C15">
        <v>775</v>
      </c>
      <c r="D15">
        <v>747</v>
      </c>
    </row>
    <row r="16" spans="1:4">
      <c r="A16" t="s">
        <v>0</v>
      </c>
      <c r="B16">
        <v>671</v>
      </c>
      <c r="C16">
        <v>797</v>
      </c>
      <c r="D16">
        <v>764</v>
      </c>
    </row>
    <row r="18" spans="1:17" ht="28.8">
      <c r="A18" s="140" t="s">
        <v>69</v>
      </c>
      <c r="B18" s="140"/>
      <c r="C18" s="140"/>
      <c r="D18" s="140"/>
      <c r="E18" s="140"/>
      <c r="F18" s="140"/>
      <c r="G18" s="140"/>
      <c r="H18" s="140"/>
      <c r="I18" s="140"/>
      <c r="J18" s="140"/>
      <c r="K18" s="140"/>
      <c r="L18" s="140"/>
      <c r="M18" s="140"/>
      <c r="N18" s="140"/>
      <c r="O18" s="140"/>
    </row>
    <row r="19" spans="1:17" ht="28.8">
      <c r="A19" s="140" t="s">
        <v>70</v>
      </c>
      <c r="B19" s="140"/>
      <c r="C19" s="140"/>
      <c r="D19" s="140"/>
      <c r="E19" s="140"/>
      <c r="F19" s="140"/>
      <c r="G19" s="140"/>
      <c r="H19" s="140"/>
      <c r="I19" s="140"/>
      <c r="J19" s="140"/>
      <c r="K19" s="140"/>
      <c r="L19" s="140"/>
      <c r="M19" s="140"/>
      <c r="N19" s="140"/>
      <c r="O19" s="140"/>
      <c r="P19" s="140"/>
      <c r="Q19" s="140"/>
    </row>
    <row r="21" spans="1:17" ht="15" thickBot="1"/>
    <row r="22" spans="1:17">
      <c r="A22" s="12"/>
      <c r="B22" s="13">
        <v>1994</v>
      </c>
      <c r="C22" s="13">
        <v>1995</v>
      </c>
      <c r="D22" s="14">
        <v>1996</v>
      </c>
      <c r="H22" s="12"/>
      <c r="I22" s="13">
        <v>1994</v>
      </c>
      <c r="J22" s="13">
        <v>1995</v>
      </c>
      <c r="K22" s="14">
        <v>1996</v>
      </c>
      <c r="L22" t="s">
        <v>119</v>
      </c>
      <c r="M22" t="s">
        <v>71</v>
      </c>
    </row>
    <row r="23" spans="1:17">
      <c r="A23" s="56" t="s">
        <v>11</v>
      </c>
      <c r="B23" s="10">
        <v>686</v>
      </c>
      <c r="C23" s="10">
        <v>805</v>
      </c>
      <c r="D23" s="4">
        <v>741</v>
      </c>
      <c r="H23" s="56" t="s">
        <v>11</v>
      </c>
      <c r="I23" s="10">
        <f>B23/B$35</f>
        <v>0.94795025333947491</v>
      </c>
      <c r="J23" s="10">
        <f>C23/C$35</f>
        <v>1.0939977349943375</v>
      </c>
      <c r="K23" s="4">
        <f>D23/D$35</f>
        <v>1.0135643451498917</v>
      </c>
      <c r="L23">
        <f>AVERAGE(I23:K23)</f>
        <v>1.0185041111612347</v>
      </c>
      <c r="M23">
        <f>L23*100</f>
        <v>101.85041111612347</v>
      </c>
    </row>
    <row r="24" spans="1:17">
      <c r="A24" s="56" t="s">
        <v>10</v>
      </c>
      <c r="B24" s="10">
        <v>569</v>
      </c>
      <c r="C24" s="10">
        <v>633</v>
      </c>
      <c r="D24" s="4">
        <v>633</v>
      </c>
      <c r="H24" s="56" t="s">
        <v>10</v>
      </c>
      <c r="I24" s="10">
        <f t="shared" ref="I24:I34" si="0">B24/B$35</f>
        <v>0.78627360663288814</v>
      </c>
      <c r="J24" s="10">
        <f t="shared" ref="J24:J34" si="1">C24/C$35</f>
        <v>0.86024915062287655</v>
      </c>
      <c r="K24" s="4">
        <f t="shared" ref="K24:K34" si="2">D24/D$35</f>
        <v>0.86583836771913825</v>
      </c>
      <c r="L24">
        <f t="shared" ref="L24:L34" si="3">AVERAGE(I24:K24)</f>
        <v>0.83745370832496768</v>
      </c>
      <c r="M24">
        <f t="shared" ref="M24:M34" si="4">L24*100</f>
        <v>83.745370832496775</v>
      </c>
    </row>
    <row r="25" spans="1:17">
      <c r="A25" s="56" t="s">
        <v>9</v>
      </c>
      <c r="B25" s="10">
        <v>741</v>
      </c>
      <c r="C25" s="10">
        <v>745</v>
      </c>
      <c r="D25" s="4">
        <v>686</v>
      </c>
      <c r="H25" s="56" t="s">
        <v>9</v>
      </c>
      <c r="I25" s="10">
        <f t="shared" si="0"/>
        <v>1.0239520958083832</v>
      </c>
      <c r="J25" s="10">
        <f t="shared" si="1"/>
        <v>1.0124575311438277</v>
      </c>
      <c r="K25" s="4">
        <f t="shared" si="2"/>
        <v>0.93833352331015607</v>
      </c>
      <c r="L25">
        <f t="shared" si="3"/>
        <v>0.99158105008745567</v>
      </c>
      <c r="M25">
        <f t="shared" si="4"/>
        <v>99.158105008745565</v>
      </c>
    </row>
    <row r="26" spans="1:17">
      <c r="A26" s="56" t="s">
        <v>8</v>
      </c>
      <c r="B26" s="10">
        <v>645</v>
      </c>
      <c r="C26" s="10">
        <v>647</v>
      </c>
      <c r="D26" s="4">
        <v>716</v>
      </c>
      <c r="H26" s="56" t="s">
        <v>8</v>
      </c>
      <c r="I26" s="10">
        <f t="shared" si="0"/>
        <v>0.8912943344081069</v>
      </c>
      <c r="J26" s="10">
        <f t="shared" si="1"/>
        <v>0.87927519818799538</v>
      </c>
      <c r="K26" s="4">
        <f t="shared" si="2"/>
        <v>0.97936851704092098</v>
      </c>
      <c r="L26">
        <f t="shared" si="3"/>
        <v>0.91664601654567457</v>
      </c>
      <c r="M26">
        <f t="shared" si="4"/>
        <v>91.664601654567463</v>
      </c>
    </row>
    <row r="27" spans="1:17">
      <c r="A27" s="56" t="s">
        <v>7</v>
      </c>
      <c r="B27" s="10">
        <v>739</v>
      </c>
      <c r="C27" s="10">
        <v>702</v>
      </c>
      <c r="D27" s="4">
        <v>723</v>
      </c>
      <c r="H27" s="56" t="s">
        <v>7</v>
      </c>
      <c r="I27" s="10">
        <f t="shared" si="0"/>
        <v>1.0211883924458776</v>
      </c>
      <c r="J27" s="10">
        <f t="shared" si="1"/>
        <v>0.95402038505096254</v>
      </c>
      <c r="K27" s="4">
        <f t="shared" si="2"/>
        <v>0.98894334891143276</v>
      </c>
      <c r="L27">
        <f t="shared" si="3"/>
        <v>0.98805070880275758</v>
      </c>
      <c r="M27">
        <f t="shared" si="4"/>
        <v>98.805070880275764</v>
      </c>
    </row>
    <row r="28" spans="1:17">
      <c r="A28" s="56" t="s">
        <v>6</v>
      </c>
      <c r="B28" s="10">
        <v>762</v>
      </c>
      <c r="C28" s="10">
        <v>732</v>
      </c>
      <c r="D28" s="4">
        <v>737</v>
      </c>
      <c r="H28" s="56" t="s">
        <v>6</v>
      </c>
      <c r="I28" s="10">
        <f t="shared" si="0"/>
        <v>1.0529709811146937</v>
      </c>
      <c r="J28" s="10">
        <f t="shared" si="1"/>
        <v>0.99479048697621741</v>
      </c>
      <c r="K28" s="4">
        <f t="shared" si="2"/>
        <v>1.0080930126524563</v>
      </c>
      <c r="L28">
        <f t="shared" si="3"/>
        <v>1.0186181602477893</v>
      </c>
      <c r="M28">
        <f t="shared" si="4"/>
        <v>101.86181602477893</v>
      </c>
    </row>
    <row r="29" spans="1:17">
      <c r="A29" s="56" t="s">
        <v>5</v>
      </c>
      <c r="B29" s="10">
        <v>768</v>
      </c>
      <c r="C29" s="10">
        <v>715</v>
      </c>
      <c r="D29" s="4">
        <v>729</v>
      </c>
      <c r="H29" s="56" t="s">
        <v>5</v>
      </c>
      <c r="I29" s="10">
        <f t="shared" si="0"/>
        <v>1.061262091202211</v>
      </c>
      <c r="J29" s="10">
        <f t="shared" si="1"/>
        <v>0.97168742921857298</v>
      </c>
      <c r="K29" s="4">
        <f t="shared" si="2"/>
        <v>0.9971503476575857</v>
      </c>
      <c r="L29">
        <f t="shared" si="3"/>
        <v>1.0100332893594566</v>
      </c>
      <c r="M29">
        <f t="shared" si="4"/>
        <v>101.00332893594566</v>
      </c>
    </row>
    <row r="30" spans="1:17">
      <c r="A30" s="56" t="s">
        <v>4</v>
      </c>
      <c r="B30" s="10">
        <v>783</v>
      </c>
      <c r="C30" s="10">
        <v>812</v>
      </c>
      <c r="D30" s="4">
        <v>859</v>
      </c>
      <c r="H30" s="56" t="s">
        <v>4</v>
      </c>
      <c r="I30" s="10">
        <f t="shared" si="0"/>
        <v>1.0819898664210041</v>
      </c>
      <c r="J30" s="10">
        <f t="shared" si="1"/>
        <v>1.1035107587768969</v>
      </c>
      <c r="K30" s="4">
        <f t="shared" si="2"/>
        <v>1.1749686538242334</v>
      </c>
      <c r="L30">
        <f t="shared" si="3"/>
        <v>1.1201564263407116</v>
      </c>
      <c r="M30">
        <f t="shared" si="4"/>
        <v>112.01564263407116</v>
      </c>
    </row>
    <row r="31" spans="1:17">
      <c r="A31" s="56" t="s">
        <v>3</v>
      </c>
      <c r="B31" s="10">
        <v>842</v>
      </c>
      <c r="C31" s="10">
        <v>692</v>
      </c>
      <c r="D31" s="4">
        <v>732</v>
      </c>
      <c r="H31" s="56" t="s">
        <v>3</v>
      </c>
      <c r="I31" s="10">
        <f t="shared" si="0"/>
        <v>1.163519115614924</v>
      </c>
      <c r="J31" s="10">
        <f t="shared" si="1"/>
        <v>0.94043035107587769</v>
      </c>
      <c r="K31" s="4">
        <f t="shared" si="2"/>
        <v>1.0012538470306622</v>
      </c>
      <c r="L31">
        <f t="shared" si="3"/>
        <v>1.0350677712404879</v>
      </c>
      <c r="M31">
        <f t="shared" si="4"/>
        <v>103.50677712404878</v>
      </c>
    </row>
    <row r="32" spans="1:17">
      <c r="A32" s="56" t="s">
        <v>2</v>
      </c>
      <c r="B32" s="10">
        <v>801</v>
      </c>
      <c r="C32" s="10">
        <v>775</v>
      </c>
      <c r="D32" s="4">
        <v>706</v>
      </c>
      <c r="H32" s="56" t="s">
        <v>2</v>
      </c>
      <c r="I32" s="10">
        <f t="shared" si="0"/>
        <v>1.106863196683556</v>
      </c>
      <c r="J32" s="10">
        <f t="shared" si="1"/>
        <v>1.0532276330690826</v>
      </c>
      <c r="K32" s="4">
        <f t="shared" si="2"/>
        <v>0.96569018579733268</v>
      </c>
      <c r="L32">
        <f t="shared" si="3"/>
        <v>1.0419270051833236</v>
      </c>
      <c r="M32">
        <f t="shared" si="4"/>
        <v>104.19270051833236</v>
      </c>
    </row>
    <row r="33" spans="1:17">
      <c r="A33" s="56" t="s">
        <v>1</v>
      </c>
      <c r="B33" s="10">
        <v>677</v>
      </c>
      <c r="C33" s="10">
        <v>775</v>
      </c>
      <c r="D33" s="4">
        <v>747</v>
      </c>
      <c r="H33" s="56" t="s">
        <v>1</v>
      </c>
      <c r="I33" s="10">
        <f t="shared" si="0"/>
        <v>0.93551358820819908</v>
      </c>
      <c r="J33" s="10">
        <f t="shared" si="1"/>
        <v>1.0532276330690826</v>
      </c>
      <c r="K33" s="4">
        <f t="shared" si="2"/>
        <v>1.0217713438960447</v>
      </c>
      <c r="L33">
        <f t="shared" si="3"/>
        <v>1.0035041883911087</v>
      </c>
      <c r="M33">
        <f t="shared" si="4"/>
        <v>100.35041883911087</v>
      </c>
    </row>
    <row r="34" spans="1:17" ht="15" thickBot="1">
      <c r="A34" s="19" t="s">
        <v>0</v>
      </c>
      <c r="B34" s="11">
        <v>671</v>
      </c>
      <c r="C34" s="11">
        <v>797</v>
      </c>
      <c r="D34" s="6">
        <v>764</v>
      </c>
      <c r="H34" s="19" t="s">
        <v>0</v>
      </c>
      <c r="I34" s="11">
        <f t="shared" si="0"/>
        <v>0.92722247812068181</v>
      </c>
      <c r="J34" s="11">
        <f t="shared" si="1"/>
        <v>1.0831257078142695</v>
      </c>
      <c r="K34" s="6">
        <f t="shared" si="2"/>
        <v>1.0450245070101447</v>
      </c>
      <c r="L34">
        <f t="shared" si="3"/>
        <v>1.018457564315032</v>
      </c>
      <c r="M34">
        <f t="shared" si="4"/>
        <v>101.8457564315032</v>
      </c>
    </row>
    <row r="35" spans="1:17">
      <c r="B35">
        <f>AVERAGE(B23:B34)</f>
        <v>723.66666666666663</v>
      </c>
      <c r="C35">
        <f>AVERAGE(C23:C34)</f>
        <v>735.83333333333337</v>
      </c>
      <c r="D35">
        <f t="shared" ref="D35" si="5">AVERAGE(D23:D34)</f>
        <v>731.08333333333337</v>
      </c>
      <c r="L35">
        <f>AVERAGE(L23:L34)</f>
        <v>0.99999999999999989</v>
      </c>
    </row>
    <row r="37" spans="1:17" ht="29.4" thickBot="1">
      <c r="A37" s="140" t="s">
        <v>72</v>
      </c>
      <c r="B37" s="140"/>
      <c r="C37" s="140"/>
      <c r="D37" s="140"/>
      <c r="E37" s="140"/>
      <c r="F37" s="140"/>
      <c r="G37" s="140"/>
      <c r="H37" s="140"/>
      <c r="I37" s="140"/>
      <c r="J37" s="140"/>
      <c r="K37" s="140"/>
      <c r="L37" s="140"/>
      <c r="M37" s="140"/>
      <c r="N37" s="140"/>
      <c r="O37" s="140"/>
      <c r="P37" s="140"/>
      <c r="Q37" s="140"/>
    </row>
    <row r="38" spans="1:17">
      <c r="A38" s="12"/>
      <c r="B38" s="13">
        <v>1994</v>
      </c>
      <c r="C38" s="13">
        <v>1995</v>
      </c>
      <c r="D38" s="14">
        <v>1996</v>
      </c>
      <c r="H38" s="12"/>
      <c r="I38" s="13">
        <v>1994</v>
      </c>
      <c r="J38" s="13">
        <v>1995</v>
      </c>
      <c r="K38" s="14">
        <v>1996</v>
      </c>
      <c r="M38" t="s">
        <v>120</v>
      </c>
      <c r="N38" t="s">
        <v>71</v>
      </c>
    </row>
    <row r="39" spans="1:17">
      <c r="A39" s="56" t="s">
        <v>11</v>
      </c>
      <c r="B39" s="10">
        <v>686</v>
      </c>
      <c r="C39" s="10">
        <v>805</v>
      </c>
      <c r="D39" s="4">
        <v>741</v>
      </c>
      <c r="H39" s="56" t="s">
        <v>11</v>
      </c>
      <c r="I39" s="10">
        <f>B39/B$51</f>
        <v>0.927027027027027</v>
      </c>
      <c r="J39" s="10">
        <f t="shared" ref="J39:K50" si="6">C39/C$51</f>
        <v>1.0900473933649288</v>
      </c>
      <c r="K39" s="4">
        <f t="shared" si="6"/>
        <v>1.0143737166324436</v>
      </c>
      <c r="L39">
        <f>AVERAGE(I39:K39)</f>
        <v>1.0104827123414666</v>
      </c>
      <c r="M39">
        <f>L39/L$51</f>
        <v>1.0189345897594264</v>
      </c>
      <c r="N39">
        <f>M39*100</f>
        <v>101.89345897594264</v>
      </c>
    </row>
    <row r="40" spans="1:17">
      <c r="A40" s="56" t="s">
        <v>10</v>
      </c>
      <c r="B40" s="10">
        <v>569</v>
      </c>
      <c r="C40" s="10">
        <v>633</v>
      </c>
      <c r="D40" s="4">
        <v>633</v>
      </c>
      <c r="H40" s="56" t="s">
        <v>10</v>
      </c>
      <c r="I40" s="10">
        <f t="shared" ref="I40:I50" si="7">B40/B$51</f>
        <v>0.76891891891891895</v>
      </c>
      <c r="J40" s="10">
        <f t="shared" si="6"/>
        <v>0.8571428571428571</v>
      </c>
      <c r="K40" s="4">
        <f t="shared" si="6"/>
        <v>0.86652977412731003</v>
      </c>
      <c r="L40">
        <f t="shared" ref="L40:L50" si="8">AVERAGE(I40:K40)</f>
        <v>0.83086385006302876</v>
      </c>
      <c r="M40">
        <f t="shared" ref="M40:M50" si="9">L40/L$51</f>
        <v>0.83781335976366966</v>
      </c>
      <c r="N40">
        <f t="shared" ref="N40:N50" si="10">M40*100</f>
        <v>83.781335976366961</v>
      </c>
    </row>
    <row r="41" spans="1:17">
      <c r="A41" s="56" t="s">
        <v>9</v>
      </c>
      <c r="B41" s="10">
        <v>741</v>
      </c>
      <c r="C41" s="10">
        <v>745</v>
      </c>
      <c r="D41" s="4">
        <v>686</v>
      </c>
      <c r="H41" s="56" t="s">
        <v>9</v>
      </c>
      <c r="I41" s="10">
        <f t="shared" si="7"/>
        <v>1.0013513513513514</v>
      </c>
      <c r="J41" s="10">
        <f t="shared" si="6"/>
        <v>1.0088016249153691</v>
      </c>
      <c r="K41" s="4">
        <f t="shared" si="6"/>
        <v>0.93908281998631071</v>
      </c>
      <c r="L41">
        <f t="shared" si="8"/>
        <v>0.98307859875101045</v>
      </c>
      <c r="M41">
        <f t="shared" si="9"/>
        <v>0.99130126273861119</v>
      </c>
      <c r="N41">
        <f t="shared" si="10"/>
        <v>99.130126273861123</v>
      </c>
    </row>
    <row r="42" spans="1:17">
      <c r="A42" s="56" t="s">
        <v>8</v>
      </c>
      <c r="B42" s="10">
        <v>645</v>
      </c>
      <c r="C42" s="10">
        <v>647</v>
      </c>
      <c r="D42" s="4">
        <v>716</v>
      </c>
      <c r="H42" s="56" t="s">
        <v>8</v>
      </c>
      <c r="I42" s="10">
        <f t="shared" si="7"/>
        <v>0.8716216216216216</v>
      </c>
      <c r="J42" s="10">
        <f t="shared" si="6"/>
        <v>0.87610020311442116</v>
      </c>
      <c r="K42" s="4">
        <f t="shared" si="6"/>
        <v>0.98015058179329229</v>
      </c>
      <c r="L42">
        <f t="shared" si="8"/>
        <v>0.90929080217644509</v>
      </c>
      <c r="M42">
        <f t="shared" si="9"/>
        <v>0.91689629042815968</v>
      </c>
      <c r="N42">
        <f t="shared" si="10"/>
        <v>91.689629042815966</v>
      </c>
    </row>
    <row r="43" spans="1:17">
      <c r="A43" s="56" t="s">
        <v>7</v>
      </c>
      <c r="B43" s="10">
        <v>739</v>
      </c>
      <c r="C43" s="10">
        <v>702</v>
      </c>
      <c r="D43" s="4">
        <v>723</v>
      </c>
      <c r="H43" s="56" t="s">
        <v>7</v>
      </c>
      <c r="I43" s="10">
        <f t="shared" si="7"/>
        <v>0.99864864864864866</v>
      </c>
      <c r="J43" s="10">
        <f t="shared" si="6"/>
        <v>0.95057549085985105</v>
      </c>
      <c r="K43" s="4">
        <f t="shared" si="6"/>
        <v>0.98973305954825463</v>
      </c>
      <c r="L43">
        <f t="shared" si="8"/>
        <v>0.97965239968558482</v>
      </c>
      <c r="M43">
        <f t="shared" si="9"/>
        <v>0.98784640626603071</v>
      </c>
      <c r="N43">
        <f t="shared" si="10"/>
        <v>98.784640626603064</v>
      </c>
    </row>
    <row r="44" spans="1:17">
      <c r="A44" s="56" t="s">
        <v>6</v>
      </c>
      <c r="B44" s="10">
        <v>762</v>
      </c>
      <c r="C44" s="10">
        <v>732</v>
      </c>
      <c r="D44" s="4">
        <v>737</v>
      </c>
      <c r="H44" s="56" t="s">
        <v>6</v>
      </c>
      <c r="I44" s="10">
        <f t="shared" si="7"/>
        <v>1.0297297297297296</v>
      </c>
      <c r="J44" s="10">
        <f t="shared" si="6"/>
        <v>0.99119837508463104</v>
      </c>
      <c r="K44" s="4">
        <f t="shared" si="6"/>
        <v>1.0088980150581792</v>
      </c>
      <c r="L44">
        <f t="shared" si="8"/>
        <v>1.0099420399575134</v>
      </c>
      <c r="M44">
        <f t="shared" si="9"/>
        <v>1.0183893950846348</v>
      </c>
      <c r="N44">
        <f t="shared" si="10"/>
        <v>101.83893950846348</v>
      </c>
    </row>
    <row r="45" spans="1:17">
      <c r="A45" s="56" t="s">
        <v>5</v>
      </c>
      <c r="B45" s="10">
        <v>768</v>
      </c>
      <c r="C45" s="10">
        <v>715</v>
      </c>
      <c r="D45" s="4">
        <v>729</v>
      </c>
      <c r="H45" s="56" t="s">
        <v>5</v>
      </c>
      <c r="I45" s="10">
        <f t="shared" si="7"/>
        <v>1.0378378378378379</v>
      </c>
      <c r="J45" s="10">
        <f t="shared" si="6"/>
        <v>0.96817874069058907</v>
      </c>
      <c r="K45" s="4">
        <f t="shared" si="6"/>
        <v>0.99794661190965095</v>
      </c>
      <c r="L45">
        <f t="shared" si="8"/>
        <v>1.0013210634793592</v>
      </c>
      <c r="M45">
        <f t="shared" si="9"/>
        <v>1.009696311052807</v>
      </c>
      <c r="N45">
        <f t="shared" si="10"/>
        <v>100.9696311052807</v>
      </c>
    </row>
    <row r="46" spans="1:17">
      <c r="A46" s="56" t="s">
        <v>4</v>
      </c>
      <c r="B46" s="10">
        <v>783</v>
      </c>
      <c r="C46" s="10">
        <v>812</v>
      </c>
      <c r="D46" s="4">
        <v>859</v>
      </c>
      <c r="H46" s="56" t="s">
        <v>4</v>
      </c>
      <c r="I46" s="10">
        <f t="shared" si="7"/>
        <v>1.0581081081081081</v>
      </c>
      <c r="J46" s="10">
        <f t="shared" si="6"/>
        <v>1.0995260663507109</v>
      </c>
      <c r="K46" s="4">
        <f t="shared" si="6"/>
        <v>1.1759069130732376</v>
      </c>
      <c r="L46">
        <f t="shared" si="8"/>
        <v>1.1111803625106855</v>
      </c>
      <c r="M46">
        <f t="shared" si="9"/>
        <v>1.1204744950064536</v>
      </c>
      <c r="N46">
        <f t="shared" si="10"/>
        <v>112.04744950064536</v>
      </c>
    </row>
    <row r="47" spans="1:17">
      <c r="A47" s="56" t="s">
        <v>3</v>
      </c>
      <c r="B47" s="10">
        <v>842</v>
      </c>
      <c r="C47" s="10">
        <v>692</v>
      </c>
      <c r="D47" s="4">
        <v>732</v>
      </c>
      <c r="H47" s="56" t="s">
        <v>3</v>
      </c>
      <c r="I47" s="10">
        <f t="shared" si="7"/>
        <v>1.1378378378378378</v>
      </c>
      <c r="J47" s="10">
        <f t="shared" si="6"/>
        <v>0.93703452945159105</v>
      </c>
      <c r="K47" s="4">
        <f t="shared" si="6"/>
        <v>1.0020533880903491</v>
      </c>
      <c r="L47">
        <f t="shared" si="8"/>
        <v>1.0256419184599259</v>
      </c>
      <c r="M47">
        <f t="shared" si="9"/>
        <v>1.0342205904784287</v>
      </c>
      <c r="N47">
        <f t="shared" si="10"/>
        <v>103.42205904784288</v>
      </c>
    </row>
    <row r="48" spans="1:17">
      <c r="A48" s="56" t="s">
        <v>2</v>
      </c>
      <c r="B48" s="10">
        <v>801</v>
      </c>
      <c r="C48" s="10">
        <v>775</v>
      </c>
      <c r="D48" s="4">
        <v>706</v>
      </c>
      <c r="H48" s="56" t="s">
        <v>2</v>
      </c>
      <c r="I48" s="10">
        <f>B48/B$51</f>
        <v>1.0824324324324324</v>
      </c>
      <c r="J48" s="10">
        <f t="shared" si="6"/>
        <v>1.0494245091401488</v>
      </c>
      <c r="K48" s="4">
        <f t="shared" si="6"/>
        <v>0.96646132785763172</v>
      </c>
      <c r="L48">
        <f t="shared" si="8"/>
        <v>1.0327727564767377</v>
      </c>
      <c r="M48">
        <f t="shared" si="9"/>
        <v>1.0414110722358698</v>
      </c>
      <c r="N48">
        <f t="shared" si="10"/>
        <v>104.14110722358699</v>
      </c>
    </row>
    <row r="49" spans="1:23">
      <c r="A49" s="56" t="s">
        <v>1</v>
      </c>
      <c r="B49" s="10">
        <v>677</v>
      </c>
      <c r="C49" s="10">
        <v>775</v>
      </c>
      <c r="D49" s="4">
        <v>747</v>
      </c>
      <c r="H49" s="56" t="s">
        <v>1</v>
      </c>
      <c r="I49" s="10">
        <f t="shared" si="7"/>
        <v>0.91486486486486485</v>
      </c>
      <c r="J49" s="10">
        <f t="shared" si="6"/>
        <v>1.0494245091401488</v>
      </c>
      <c r="K49" s="4">
        <f t="shared" si="6"/>
        <v>1.0225872689938398</v>
      </c>
      <c r="L49">
        <f t="shared" si="8"/>
        <v>0.99562554766628442</v>
      </c>
      <c r="M49">
        <f t="shared" si="9"/>
        <v>1.0039531568181181</v>
      </c>
      <c r="N49">
        <f t="shared" si="10"/>
        <v>100.39531568181181</v>
      </c>
    </row>
    <row r="50" spans="1:23" ht="15" thickBot="1">
      <c r="A50" s="19" t="s">
        <v>0</v>
      </c>
      <c r="B50" s="11">
        <v>671</v>
      </c>
      <c r="C50" s="11">
        <v>797</v>
      </c>
      <c r="D50" s="6">
        <v>764</v>
      </c>
      <c r="H50" s="19" t="s">
        <v>0</v>
      </c>
      <c r="I50" s="11">
        <f t="shared" si="7"/>
        <v>0.90675675675675671</v>
      </c>
      <c r="J50" s="11">
        <f t="shared" si="6"/>
        <v>1.0792146242383209</v>
      </c>
      <c r="K50" s="6">
        <f>D50/D$51</f>
        <v>1.0458590006844628</v>
      </c>
      <c r="L50">
        <f t="shared" si="8"/>
        <v>1.0106101272265136</v>
      </c>
      <c r="M50">
        <f t="shared" si="9"/>
        <v>1.0190630703677921</v>
      </c>
      <c r="N50">
        <f t="shared" si="10"/>
        <v>101.90630703677921</v>
      </c>
    </row>
    <row r="51" spans="1:23">
      <c r="B51">
        <f>MEDIAN(B39:B50)</f>
        <v>740</v>
      </c>
      <c r="C51">
        <f>MEDIAN(C39:C50)</f>
        <v>738.5</v>
      </c>
      <c r="D51">
        <f t="shared" ref="D51" si="11">MEDIAN(D39:D50)</f>
        <v>730.5</v>
      </c>
      <c r="L51">
        <f>AVERAGE(L39:L50)</f>
        <v>0.99170518156621279</v>
      </c>
      <c r="M51">
        <f>AVERAGE(M39:M50)</f>
        <v>1.0000000000000002</v>
      </c>
    </row>
    <row r="54" spans="1:23" ht="28.8">
      <c r="A54" s="140" t="s">
        <v>75</v>
      </c>
      <c r="B54" s="140"/>
      <c r="C54" s="140"/>
      <c r="D54" s="140"/>
      <c r="E54" s="140"/>
      <c r="F54" s="140"/>
      <c r="G54" s="140"/>
      <c r="H54" s="140"/>
      <c r="I54" s="140"/>
      <c r="J54" s="140"/>
      <c r="K54" s="140"/>
      <c r="L54" s="140"/>
      <c r="M54" s="140"/>
      <c r="N54" s="140"/>
      <c r="O54" s="140"/>
      <c r="P54" s="140"/>
      <c r="Q54" s="140"/>
    </row>
    <row r="55" spans="1:23" ht="15" customHeight="1">
      <c r="A55" s="60"/>
      <c r="B55" s="60"/>
      <c r="C55" s="60"/>
      <c r="D55" s="60"/>
      <c r="E55" s="60"/>
      <c r="F55" s="60"/>
      <c r="G55" s="60"/>
      <c r="H55" s="60"/>
      <c r="I55" s="60"/>
      <c r="J55" s="60"/>
      <c r="K55" s="60"/>
      <c r="L55" s="60"/>
      <c r="M55" s="60"/>
      <c r="N55" s="60"/>
      <c r="O55" s="60"/>
      <c r="P55" s="60"/>
      <c r="Q55" s="60"/>
    </row>
    <row r="56" spans="1:23" ht="15" customHeight="1">
      <c r="A56" t="s">
        <v>76</v>
      </c>
      <c r="B56" s="61" t="s">
        <v>77</v>
      </c>
      <c r="C56" s="61" t="s">
        <v>125</v>
      </c>
      <c r="D56" s="61"/>
      <c r="E56" s="61" t="s">
        <v>78</v>
      </c>
      <c r="F56" s="61">
        <f>COUNT(A57:A62)</f>
        <v>3</v>
      </c>
      <c r="G56" s="61"/>
      <c r="H56" s="61"/>
      <c r="I56" s="61"/>
      <c r="J56" s="61"/>
      <c r="K56" s="61"/>
      <c r="L56" s="61"/>
      <c r="M56" s="61"/>
      <c r="N56" s="61"/>
      <c r="O56" s="61"/>
      <c r="P56" s="61" t="s">
        <v>79</v>
      </c>
      <c r="Q56" s="61"/>
      <c r="R56" s="61"/>
    </row>
    <row r="57" spans="1:23" ht="15" customHeight="1">
      <c r="A57">
        <f>AVERAGE(1,12)</f>
        <v>6.5</v>
      </c>
      <c r="B57" s="61">
        <v>1994</v>
      </c>
      <c r="C57" s="61">
        <f>AVERAGE(B64:B75)</f>
        <v>723.66666666666663</v>
      </c>
      <c r="D57" s="61"/>
      <c r="E57" s="61" t="s">
        <v>80</v>
      </c>
      <c r="F57" s="61">
        <f>AVERAGE(A57:A59)</f>
        <v>18.5</v>
      </c>
      <c r="G57" s="61"/>
      <c r="H57" s="61"/>
      <c r="I57" s="61"/>
      <c r="J57" s="61"/>
      <c r="K57" s="61"/>
      <c r="L57" s="61"/>
      <c r="M57" s="61"/>
      <c r="N57" s="61"/>
      <c r="O57" s="61"/>
      <c r="P57" s="61"/>
      <c r="Q57" s="61"/>
      <c r="R57" s="61"/>
    </row>
    <row r="58" spans="1:23" ht="15" customHeight="1">
      <c r="A58">
        <f>AVERAGE(13,24)</f>
        <v>18.5</v>
      </c>
      <c r="B58" s="61">
        <v>1995</v>
      </c>
      <c r="C58" s="61">
        <f>AVERAGE(C64:C75)</f>
        <v>735.83333333333337</v>
      </c>
      <c r="D58" s="61"/>
      <c r="E58" s="61" t="s">
        <v>81</v>
      </c>
      <c r="F58" s="61">
        <f>AVERAGE(C57:C59)</f>
        <v>730.19444444444446</v>
      </c>
      <c r="G58" s="61"/>
      <c r="H58" s="61"/>
      <c r="I58" s="61"/>
      <c r="J58" s="61"/>
      <c r="K58" s="61"/>
      <c r="L58" s="61"/>
      <c r="M58" s="61"/>
      <c r="N58" s="61"/>
      <c r="O58" s="61"/>
      <c r="P58" s="61"/>
      <c r="Q58" s="61"/>
      <c r="R58" s="61"/>
    </row>
    <row r="59" spans="1:23" ht="15" customHeight="1">
      <c r="A59">
        <f>AVERAGE(25,36)</f>
        <v>30.5</v>
      </c>
      <c r="B59" s="61">
        <v>1996</v>
      </c>
      <c r="C59" s="61">
        <f>AVERAGE(D64:D75)</f>
        <v>731.08333333333337</v>
      </c>
      <c r="D59" s="61"/>
      <c r="E59" s="61" t="s">
        <v>46</v>
      </c>
      <c r="F59" s="61">
        <f>SUMPRODUCT(A57:A59,A57:A59)-(F56*F57*F57)</f>
        <v>288</v>
      </c>
      <c r="G59" s="62" t="s">
        <v>49</v>
      </c>
      <c r="H59" s="61">
        <f>F61/F59</f>
        <v>0.30902777777780305</v>
      </c>
      <c r="I59" s="61"/>
      <c r="J59" s="61"/>
      <c r="K59" s="61"/>
      <c r="L59" s="61"/>
      <c r="M59" s="61"/>
      <c r="N59" s="61"/>
      <c r="O59" s="61"/>
      <c r="P59" s="61"/>
      <c r="Q59" s="61"/>
      <c r="R59" s="61"/>
    </row>
    <row r="60" spans="1:23" ht="15" customHeight="1">
      <c r="B60" s="61"/>
      <c r="C60" s="61"/>
      <c r="D60" s="61"/>
      <c r="E60" s="61" t="s">
        <v>47</v>
      </c>
      <c r="F60" s="61">
        <f>SUMPRODUCT(C57:C59,C57:C59)-(F56*F58*F58)</f>
        <v>75.199074074160308</v>
      </c>
      <c r="G60" s="62" t="s">
        <v>50</v>
      </c>
      <c r="H60" s="61">
        <f>F58-(H59*F57)</f>
        <v>724.47743055555509</v>
      </c>
      <c r="I60" s="61"/>
      <c r="J60" s="61"/>
      <c r="K60" s="61"/>
      <c r="L60" s="61"/>
      <c r="M60" s="61"/>
      <c r="N60" s="61"/>
      <c r="O60" s="61"/>
      <c r="P60" s="61"/>
      <c r="Q60" s="61"/>
      <c r="R60" s="61"/>
    </row>
    <row r="61" spans="1:23" ht="15" customHeight="1">
      <c r="B61" s="61"/>
      <c r="C61" s="61"/>
      <c r="D61" s="61"/>
      <c r="E61" s="61" t="s">
        <v>48</v>
      </c>
      <c r="F61" s="61">
        <f>SUMPRODUCT(A57:A59,C57:C59)-(F56*F57*F58)</f>
        <v>89.000000000007276</v>
      </c>
      <c r="G61" s="61"/>
      <c r="H61" s="61"/>
      <c r="I61" s="61"/>
      <c r="J61" s="61"/>
      <c r="K61" s="61"/>
      <c r="L61" s="61"/>
      <c r="M61" s="61"/>
      <c r="N61" s="61"/>
      <c r="O61" s="61"/>
      <c r="P61" s="61"/>
      <c r="Q61" s="61"/>
      <c r="R61" s="61"/>
    </row>
    <row r="62" spans="1:23" ht="15" customHeight="1" thickBot="1">
      <c r="B62" s="61"/>
      <c r="C62" s="61"/>
      <c r="D62" s="61"/>
      <c r="E62" s="61"/>
      <c r="F62" s="61"/>
      <c r="G62" s="61"/>
      <c r="H62" s="61"/>
      <c r="I62" s="61"/>
      <c r="J62" s="61"/>
      <c r="K62" s="61"/>
      <c r="L62" s="61" t="s">
        <v>122</v>
      </c>
      <c r="M62" s="61"/>
      <c r="N62" s="61"/>
      <c r="O62" s="61"/>
      <c r="P62" s="61"/>
      <c r="Q62" s="61"/>
      <c r="R62" s="61"/>
    </row>
    <row r="63" spans="1:23" ht="15" customHeight="1">
      <c r="A63" s="12"/>
      <c r="B63" s="13">
        <v>1994</v>
      </c>
      <c r="C63" s="13">
        <v>1995</v>
      </c>
      <c r="D63" s="14">
        <v>1996</v>
      </c>
      <c r="E63" s="61"/>
      <c r="F63" s="61"/>
      <c r="G63" s="12" t="s">
        <v>121</v>
      </c>
      <c r="H63" s="13">
        <v>1994</v>
      </c>
      <c r="I63" s="13">
        <v>1995</v>
      </c>
      <c r="J63" s="14">
        <v>1996</v>
      </c>
      <c r="K63" s="61"/>
      <c r="L63" s="12"/>
      <c r="M63" s="13">
        <v>1994</v>
      </c>
      <c r="N63" s="13">
        <v>1995</v>
      </c>
      <c r="O63" s="14">
        <v>1996</v>
      </c>
      <c r="P63" s="61"/>
      <c r="Q63" s="61"/>
      <c r="R63" s="62" t="s">
        <v>123</v>
      </c>
      <c r="S63" t="s">
        <v>71</v>
      </c>
      <c r="V63" s="8" t="s">
        <v>124</v>
      </c>
      <c r="W63" t="s">
        <v>71</v>
      </c>
    </row>
    <row r="64" spans="1:23">
      <c r="A64" s="56" t="s">
        <v>11</v>
      </c>
      <c r="B64" s="10">
        <v>686</v>
      </c>
      <c r="C64" s="10">
        <v>805</v>
      </c>
      <c r="D64" s="4">
        <v>741</v>
      </c>
      <c r="G64" s="56" t="s">
        <v>11</v>
      </c>
      <c r="H64" s="10">
        <f>$H$60+$H$59*'Dataset- Imports from Brazil'!A4</f>
        <v>724.78645833333292</v>
      </c>
      <c r="I64" s="10">
        <f>$H$60+$H$59*'Dataset- Imports from Brazil'!A16</f>
        <v>728.49479166666652</v>
      </c>
      <c r="J64" s="4">
        <f>$H$60+$H$59*'Dataset- Imports from Brazil'!A28</f>
        <v>732.20312500000011</v>
      </c>
      <c r="L64" s="56" t="s">
        <v>11</v>
      </c>
      <c r="M64" s="10">
        <f>B64/H64</f>
        <v>0.94648567465992195</v>
      </c>
      <c r="N64" s="10">
        <f t="shared" ref="N64:O75" si="12">C64/I64</f>
        <v>1.1050181953371323</v>
      </c>
      <c r="O64" s="4">
        <f t="shared" si="12"/>
        <v>1.0120142549241371</v>
      </c>
      <c r="Q64">
        <f>AVERAGE(M64:O64)</f>
        <v>1.0211727083070639</v>
      </c>
      <c r="R64" s="8">
        <f>Q64/Q$76</f>
        <v>1.0212215247352825</v>
      </c>
      <c r="S64">
        <f>R64*100</f>
        <v>102.12215247352825</v>
      </c>
      <c r="U64">
        <f>MEDIAN(M64:O64)</f>
        <v>1.0120142549241371</v>
      </c>
      <c r="V64" s="8">
        <f>U64/U$76</f>
        <v>1.0127101173015725</v>
      </c>
      <c r="W64">
        <f>V64*100</f>
        <v>101.27101173015724</v>
      </c>
    </row>
    <row r="65" spans="1:23">
      <c r="A65" s="56" t="s">
        <v>10</v>
      </c>
      <c r="B65" s="10">
        <v>569</v>
      </c>
      <c r="C65" s="10">
        <v>633</v>
      </c>
      <c r="D65" s="4">
        <v>633</v>
      </c>
      <c r="G65" s="56" t="s">
        <v>10</v>
      </c>
      <c r="H65" s="10">
        <f>$H$60+$H$59*'Dataset- Imports from Brazil'!A5</f>
        <v>725.09548611111074</v>
      </c>
      <c r="I65" s="10">
        <f>$H$60+$H$59*'Dataset- Imports from Brazil'!A17</f>
        <v>728.80381944444434</v>
      </c>
      <c r="J65" s="4">
        <f>$H$60+$H$59*'Dataset- Imports from Brazil'!A29</f>
        <v>732.51215277777794</v>
      </c>
      <c r="L65" s="56" t="s">
        <v>10</v>
      </c>
      <c r="M65" s="10">
        <f t="shared" ref="M65:M75" si="13">B65/H65</f>
        <v>0.78472423411667569</v>
      </c>
      <c r="N65" s="10">
        <f t="shared" si="12"/>
        <v>0.86854649099194614</v>
      </c>
      <c r="O65" s="4">
        <f t="shared" si="12"/>
        <v>0.86414948557451865</v>
      </c>
      <c r="Q65">
        <f t="shared" ref="Q65:Q75" si="14">AVERAGE(M65:O65)</f>
        <v>0.83914007022771353</v>
      </c>
      <c r="R65" s="8">
        <f t="shared" ref="R65:R75" si="15">Q65/Q$76</f>
        <v>0.83918018471635036</v>
      </c>
      <c r="S65">
        <f t="shared" ref="S65:S75" si="16">R65*100</f>
        <v>83.918018471635037</v>
      </c>
      <c r="U65">
        <f t="shared" ref="U65:U75" si="17">MEDIAN(M65:O65)</f>
        <v>0.86414948557451865</v>
      </c>
      <c r="V65" s="8">
        <f t="shared" ref="V65:V75" si="18">U65/U$76</f>
        <v>0.86474367593553936</v>
      </c>
      <c r="W65">
        <f t="shared" ref="W65:W75" si="19">V65*100</f>
        <v>86.474367593553936</v>
      </c>
    </row>
    <row r="66" spans="1:23">
      <c r="A66" s="56" t="s">
        <v>9</v>
      </c>
      <c r="B66" s="10">
        <v>741</v>
      </c>
      <c r="C66" s="10">
        <v>745</v>
      </c>
      <c r="D66" s="4">
        <v>686</v>
      </c>
      <c r="G66" s="56" t="s">
        <v>9</v>
      </c>
      <c r="H66" s="10">
        <f>$H$60+$H$59*'Dataset- Imports from Brazil'!A6</f>
        <v>725.40451388888846</v>
      </c>
      <c r="I66" s="10">
        <f>$H$60+$H$59*'Dataset- Imports from Brazil'!A18</f>
        <v>729.11284722222217</v>
      </c>
      <c r="J66" s="4">
        <f>$H$60+$H$59*'Dataset- Imports from Brazil'!A30</f>
        <v>732.82118055555577</v>
      </c>
      <c r="L66" s="56" t="s">
        <v>9</v>
      </c>
      <c r="M66" s="10">
        <f t="shared" si="13"/>
        <v>1.0214990199433751</v>
      </c>
      <c r="N66" s="10">
        <f t="shared" si="12"/>
        <v>1.0217897035257364</v>
      </c>
      <c r="O66" s="4">
        <f t="shared" si="12"/>
        <v>0.93610831428199115</v>
      </c>
      <c r="Q66">
        <f t="shared" si="14"/>
        <v>0.99313234591703425</v>
      </c>
      <c r="R66" s="8">
        <f t="shared" si="15"/>
        <v>0.99317982189585907</v>
      </c>
      <c r="S66">
        <f t="shared" si="16"/>
        <v>99.317982189585905</v>
      </c>
      <c r="U66">
        <f t="shared" si="17"/>
        <v>1.0214990199433751</v>
      </c>
      <c r="V66" s="8">
        <f t="shared" si="18"/>
        <v>1.0222014040581315</v>
      </c>
      <c r="W66">
        <f t="shared" si="19"/>
        <v>102.22014040581315</v>
      </c>
    </row>
    <row r="67" spans="1:23">
      <c r="A67" s="56" t="s">
        <v>8</v>
      </c>
      <c r="B67" s="10">
        <v>645</v>
      </c>
      <c r="C67" s="10">
        <v>647</v>
      </c>
      <c r="D67" s="4">
        <v>716</v>
      </c>
      <c r="G67" s="56" t="s">
        <v>8</v>
      </c>
      <c r="H67" s="10">
        <f>$H$60+$H$59*'Dataset- Imports from Brazil'!A7</f>
        <v>725.71354166666629</v>
      </c>
      <c r="I67" s="10">
        <f>$H$60+$H$59*'Dataset- Imports from Brazil'!A19</f>
        <v>729.42187499999989</v>
      </c>
      <c r="J67" s="4">
        <f>$H$60+$H$59*'Dataset- Imports from Brazil'!A31</f>
        <v>733.1302083333336</v>
      </c>
      <c r="L67" s="56" t="s">
        <v>8</v>
      </c>
      <c r="M67" s="10">
        <f t="shared" si="13"/>
        <v>0.88878043879228108</v>
      </c>
      <c r="N67" s="10">
        <f t="shared" si="12"/>
        <v>0.88700383437225561</v>
      </c>
      <c r="O67" s="4">
        <f t="shared" si="12"/>
        <v>0.97663415292588107</v>
      </c>
      <c r="Q67">
        <f t="shared" si="14"/>
        <v>0.91747280869680592</v>
      </c>
      <c r="R67" s="8">
        <f t="shared" si="15"/>
        <v>0.91751666782577002</v>
      </c>
      <c r="S67">
        <f t="shared" si="16"/>
        <v>91.751666782577004</v>
      </c>
      <c r="U67">
        <f t="shared" si="17"/>
        <v>0.88878043879228108</v>
      </c>
      <c r="V67" s="8">
        <f t="shared" si="18"/>
        <v>0.88939156543021813</v>
      </c>
      <c r="W67">
        <f t="shared" si="19"/>
        <v>88.939156543021809</v>
      </c>
    </row>
    <row r="68" spans="1:23">
      <c r="A68" s="56" t="s">
        <v>7</v>
      </c>
      <c r="B68" s="10">
        <v>739</v>
      </c>
      <c r="C68" s="10">
        <v>702</v>
      </c>
      <c r="D68" s="4">
        <v>723</v>
      </c>
      <c r="G68" s="56" t="s">
        <v>7</v>
      </c>
      <c r="H68" s="10">
        <f>$H$60+$H$59*'Dataset- Imports from Brazil'!A8</f>
        <v>726.02256944444412</v>
      </c>
      <c r="I68" s="10">
        <f>$H$60+$H$59*'Dataset- Imports from Brazil'!A20</f>
        <v>729.73090277777771</v>
      </c>
      <c r="J68" s="4">
        <f>$H$60+$H$59*'Dataset- Imports from Brazil'!A32</f>
        <v>733.43923611111143</v>
      </c>
      <c r="L68" s="56" t="s">
        <v>7</v>
      </c>
      <c r="M68" s="10">
        <f t="shared" si="13"/>
        <v>1.0178746930215767</v>
      </c>
      <c r="N68" s="10">
        <f t="shared" si="12"/>
        <v>0.96199845357758884</v>
      </c>
      <c r="O68" s="4">
        <f t="shared" si="12"/>
        <v>0.98576673349729282</v>
      </c>
      <c r="Q68">
        <f t="shared" si="14"/>
        <v>0.98854662669881943</v>
      </c>
      <c r="R68" s="8">
        <f t="shared" si="15"/>
        <v>0.98859388346062904</v>
      </c>
      <c r="S68">
        <f t="shared" si="16"/>
        <v>98.8593883460629</v>
      </c>
      <c r="U68">
        <f t="shared" si="17"/>
        <v>0.98576673349729282</v>
      </c>
      <c r="V68" s="8">
        <f t="shared" si="18"/>
        <v>0.98644454804331383</v>
      </c>
      <c r="W68">
        <f t="shared" si="19"/>
        <v>98.644454804331389</v>
      </c>
    </row>
    <row r="69" spans="1:23">
      <c r="A69" s="56" t="s">
        <v>6</v>
      </c>
      <c r="B69" s="10">
        <v>762</v>
      </c>
      <c r="C69" s="10">
        <v>732</v>
      </c>
      <c r="D69" s="4">
        <v>737</v>
      </c>
      <c r="G69" s="56" t="s">
        <v>6</v>
      </c>
      <c r="H69" s="10">
        <f>$H$60+$H$59*'Dataset- Imports from Brazil'!A9</f>
        <v>726.33159722222194</v>
      </c>
      <c r="I69" s="10">
        <f>$H$60+$H$59*'Dataset- Imports from Brazil'!A21</f>
        <v>730.03993055555554</v>
      </c>
      <c r="J69" s="4">
        <f>$H$60+$H$59*'Dataset- Imports from Brazil'!A33</f>
        <v>733.74826388888914</v>
      </c>
      <c r="L69" s="56" t="s">
        <v>6</v>
      </c>
      <c r="M69" s="10">
        <f t="shared" si="13"/>
        <v>1.0491076016989871</v>
      </c>
      <c r="N69" s="10">
        <f t="shared" si="12"/>
        <v>1.0026848797749361</v>
      </c>
      <c r="O69" s="4">
        <f t="shared" si="12"/>
        <v>1.0044316780988027</v>
      </c>
      <c r="Q69">
        <f t="shared" si="14"/>
        <v>1.0187413865242421</v>
      </c>
      <c r="R69" s="8">
        <f t="shared" si="15"/>
        <v>1.0187900867248683</v>
      </c>
      <c r="S69">
        <f t="shared" si="16"/>
        <v>101.87900867248683</v>
      </c>
      <c r="U69">
        <f t="shared" si="17"/>
        <v>1.0044316780988027</v>
      </c>
      <c r="V69" s="8">
        <f t="shared" si="18"/>
        <v>1.0051223266861051</v>
      </c>
      <c r="W69">
        <f t="shared" si="19"/>
        <v>100.51223266861051</v>
      </c>
    </row>
    <row r="70" spans="1:23">
      <c r="A70" s="56" t="s">
        <v>5</v>
      </c>
      <c r="B70" s="10">
        <v>768</v>
      </c>
      <c r="C70" s="10">
        <v>715</v>
      </c>
      <c r="D70" s="4">
        <v>729</v>
      </c>
      <c r="G70" s="56" t="s">
        <v>5</v>
      </c>
      <c r="H70" s="10">
        <f>$H$60+$H$59*'Dataset- Imports from Brazil'!A10</f>
        <v>726.64062499999966</v>
      </c>
      <c r="I70" s="10">
        <f>$H$60+$H$59*'Dataset- Imports from Brazil'!A22</f>
        <v>730.34895833333337</v>
      </c>
      <c r="J70" s="4">
        <f>$H$60+$H$59*'Dataset- Imports from Brazil'!A34</f>
        <v>734.05729166666697</v>
      </c>
      <c r="L70" s="56" t="s">
        <v>5</v>
      </c>
      <c r="M70" s="10">
        <f t="shared" si="13"/>
        <v>1.0569186109020541</v>
      </c>
      <c r="N70" s="10">
        <f t="shared" si="12"/>
        <v>0.97898407581992053</v>
      </c>
      <c r="O70" s="4">
        <f t="shared" si="12"/>
        <v>0.99311049461114342</v>
      </c>
      <c r="Q70">
        <f t="shared" si="14"/>
        <v>1.0096710604443726</v>
      </c>
      <c r="R70" s="8">
        <f t="shared" si="15"/>
        <v>1.0097193270445721</v>
      </c>
      <c r="S70">
        <f t="shared" si="16"/>
        <v>100.97193270445722</v>
      </c>
      <c r="U70">
        <f t="shared" si="17"/>
        <v>0.99311049461114342</v>
      </c>
      <c r="V70" s="8">
        <f t="shared" si="18"/>
        <v>0.99379335873728958</v>
      </c>
      <c r="W70">
        <f t="shared" si="19"/>
        <v>99.379335873728962</v>
      </c>
    </row>
    <row r="71" spans="1:23">
      <c r="A71" s="56" t="s">
        <v>4</v>
      </c>
      <c r="B71" s="10">
        <v>783</v>
      </c>
      <c r="C71" s="10">
        <v>812</v>
      </c>
      <c r="D71" s="4">
        <v>859</v>
      </c>
      <c r="G71" s="56" t="s">
        <v>4</v>
      </c>
      <c r="H71" s="10">
        <f>$H$60+$H$59*'Dataset- Imports from Brazil'!A11</f>
        <v>726.94965277777749</v>
      </c>
      <c r="I71" s="10">
        <f>$H$60+$H$59*'Dataset- Imports from Brazil'!A23</f>
        <v>730.6579861111112</v>
      </c>
      <c r="J71" s="4">
        <f>$H$60+$H$59*'Dataset- Imports from Brazil'!A35</f>
        <v>734.3663194444448</v>
      </c>
      <c r="L71" s="56" t="s">
        <v>4</v>
      </c>
      <c r="M71" s="10">
        <f t="shared" si="13"/>
        <v>1.0771034789108795</v>
      </c>
      <c r="N71" s="10">
        <f t="shared" si="12"/>
        <v>1.1113270715370229</v>
      </c>
      <c r="O71" s="4">
        <f t="shared" si="12"/>
        <v>1.1697159540892912</v>
      </c>
      <c r="Q71">
        <f t="shared" si="14"/>
        <v>1.1193821681790646</v>
      </c>
      <c r="R71" s="8">
        <f t="shared" si="15"/>
        <v>1.1194356794400075</v>
      </c>
      <c r="S71">
        <f t="shared" si="16"/>
        <v>111.94356794400076</v>
      </c>
      <c r="U71">
        <f t="shared" si="17"/>
        <v>1.1113270715370229</v>
      </c>
      <c r="V71" s="8">
        <f t="shared" si="18"/>
        <v>1.112091221542169</v>
      </c>
      <c r="W71">
        <f t="shared" si="19"/>
        <v>111.2091221542169</v>
      </c>
    </row>
    <row r="72" spans="1:23">
      <c r="A72" s="56" t="s">
        <v>3</v>
      </c>
      <c r="B72" s="10">
        <v>842</v>
      </c>
      <c r="C72" s="10">
        <v>692</v>
      </c>
      <c r="D72" s="4">
        <v>732</v>
      </c>
      <c r="G72" s="56" t="s">
        <v>3</v>
      </c>
      <c r="H72" s="10">
        <f>$H$60+$H$59*'Dataset- Imports from Brazil'!A12</f>
        <v>727.25868055555532</v>
      </c>
      <c r="I72" s="10">
        <f>$H$60+$H$59*'Dataset- Imports from Brazil'!A24</f>
        <v>730.96701388888891</v>
      </c>
      <c r="J72" s="4">
        <f>$H$60+$H$59*'Dataset- Imports from Brazil'!A36</f>
        <v>734.67534722222263</v>
      </c>
      <c r="L72" s="56" t="s">
        <v>3</v>
      </c>
      <c r="M72" s="10">
        <f t="shared" si="13"/>
        <v>1.1577723614887532</v>
      </c>
      <c r="N72" s="10">
        <f t="shared" si="12"/>
        <v>0.94669114590879178</v>
      </c>
      <c r="O72" s="4">
        <f t="shared" si="12"/>
        <v>0.99635846332351019</v>
      </c>
      <c r="Q72">
        <f t="shared" si="14"/>
        <v>1.0336073235736849</v>
      </c>
      <c r="R72" s="8">
        <f t="shared" si="15"/>
        <v>1.0336567344297594</v>
      </c>
      <c r="S72">
        <f t="shared" si="16"/>
        <v>103.36567344297593</v>
      </c>
      <c r="U72">
        <f t="shared" si="17"/>
        <v>0.99635846332351019</v>
      </c>
      <c r="V72" s="8">
        <f t="shared" si="18"/>
        <v>0.99704356075735834</v>
      </c>
      <c r="W72">
        <f t="shared" si="19"/>
        <v>99.704356075735831</v>
      </c>
    </row>
    <row r="73" spans="1:23">
      <c r="A73" s="56" t="s">
        <v>2</v>
      </c>
      <c r="B73" s="10">
        <v>801</v>
      </c>
      <c r="C73" s="10">
        <v>775</v>
      </c>
      <c r="D73" s="4">
        <v>706</v>
      </c>
      <c r="G73" s="56" t="s">
        <v>2</v>
      </c>
      <c r="H73" s="10">
        <f>$H$60+$H$59*'Dataset- Imports from Brazil'!A13</f>
        <v>727.56770833333314</v>
      </c>
      <c r="I73" s="10">
        <f>$H$60+$H$59*'Dataset- Imports from Brazil'!A25</f>
        <v>731.27604166666674</v>
      </c>
      <c r="J73" s="4">
        <f>$H$60+$H$59*'Dataset- Imports from Brazil'!A37</f>
        <v>734.98437500000034</v>
      </c>
      <c r="L73" s="56" t="s">
        <v>2</v>
      </c>
      <c r="M73" s="10">
        <f t="shared" si="13"/>
        <v>1.1009284645615747</v>
      </c>
      <c r="N73" s="10">
        <f t="shared" si="12"/>
        <v>1.0597913179730065</v>
      </c>
      <c r="O73" s="4">
        <f t="shared" si="12"/>
        <v>0.96056463785369539</v>
      </c>
      <c r="Q73">
        <f t="shared" si="14"/>
        <v>1.0404281401294255</v>
      </c>
      <c r="R73" s="8">
        <f t="shared" si="15"/>
        <v>1.0404778770497389</v>
      </c>
      <c r="S73">
        <f t="shared" si="16"/>
        <v>104.0477877049739</v>
      </c>
      <c r="U73">
        <f t="shared" si="17"/>
        <v>1.0597913179730065</v>
      </c>
      <c r="V73" s="8">
        <f t="shared" si="18"/>
        <v>1.0605200319239434</v>
      </c>
      <c r="W73">
        <f t="shared" si="19"/>
        <v>106.05200319239434</v>
      </c>
    </row>
    <row r="74" spans="1:23">
      <c r="A74" s="56" t="s">
        <v>1</v>
      </c>
      <c r="B74" s="10">
        <v>677</v>
      </c>
      <c r="C74" s="10">
        <v>775</v>
      </c>
      <c r="D74" s="4">
        <v>747</v>
      </c>
      <c r="G74" s="56" t="s">
        <v>1</v>
      </c>
      <c r="H74" s="10">
        <f>$H$60+$H$59*'Dataset- Imports from Brazil'!A14</f>
        <v>727.87673611111097</v>
      </c>
      <c r="I74" s="10">
        <f>$H$60+$H$59*'Dataset- Imports from Brazil'!A26</f>
        <v>731.58506944444457</v>
      </c>
      <c r="J74" s="4">
        <f>$H$60+$H$59*'Dataset- Imports from Brazil'!A38</f>
        <v>735.29340277777817</v>
      </c>
      <c r="L74" s="56" t="s">
        <v>1</v>
      </c>
      <c r="M74" s="10">
        <f t="shared" si="13"/>
        <v>0.93010253853841451</v>
      </c>
      <c r="N74" s="10">
        <f t="shared" si="12"/>
        <v>1.0593436530744458</v>
      </c>
      <c r="O74" s="4">
        <f t="shared" si="12"/>
        <v>1.0159209877009596</v>
      </c>
      <c r="Q74">
        <f t="shared" si="14"/>
        <v>1.0017890597712733</v>
      </c>
      <c r="R74" s="8">
        <f t="shared" si="15"/>
        <v>1.0018369495780892</v>
      </c>
      <c r="S74">
        <f t="shared" si="16"/>
        <v>100.18369495780892</v>
      </c>
      <c r="U74">
        <f t="shared" si="17"/>
        <v>1.0159209877009596</v>
      </c>
      <c r="V74" s="8">
        <f t="shared" si="18"/>
        <v>1.0166195363531634</v>
      </c>
      <c r="W74">
        <f t="shared" si="19"/>
        <v>101.66195363531634</v>
      </c>
    </row>
    <row r="75" spans="1:23" ht="15" thickBot="1">
      <c r="A75" s="19" t="s">
        <v>0</v>
      </c>
      <c r="B75" s="11">
        <v>671</v>
      </c>
      <c r="C75" s="11">
        <v>797</v>
      </c>
      <c r="D75" s="6">
        <v>764</v>
      </c>
      <c r="G75" s="19" t="s">
        <v>0</v>
      </c>
      <c r="H75" s="11">
        <f>$H$60+$H$59*'Dataset- Imports from Brazil'!A15</f>
        <v>728.18576388888869</v>
      </c>
      <c r="I75" s="11">
        <f>$H$60+$H$59*'Dataset- Imports from Brazil'!A27</f>
        <v>731.8940972222224</v>
      </c>
      <c r="J75" s="6">
        <f>$H$60+$H$59*'Dataset- Imports from Brazil'!A39</f>
        <v>735.602430555556</v>
      </c>
      <c r="L75" s="19" t="s">
        <v>0</v>
      </c>
      <c r="M75" s="11">
        <f t="shared" si="13"/>
        <v>0.92146816550836275</v>
      </c>
      <c r="N75" s="11">
        <f t="shared" si="12"/>
        <v>1.0889553598326258</v>
      </c>
      <c r="O75" s="6">
        <f t="shared" si="12"/>
        <v>1.0386045073600383</v>
      </c>
      <c r="Q75">
        <f t="shared" si="14"/>
        <v>1.016342677567009</v>
      </c>
      <c r="R75" s="8">
        <f t="shared" si="15"/>
        <v>1.0163912630990757</v>
      </c>
      <c r="S75">
        <f t="shared" si="16"/>
        <v>101.63912630990757</v>
      </c>
      <c r="U75">
        <f t="shared" si="17"/>
        <v>1.0386045073600383</v>
      </c>
      <c r="V75" s="8">
        <f t="shared" si="18"/>
        <v>1.039318653231196</v>
      </c>
      <c r="W75">
        <f t="shared" si="19"/>
        <v>103.9318653231196</v>
      </c>
    </row>
    <row r="76" spans="1:23">
      <c r="Q76">
        <f>AVERAGE(Q64:Q75)</f>
        <v>0.99995219800304225</v>
      </c>
      <c r="R76" s="8">
        <f>AVERAGE(R64:R75)</f>
        <v>1.0000000000000002</v>
      </c>
      <c r="U76">
        <f>AVERAGE(U64:U75)</f>
        <v>0.99931287111134071</v>
      </c>
      <c r="V76" s="8">
        <f>AVERAGE(V64:V75)</f>
        <v>1</v>
      </c>
    </row>
    <row r="79" spans="1:23" ht="28.8">
      <c r="A79" s="140" t="s">
        <v>83</v>
      </c>
      <c r="B79" s="140"/>
      <c r="C79" s="140"/>
      <c r="D79" s="140"/>
      <c r="E79" s="140"/>
      <c r="F79" s="140"/>
      <c r="G79" s="140"/>
      <c r="H79" s="140"/>
      <c r="I79" s="140"/>
      <c r="J79" s="140"/>
      <c r="K79" s="140"/>
      <c r="L79" s="140"/>
      <c r="M79" s="140"/>
      <c r="N79" s="140"/>
      <c r="O79" s="140"/>
      <c r="P79" s="140"/>
      <c r="Q79" s="140"/>
    </row>
    <row r="80" spans="1:23" ht="28.8">
      <c r="A80" s="60"/>
      <c r="B80" s="60"/>
      <c r="C80" s="60"/>
      <c r="D80" s="60"/>
      <c r="E80" s="60"/>
      <c r="F80" s="60"/>
      <c r="G80" s="60"/>
      <c r="H80" s="60"/>
      <c r="I80" s="60"/>
      <c r="J80" s="60"/>
      <c r="K80" s="60"/>
      <c r="L80" s="60"/>
      <c r="M80" s="60"/>
      <c r="N80" s="60"/>
      <c r="O80" s="60"/>
      <c r="P80" s="60"/>
      <c r="Q80" s="60"/>
    </row>
    <row r="81" spans="1:23">
      <c r="B81" t="s">
        <v>76</v>
      </c>
      <c r="C81" t="s">
        <v>55</v>
      </c>
      <c r="D81" s="61" t="s">
        <v>77</v>
      </c>
      <c r="E81" s="61" t="s">
        <v>125</v>
      </c>
      <c r="F81" s="61"/>
      <c r="G81" s="61"/>
      <c r="H81" s="61"/>
      <c r="I81" s="61"/>
      <c r="J81" s="61"/>
      <c r="K81" s="61"/>
      <c r="L81" s="61"/>
      <c r="M81" s="61"/>
      <c r="N81" s="61"/>
      <c r="O81" s="61"/>
      <c r="P81" s="61" t="s">
        <v>79</v>
      </c>
      <c r="Q81" s="61"/>
      <c r="R81" s="61"/>
    </row>
    <row r="82" spans="1:23">
      <c r="A82">
        <v>1</v>
      </c>
      <c r="B82">
        <f>AVERAGE(1,12)</f>
        <v>6.5</v>
      </c>
      <c r="C82">
        <f>POWER(B82,2)</f>
        <v>42.25</v>
      </c>
      <c r="D82" s="61">
        <v>1994</v>
      </c>
      <c r="E82" s="61">
        <f>AVERAGE(B91:B102)</f>
        <v>723.66666666666663</v>
      </c>
      <c r="H82" s="61"/>
      <c r="I82" s="61"/>
      <c r="J82" s="141" t="s">
        <v>84</v>
      </c>
      <c r="K82" s="142"/>
      <c r="L82" s="61"/>
      <c r="M82" s="61"/>
      <c r="N82" s="61"/>
      <c r="O82" s="61"/>
      <c r="P82" s="61"/>
      <c r="Q82" s="61"/>
      <c r="R82" s="61"/>
    </row>
    <row r="83" spans="1:23">
      <c r="A83">
        <v>1</v>
      </c>
      <c r="B83">
        <f>AVERAGE(13,24)</f>
        <v>18.5</v>
      </c>
      <c r="C83">
        <f t="shared" ref="C83:C84" si="20">POWER(B83,2)</f>
        <v>342.25</v>
      </c>
      <c r="D83" s="61">
        <v>1995</v>
      </c>
      <c r="E83" s="61">
        <f>AVERAGE(C91:C102)</f>
        <v>735.83333333333337</v>
      </c>
      <c r="H83" s="61"/>
      <c r="I83" s="61"/>
      <c r="J83" s="62" t="s">
        <v>50</v>
      </c>
      <c r="K83" s="61">
        <f t="array" ref="K83:K85">MMULT(MMULT(MINVERSE(MMULT(TRANSPOSE(A82:C84),A82:C84)),TRANSPOSE(A82:C84)),E82:E84)</f>
        <v>710.01309317130699</v>
      </c>
      <c r="L83" s="61"/>
      <c r="M83" s="61"/>
      <c r="N83" s="61"/>
      <c r="O83" s="61"/>
      <c r="P83" s="61"/>
      <c r="Q83" s="61"/>
      <c r="R83" s="61"/>
    </row>
    <row r="84" spans="1:23">
      <c r="A84">
        <v>1</v>
      </c>
      <c r="B84">
        <f>AVERAGE(25,36)</f>
        <v>30.5</v>
      </c>
      <c r="C84">
        <f t="shared" si="20"/>
        <v>930.25</v>
      </c>
      <c r="D84" s="61">
        <v>1996</v>
      </c>
      <c r="E84" s="61">
        <f>AVERAGE(D91:D102)</f>
        <v>731.08333333333337</v>
      </c>
      <c r="H84" s="61"/>
      <c r="I84" s="61"/>
      <c r="J84" s="62" t="s">
        <v>49</v>
      </c>
      <c r="K84" s="61">
        <v>2.4823495370367752</v>
      </c>
      <c r="L84" s="61"/>
      <c r="M84" s="61"/>
      <c r="N84" s="61"/>
      <c r="O84" s="61"/>
      <c r="P84" s="61"/>
      <c r="Q84" s="61"/>
      <c r="R84" s="61"/>
    </row>
    <row r="85" spans="1:23">
      <c r="D85" s="61"/>
      <c r="E85" s="61"/>
      <c r="H85" s="61"/>
      <c r="I85" s="61"/>
      <c r="J85" s="62" t="s">
        <v>57</v>
      </c>
      <c r="K85" s="61">
        <v>-5.8738425925926485E-2</v>
      </c>
      <c r="L85" s="61"/>
      <c r="M85" s="61"/>
      <c r="N85" s="61"/>
      <c r="O85" s="61"/>
      <c r="P85" s="61"/>
      <c r="Q85" s="61"/>
      <c r="R85" s="61"/>
    </row>
    <row r="86" spans="1:23">
      <c r="D86" s="61"/>
      <c r="E86" s="61"/>
      <c r="F86" s="61"/>
      <c r="G86" s="61"/>
      <c r="H86" s="61"/>
      <c r="I86" s="61"/>
      <c r="J86" s="61"/>
      <c r="K86" s="61"/>
      <c r="L86" s="61"/>
      <c r="M86" s="61"/>
      <c r="N86" s="61"/>
      <c r="O86" s="61"/>
      <c r="P86" s="61"/>
      <c r="Q86" s="61"/>
      <c r="R86" s="61"/>
    </row>
    <row r="87" spans="1:23">
      <c r="D87" s="61"/>
      <c r="E87" s="61"/>
      <c r="F87" s="61"/>
      <c r="G87" s="61"/>
      <c r="H87" s="61"/>
      <c r="I87" s="61"/>
      <c r="J87" s="61"/>
      <c r="K87" s="61"/>
      <c r="L87" s="61"/>
      <c r="M87" s="61"/>
      <c r="N87" s="61"/>
      <c r="O87" s="61"/>
      <c r="P87" s="61"/>
      <c r="Q87" s="61"/>
      <c r="R87" s="61"/>
    </row>
    <row r="89" spans="1:23" ht="15" thickBot="1">
      <c r="L89" s="61" t="s">
        <v>130</v>
      </c>
      <c r="M89" s="61"/>
      <c r="N89" s="61"/>
      <c r="O89" s="61"/>
    </row>
    <row r="90" spans="1:23">
      <c r="A90" s="12"/>
      <c r="B90" s="13">
        <v>1994</v>
      </c>
      <c r="C90" s="13">
        <v>1995</v>
      </c>
      <c r="D90" s="14">
        <v>1996</v>
      </c>
      <c r="G90" s="12" t="s">
        <v>121</v>
      </c>
      <c r="H90" s="13">
        <v>1994</v>
      </c>
      <c r="I90" s="13">
        <v>1995</v>
      </c>
      <c r="J90" s="14">
        <v>1996</v>
      </c>
      <c r="L90" s="12"/>
      <c r="M90" s="13">
        <v>1994</v>
      </c>
      <c r="N90" s="13">
        <v>1995</v>
      </c>
      <c r="O90" s="14">
        <v>1996</v>
      </c>
      <c r="Q90" s="61"/>
      <c r="R90" s="62" t="s">
        <v>123</v>
      </c>
      <c r="S90" t="s">
        <v>71</v>
      </c>
      <c r="V90" s="8" t="s">
        <v>124</v>
      </c>
      <c r="W90" t="s">
        <v>71</v>
      </c>
    </row>
    <row r="91" spans="1:23">
      <c r="A91" s="56" t="s">
        <v>11</v>
      </c>
      <c r="B91" s="10">
        <v>686</v>
      </c>
      <c r="C91" s="10">
        <v>805</v>
      </c>
      <c r="D91" s="4">
        <v>741</v>
      </c>
      <c r="G91" s="56" t="s">
        <v>11</v>
      </c>
      <c r="H91" s="10">
        <f>$K$83+$K$84*'Dataset- Imports from Brazil'!B77+$K$85*'Dataset- Imports from Brazil'!C77</f>
        <v>712.43670428241774</v>
      </c>
      <c r="I91" s="10">
        <f>$K$83+$K$84*'Dataset- Imports from Brazil'!B89+$K$85*'Dataset- Imports from Brazil'!C89</f>
        <v>732.35684317130358</v>
      </c>
      <c r="J91" s="4">
        <f>$K$83+$K$84*'Dataset- Imports from Brazil'!B101+$K$85*'Dataset- Imports from Brazil'!C101</f>
        <v>735.36031539352234</v>
      </c>
      <c r="L91" s="56" t="s">
        <v>11</v>
      </c>
      <c r="M91" s="10">
        <f>B91/H91</f>
        <v>0.96289255715839994</v>
      </c>
      <c r="N91" s="10">
        <f t="shared" ref="N91:N102" si="21">C91/I91</f>
        <v>1.0991909306317558</v>
      </c>
      <c r="O91" s="4">
        <f t="shared" ref="O91:O102" si="22">D91/J91</f>
        <v>1.0076692806076428</v>
      </c>
      <c r="Q91">
        <f>AVERAGE(M91:O91)</f>
        <v>1.0232509227992661</v>
      </c>
      <c r="R91" s="8">
        <f>Q91/Q$103</f>
        <v>1.0223193823566494</v>
      </c>
      <c r="S91">
        <f>R91*100</f>
        <v>102.23193823566494</v>
      </c>
      <c r="U91">
        <f>MEDIAN(M91:O91)</f>
        <v>1.0076692806076428</v>
      </c>
      <c r="V91" s="8">
        <f>U91/U$103</f>
        <v>1.0058841971738692</v>
      </c>
      <c r="W91">
        <f>V91*100</f>
        <v>100.58841971738693</v>
      </c>
    </row>
    <row r="92" spans="1:23">
      <c r="A92" s="56" t="s">
        <v>10</v>
      </c>
      <c r="B92" s="10">
        <v>569</v>
      </c>
      <c r="C92" s="10">
        <v>633</v>
      </c>
      <c r="D92" s="4">
        <v>633</v>
      </c>
      <c r="G92" s="56" t="s">
        <v>10</v>
      </c>
      <c r="H92" s="10">
        <f>$K$83+$K$84*'Dataset- Imports from Brazil'!B78+$K$85*'Dataset- Imports from Brazil'!C78</f>
        <v>714.74283854167686</v>
      </c>
      <c r="I92" s="10">
        <f>$K$83+$K$84*'Dataset- Imports from Brazil'!B90+$K$85*'Dataset- Imports from Brazil'!C90</f>
        <v>733.25325520834019</v>
      </c>
      <c r="J92" s="4">
        <f>$K$83+$K$84*'Dataset- Imports from Brazil'!B102+$K$85*'Dataset- Imports from Brazil'!C102</f>
        <v>734.84700520833678</v>
      </c>
      <c r="L92" s="56" t="s">
        <v>10</v>
      </c>
      <c r="M92" s="10">
        <f t="shared" ref="M92:M102" si="23">B92/H92</f>
        <v>0.79609052279692261</v>
      </c>
      <c r="N92" s="10">
        <f t="shared" si="21"/>
        <v>0.86327608572313108</v>
      </c>
      <c r="O92" s="4">
        <f t="shared" si="22"/>
        <v>0.86140379631885133</v>
      </c>
      <c r="Q92">
        <f t="shared" ref="Q92:Q102" si="24">AVERAGE(M92:O92)</f>
        <v>0.84025680161296845</v>
      </c>
      <c r="R92" s="8">
        <f t="shared" ref="R92:R102" si="25">Q92/Q$103</f>
        <v>0.83949185415438721</v>
      </c>
      <c r="S92">
        <f t="shared" ref="S92:S102" si="26">R92*100</f>
        <v>83.94918541543872</v>
      </c>
      <c r="U92">
        <f t="shared" ref="U92:U102" si="27">MEDIAN(M92:O92)</f>
        <v>0.86140379631885133</v>
      </c>
      <c r="V92" s="8">
        <f t="shared" ref="V92:V102" si="28">U92/U$103</f>
        <v>0.85987782179904548</v>
      </c>
      <c r="W92">
        <f t="shared" ref="W92:W102" si="29">V92*100</f>
        <v>85.987782179904542</v>
      </c>
    </row>
    <row r="93" spans="1:23">
      <c r="A93" s="56" t="s">
        <v>9</v>
      </c>
      <c r="B93" s="10">
        <v>741</v>
      </c>
      <c r="C93" s="10">
        <v>745</v>
      </c>
      <c r="D93" s="4">
        <v>686</v>
      </c>
      <c r="G93" s="56" t="s">
        <v>9</v>
      </c>
      <c r="H93" s="10">
        <f>$K$83+$K$84*'Dataset- Imports from Brazil'!B79+$K$85*'Dataset- Imports from Brazil'!C79</f>
        <v>716.93149594908391</v>
      </c>
      <c r="I93" s="10">
        <f>$K$83+$K$84*'Dataset- Imports from Brazil'!B91+$K$85*'Dataset- Imports from Brazil'!C91</f>
        <v>734.03219039352518</v>
      </c>
      <c r="J93" s="4">
        <f>$K$83+$K$84*'Dataset- Imports from Brazil'!B103+$K$85*'Dataset- Imports from Brazil'!C103</f>
        <v>734.21621817129949</v>
      </c>
      <c r="L93" s="56" t="s">
        <v>9</v>
      </c>
      <c r="M93" s="10">
        <f t="shared" si="23"/>
        <v>1.0335715534704664</v>
      </c>
      <c r="N93" s="10">
        <f t="shared" si="21"/>
        <v>1.0149418646075927</v>
      </c>
      <c r="O93" s="4">
        <f t="shared" si="22"/>
        <v>0.93432967431393599</v>
      </c>
      <c r="Q93">
        <f t="shared" si="24"/>
        <v>0.99428103079733177</v>
      </c>
      <c r="R93" s="8">
        <f t="shared" si="25"/>
        <v>0.99337586377438836</v>
      </c>
      <c r="S93">
        <f t="shared" si="26"/>
        <v>99.337586377438839</v>
      </c>
      <c r="U93">
        <f t="shared" si="27"/>
        <v>1.0149418646075927</v>
      </c>
      <c r="V93" s="8">
        <f t="shared" si="28"/>
        <v>1.013143897810727</v>
      </c>
      <c r="W93">
        <f t="shared" si="29"/>
        <v>101.31438978107271</v>
      </c>
    </row>
    <row r="94" spans="1:23">
      <c r="A94" s="56" t="s">
        <v>8</v>
      </c>
      <c r="B94" s="10">
        <v>645</v>
      </c>
      <c r="C94" s="10">
        <v>647</v>
      </c>
      <c r="D94" s="4">
        <v>716</v>
      </c>
      <c r="G94" s="56" t="s">
        <v>8</v>
      </c>
      <c r="H94" s="10">
        <f>$K$83+$K$84*'Dataset- Imports from Brazil'!B80+$K$85*'Dataset- Imports from Brazil'!C80</f>
        <v>719.00267650463934</v>
      </c>
      <c r="I94" s="10">
        <f>$K$83+$K$84*'Dataset- Imports from Brazil'!B92+$K$85*'Dataset- Imports from Brazil'!C92</f>
        <v>734.69364872685821</v>
      </c>
      <c r="J94" s="4">
        <f>$K$83+$K$84*'Dataset- Imports from Brazil'!B104+$K$85*'Dataset- Imports from Brazil'!C104</f>
        <v>733.46795428241035</v>
      </c>
      <c r="L94" s="56" t="s">
        <v>8</v>
      </c>
      <c r="M94" s="10">
        <f t="shared" si="23"/>
        <v>0.89707593737425839</v>
      </c>
      <c r="N94" s="10">
        <f t="shared" si="21"/>
        <v>0.88063916316845603</v>
      </c>
      <c r="O94" s="4">
        <f t="shared" si="22"/>
        <v>0.97618443426134394</v>
      </c>
      <c r="Q94">
        <f t="shared" si="24"/>
        <v>0.91796651160135279</v>
      </c>
      <c r="R94" s="8">
        <f t="shared" si="25"/>
        <v>0.91713081928828355</v>
      </c>
      <c r="S94">
        <f t="shared" si="26"/>
        <v>91.713081928828359</v>
      </c>
      <c r="U94">
        <f t="shared" si="27"/>
        <v>0.89707593737425839</v>
      </c>
      <c r="V94" s="8">
        <f t="shared" si="28"/>
        <v>0.89548676975204211</v>
      </c>
      <c r="W94">
        <f t="shared" si="29"/>
        <v>89.548676975204216</v>
      </c>
    </row>
    <row r="95" spans="1:23">
      <c r="A95" s="56" t="s">
        <v>7</v>
      </c>
      <c r="B95" s="10">
        <v>739</v>
      </c>
      <c r="C95" s="10">
        <v>702</v>
      </c>
      <c r="D95" s="4">
        <v>723</v>
      </c>
      <c r="G95" s="56" t="s">
        <v>7</v>
      </c>
      <c r="H95" s="10">
        <f>$K$83+$K$84*'Dataset- Imports from Brazil'!B81+$K$85*'Dataset- Imports from Brazil'!C81</f>
        <v>720.95638020834269</v>
      </c>
      <c r="I95" s="10">
        <f>$K$83+$K$84*'Dataset- Imports from Brazil'!B93+$K$85*'Dataset- Imports from Brazil'!C93</f>
        <v>735.2376302083394</v>
      </c>
      <c r="J95" s="4">
        <f>$K$83+$K$84*'Dataset- Imports from Brazil'!B105+$K$85*'Dataset- Imports from Brazil'!C105</f>
        <v>732.60221354166936</v>
      </c>
      <c r="L95" s="56" t="s">
        <v>7</v>
      </c>
      <c r="M95" s="10">
        <f t="shared" si="23"/>
        <v>1.0250273390831814</v>
      </c>
      <c r="N95" s="10">
        <f t="shared" si="21"/>
        <v>0.9547933500099538</v>
      </c>
      <c r="O95" s="4">
        <f t="shared" si="22"/>
        <v>0.98689300501120691</v>
      </c>
      <c r="Q95">
        <f t="shared" si="24"/>
        <v>0.98890456470144728</v>
      </c>
      <c r="R95" s="8">
        <f t="shared" si="25"/>
        <v>0.98800429227033382</v>
      </c>
      <c r="S95">
        <f t="shared" si="26"/>
        <v>98.800429227033376</v>
      </c>
      <c r="U95">
        <f t="shared" si="27"/>
        <v>0.98689300501120691</v>
      </c>
      <c r="V95" s="8">
        <f t="shared" si="28"/>
        <v>0.98514472669404896</v>
      </c>
      <c r="W95">
        <f t="shared" si="29"/>
        <v>98.514472669404896</v>
      </c>
    </row>
    <row r="96" spans="1:23">
      <c r="A96" s="56" t="s">
        <v>6</v>
      </c>
      <c r="B96" s="10">
        <v>762</v>
      </c>
      <c r="C96" s="10">
        <v>732</v>
      </c>
      <c r="D96" s="4">
        <v>737</v>
      </c>
      <c r="G96" s="56" t="s">
        <v>6</v>
      </c>
      <c r="H96" s="10">
        <f>$K$83+$K$84*'Dataset- Imports from Brazil'!B82+$K$85*'Dataset- Imports from Brazil'!C82</f>
        <v>722.79260706019431</v>
      </c>
      <c r="I96" s="10">
        <f>$K$83+$K$84*'Dataset- Imports from Brazil'!B94+$K$85*'Dataset- Imports from Brazil'!C94</f>
        <v>735.66413483796873</v>
      </c>
      <c r="J96" s="4">
        <f>$K$83+$K$84*'Dataset- Imports from Brazil'!B106+$K$85*'Dataset- Imports from Brazil'!C106</f>
        <v>731.61899594907641</v>
      </c>
      <c r="L96" s="56" t="s">
        <v>6</v>
      </c>
      <c r="M96" s="10">
        <f t="shared" si="23"/>
        <v>1.0542443192650703</v>
      </c>
      <c r="N96" s="10">
        <f t="shared" si="21"/>
        <v>0.99501928303358733</v>
      </c>
      <c r="O96" s="4">
        <f t="shared" si="22"/>
        <v>1.0073549266499611</v>
      </c>
      <c r="Q96">
        <f t="shared" si="24"/>
        <v>1.0188728429828731</v>
      </c>
      <c r="R96" s="8">
        <f t="shared" si="25"/>
        <v>1.0179452882277542</v>
      </c>
      <c r="S96">
        <f t="shared" si="26"/>
        <v>101.79452882277542</v>
      </c>
      <c r="U96">
        <f t="shared" si="27"/>
        <v>1.0073549266499611</v>
      </c>
      <c r="V96" s="8">
        <f t="shared" si="28"/>
        <v>1.0055704000933823</v>
      </c>
      <c r="W96">
        <f t="shared" si="29"/>
        <v>100.55704000933822</v>
      </c>
    </row>
    <row r="97" spans="1:23">
      <c r="A97" s="56" t="s">
        <v>5</v>
      </c>
      <c r="B97" s="10">
        <v>768</v>
      </c>
      <c r="C97" s="10">
        <v>715</v>
      </c>
      <c r="D97" s="4">
        <v>729</v>
      </c>
      <c r="G97" s="56" t="s">
        <v>5</v>
      </c>
      <c r="H97" s="10">
        <f>$K$83+$K$84*'Dataset- Imports from Brazil'!B83+$K$85*'Dataset- Imports from Brazil'!C83</f>
        <v>724.51135706019397</v>
      </c>
      <c r="I97" s="10">
        <f>$K$83+$K$84*'Dataset- Imports from Brazil'!B95+$K$85*'Dataset- Imports from Brazil'!C95</f>
        <v>735.97316261574622</v>
      </c>
      <c r="J97" s="4">
        <f>$K$83+$K$84*'Dataset- Imports from Brazil'!B107+$K$85*'Dataset- Imports from Brazil'!C107</f>
        <v>730.51830150463172</v>
      </c>
      <c r="L97" s="56" t="s">
        <v>5</v>
      </c>
      <c r="M97" s="10">
        <f t="shared" si="23"/>
        <v>1.0600247912141325</v>
      </c>
      <c r="N97" s="10">
        <f t="shared" si="21"/>
        <v>0.97150281602496913</v>
      </c>
      <c r="O97" s="4">
        <f t="shared" si="22"/>
        <v>0.99792161058592987</v>
      </c>
      <c r="Q97">
        <f t="shared" si="24"/>
        <v>1.0098164059416772</v>
      </c>
      <c r="R97" s="8">
        <f t="shared" si="25"/>
        <v>1.008897095926125</v>
      </c>
      <c r="S97">
        <f t="shared" si="26"/>
        <v>100.88970959261249</v>
      </c>
      <c r="U97">
        <f t="shared" si="27"/>
        <v>0.99792161058592987</v>
      </c>
      <c r="V97" s="8">
        <f t="shared" si="28"/>
        <v>0.99615379512351221</v>
      </c>
      <c r="W97">
        <f t="shared" si="29"/>
        <v>99.615379512351225</v>
      </c>
    </row>
    <row r="98" spans="1:23">
      <c r="A98" s="56" t="s">
        <v>4</v>
      </c>
      <c r="B98" s="10">
        <v>783</v>
      </c>
      <c r="C98" s="10">
        <v>812</v>
      </c>
      <c r="D98" s="4">
        <v>859</v>
      </c>
      <c r="G98" s="56" t="s">
        <v>4</v>
      </c>
      <c r="H98" s="10">
        <f>$K$83+$K$84*'Dataset- Imports from Brazil'!B84+$K$85*'Dataset- Imports from Brazil'!C84</f>
        <v>726.1126302083419</v>
      </c>
      <c r="I98" s="10">
        <f>$K$83+$K$84*'Dataset- Imports from Brazil'!B96+$K$85*'Dataset- Imports from Brazil'!C96</f>
        <v>736.16471354167197</v>
      </c>
      <c r="J98" s="4">
        <f>$K$83+$K$84*'Dataset- Imports from Brazil'!B108+$K$85*'Dataset- Imports from Brazil'!C108</f>
        <v>729.30013020833508</v>
      </c>
      <c r="L98" s="56" t="s">
        <v>4</v>
      </c>
      <c r="M98" s="10">
        <f t="shared" si="23"/>
        <v>1.0783451043612002</v>
      </c>
      <c r="N98" s="10">
        <f t="shared" si="21"/>
        <v>1.1030140199106884</v>
      </c>
      <c r="O98" s="4">
        <f t="shared" si="22"/>
        <v>1.1778415557866613</v>
      </c>
      <c r="Q98">
        <f t="shared" si="24"/>
        <v>1.1197335600195164</v>
      </c>
      <c r="R98" s="8">
        <f t="shared" si="25"/>
        <v>1.1187141843484349</v>
      </c>
      <c r="S98">
        <f t="shared" si="26"/>
        <v>111.87141843484349</v>
      </c>
      <c r="U98">
        <f t="shared" si="27"/>
        <v>1.1030140199106884</v>
      </c>
      <c r="V98" s="8">
        <f t="shared" si="28"/>
        <v>1.1010600335264105</v>
      </c>
      <c r="W98">
        <f t="shared" si="29"/>
        <v>110.10600335264104</v>
      </c>
    </row>
    <row r="99" spans="1:23">
      <c r="A99" s="56" t="s">
        <v>3</v>
      </c>
      <c r="B99" s="10">
        <v>842</v>
      </c>
      <c r="C99" s="10">
        <v>692</v>
      </c>
      <c r="D99" s="4">
        <v>732</v>
      </c>
      <c r="G99" s="56" t="s">
        <v>3</v>
      </c>
      <c r="H99" s="10">
        <f>$K$83+$K$84*'Dataset- Imports from Brazil'!B85+$K$85*'Dataset- Imports from Brazil'!C85</f>
        <v>727.59642650463798</v>
      </c>
      <c r="I99" s="10">
        <f>$K$83+$K$84*'Dataset- Imports from Brazil'!B97+$K$85*'Dataset- Imports from Brazil'!C97</f>
        <v>736.23878761574565</v>
      </c>
      <c r="J99" s="4">
        <f>$K$83+$K$84*'Dataset- Imports from Brazil'!B109+$K$85*'Dataset- Imports from Brazil'!C109</f>
        <v>727.96448206018658</v>
      </c>
      <c r="L99" s="56" t="s">
        <v>3</v>
      </c>
      <c r="M99" s="10">
        <f t="shared" si="23"/>
        <v>1.1572349304200888</v>
      </c>
      <c r="N99" s="10">
        <f t="shared" si="21"/>
        <v>0.93991244639662408</v>
      </c>
      <c r="O99" s="4">
        <f t="shared" si="22"/>
        <v>1.0055435643348871</v>
      </c>
      <c r="Q99">
        <f t="shared" si="24"/>
        <v>1.0342303137172</v>
      </c>
      <c r="R99" s="8">
        <f t="shared" si="25"/>
        <v>1.0332887779289184</v>
      </c>
      <c r="S99">
        <f t="shared" si="26"/>
        <v>103.32887779289183</v>
      </c>
      <c r="U99">
        <f t="shared" si="27"/>
        <v>1.0055435643348871</v>
      </c>
      <c r="V99" s="8">
        <f t="shared" si="28"/>
        <v>1.0037622466018017</v>
      </c>
      <c r="W99">
        <f t="shared" si="29"/>
        <v>100.37622466018017</v>
      </c>
    </row>
    <row r="100" spans="1:23">
      <c r="A100" s="56" t="s">
        <v>2</v>
      </c>
      <c r="B100" s="10">
        <v>801</v>
      </c>
      <c r="C100" s="10">
        <v>775</v>
      </c>
      <c r="D100" s="4">
        <v>706</v>
      </c>
      <c r="G100" s="56" t="s">
        <v>2</v>
      </c>
      <c r="H100" s="10">
        <f>$K$83+$K$84*'Dataset- Imports from Brazil'!B86+$K$85*'Dataset- Imports from Brazil'!C86</f>
        <v>728.96274594908209</v>
      </c>
      <c r="I100" s="10">
        <f>$K$83+$K$84*'Dataset- Imports from Brazil'!B98+$K$85*'Dataset- Imports from Brazil'!C98</f>
        <v>736.19538483796771</v>
      </c>
      <c r="J100" s="4">
        <f>$K$83+$K$84*'Dataset- Imports from Brazil'!B110+$K$85*'Dataset- Imports from Brazil'!C110</f>
        <v>726.51135706018636</v>
      </c>
      <c r="L100" s="56" t="s">
        <v>2</v>
      </c>
      <c r="M100" s="10">
        <f t="shared" si="23"/>
        <v>1.0988215851238434</v>
      </c>
      <c r="N100" s="10">
        <f t="shared" si="21"/>
        <v>1.0527096691465581</v>
      </c>
      <c r="O100" s="4">
        <f t="shared" si="22"/>
        <v>0.97176732770815155</v>
      </c>
      <c r="Q100">
        <f t="shared" si="24"/>
        <v>1.0410995273261843</v>
      </c>
      <c r="R100" s="8">
        <f t="shared" si="25"/>
        <v>1.0401517379884133</v>
      </c>
      <c r="S100">
        <f t="shared" si="26"/>
        <v>104.01517379884133</v>
      </c>
      <c r="U100">
        <f t="shared" si="27"/>
        <v>1.0527096691465581</v>
      </c>
      <c r="V100" s="8">
        <f t="shared" si="28"/>
        <v>1.0508447967850294</v>
      </c>
      <c r="W100">
        <f t="shared" si="29"/>
        <v>105.08447967850294</v>
      </c>
    </row>
    <row r="101" spans="1:23">
      <c r="A101" s="56" t="s">
        <v>1</v>
      </c>
      <c r="B101" s="10">
        <v>677</v>
      </c>
      <c r="C101" s="10">
        <v>775</v>
      </c>
      <c r="D101" s="4">
        <v>747</v>
      </c>
      <c r="G101" s="56" t="s">
        <v>1</v>
      </c>
      <c r="H101" s="10">
        <f>$K$83+$K$84*'Dataset- Imports from Brazil'!B87+$K$85*'Dataset- Imports from Brazil'!C87</f>
        <v>730.21158854167447</v>
      </c>
      <c r="I101" s="10">
        <f>$K$83+$K$84*'Dataset- Imports from Brazil'!B99+$K$85*'Dataset- Imports from Brazil'!C99</f>
        <v>736.03450520833769</v>
      </c>
      <c r="J101" s="4">
        <f>$K$83+$K$84*'Dataset- Imports from Brazil'!B111+$K$85*'Dataset- Imports from Brazil'!C111</f>
        <v>724.94075520833417</v>
      </c>
      <c r="L101" s="56" t="s">
        <v>1</v>
      </c>
      <c r="M101" s="10">
        <f t="shared" si="23"/>
        <v>0.92712853455538169</v>
      </c>
      <c r="N101" s="10">
        <f t="shared" si="21"/>
        <v>1.0529397664320546</v>
      </c>
      <c r="O101" s="4">
        <f t="shared" si="22"/>
        <v>1.0304290311079647</v>
      </c>
      <c r="Q101">
        <f t="shared" si="24"/>
        <v>1.003499110698467</v>
      </c>
      <c r="R101" s="8">
        <f t="shared" si="25"/>
        <v>1.0025855517805935</v>
      </c>
      <c r="S101">
        <f t="shared" si="26"/>
        <v>100.25855517805935</v>
      </c>
      <c r="U101">
        <f t="shared" si="27"/>
        <v>1.0304290311079647</v>
      </c>
      <c r="V101" s="8">
        <f t="shared" si="28"/>
        <v>1.0286036288370917</v>
      </c>
      <c r="W101">
        <f t="shared" si="29"/>
        <v>102.86036288370917</v>
      </c>
    </row>
    <row r="102" spans="1:23" ht="15" thickBot="1">
      <c r="A102" s="19" t="s">
        <v>0</v>
      </c>
      <c r="B102" s="11">
        <v>671</v>
      </c>
      <c r="C102" s="11">
        <v>797</v>
      </c>
      <c r="D102" s="6">
        <v>764</v>
      </c>
      <c r="G102" s="19" t="s">
        <v>0</v>
      </c>
      <c r="H102" s="11">
        <f>$K$83+$K$84*'Dataset- Imports from Brazil'!B88+$K$85*'Dataset- Imports from Brazil'!C88</f>
        <v>731.34295428241489</v>
      </c>
      <c r="I102" s="11">
        <f>$K$83+$K$84*'Dataset- Imports from Brazil'!B100+$K$85*'Dataset- Imports from Brazil'!C100</f>
        <v>735.75614872685583</v>
      </c>
      <c r="J102" s="6">
        <f>$K$83+$K$84*'Dataset- Imports from Brazil'!B112+$K$85*'Dataset- Imports from Brazil'!C112</f>
        <v>723.25267650463024</v>
      </c>
      <c r="L102" s="19" t="s">
        <v>0</v>
      </c>
      <c r="M102" s="11">
        <f t="shared" si="23"/>
        <v>0.91749020903384149</v>
      </c>
      <c r="N102" s="11">
        <f t="shared" si="21"/>
        <v>1.0832393332751888</v>
      </c>
      <c r="O102" s="6">
        <f t="shared" si="22"/>
        <v>1.0563389874923039</v>
      </c>
      <c r="Q102">
        <f t="shared" si="24"/>
        <v>1.0190228432671116</v>
      </c>
      <c r="R102" s="8">
        <f t="shared" si="25"/>
        <v>1.0180951519557209</v>
      </c>
      <c r="S102">
        <f t="shared" si="26"/>
        <v>101.80951519557209</v>
      </c>
      <c r="U102">
        <f t="shared" si="27"/>
        <v>1.0563389874923039</v>
      </c>
      <c r="V102" s="8">
        <f t="shared" si="28"/>
        <v>1.0544676858030388</v>
      </c>
      <c r="W102">
        <f t="shared" si="29"/>
        <v>105.44676858030388</v>
      </c>
    </row>
    <row r="103" spans="1:23">
      <c r="Q103">
        <f>AVERAGE(Q91:Q102)</f>
        <v>1.0009112029554494</v>
      </c>
      <c r="R103" s="8">
        <f>AVERAGE(R91:R102)</f>
        <v>1.0000000000000004</v>
      </c>
      <c r="U103">
        <f>AVERAGE(U91:U102)</f>
        <v>1.0017746410956538</v>
      </c>
      <c r="V103" s="8">
        <f>AVERAGE(V91:V102)</f>
        <v>0.99999999999999989</v>
      </c>
    </row>
    <row r="107" spans="1:23" ht="28.8">
      <c r="A107" s="140" t="s">
        <v>85</v>
      </c>
      <c r="B107" s="140"/>
      <c r="C107" s="140"/>
      <c r="D107" s="140"/>
      <c r="E107" s="140"/>
      <c r="F107" s="140"/>
      <c r="G107" s="140"/>
      <c r="H107" s="140"/>
      <c r="I107" s="140"/>
      <c r="J107" s="140"/>
      <c r="K107" s="140"/>
      <c r="L107" s="140"/>
      <c r="M107" s="140"/>
      <c r="N107" s="140"/>
      <c r="O107" s="140"/>
      <c r="P107" s="140"/>
      <c r="Q107" s="140"/>
    </row>
    <row r="109" spans="1:23" ht="57.6">
      <c r="A109" s="8" t="s">
        <v>77</v>
      </c>
      <c r="B109" s="8" t="s">
        <v>86</v>
      </c>
      <c r="C109" s="63" t="s">
        <v>87</v>
      </c>
      <c r="D109" t="s">
        <v>17</v>
      </c>
    </row>
    <row r="110" spans="1:23">
      <c r="A110" s="128">
        <v>1994</v>
      </c>
      <c r="B110" t="s">
        <v>11</v>
      </c>
      <c r="C110">
        <f>B5</f>
        <v>686</v>
      </c>
    </row>
    <row r="111" spans="1:23" ht="15" thickBot="1">
      <c r="A111" s="128"/>
      <c r="B111" t="s">
        <v>10</v>
      </c>
      <c r="C111">
        <f t="shared" ref="C111:C121" si="30">B6</f>
        <v>569</v>
      </c>
    </row>
    <row r="112" spans="1:23">
      <c r="A112" s="128"/>
      <c r="B112" t="s">
        <v>9</v>
      </c>
      <c r="C112">
        <f t="shared" si="30"/>
        <v>741</v>
      </c>
      <c r="F112" s="12"/>
      <c r="G112" s="13">
        <v>1994</v>
      </c>
      <c r="H112" s="13">
        <v>1995</v>
      </c>
      <c r="I112" s="14">
        <v>1996</v>
      </c>
      <c r="K112" s="12" t="s">
        <v>17</v>
      </c>
      <c r="L112" s="13">
        <v>1994</v>
      </c>
      <c r="M112" s="13">
        <v>1995</v>
      </c>
      <c r="N112" s="14">
        <v>1996</v>
      </c>
      <c r="P112" s="12"/>
      <c r="Q112" s="13">
        <v>1994</v>
      </c>
      <c r="R112" s="13">
        <v>1995</v>
      </c>
      <c r="S112" s="14">
        <v>1996</v>
      </c>
      <c r="U112" t="s">
        <v>73</v>
      </c>
      <c r="V112" t="s">
        <v>71</v>
      </c>
    </row>
    <row r="113" spans="1:22">
      <c r="A113" s="128"/>
      <c r="B113" t="s">
        <v>8</v>
      </c>
      <c r="C113">
        <f t="shared" si="30"/>
        <v>645</v>
      </c>
      <c r="F113" s="56" t="s">
        <v>11</v>
      </c>
      <c r="G113" s="10">
        <v>686</v>
      </c>
      <c r="H113" s="10">
        <v>805</v>
      </c>
      <c r="I113" s="4">
        <v>741</v>
      </c>
      <c r="K113" s="56" t="s">
        <v>11</v>
      </c>
      <c r="L113" s="10">
        <f t="shared" ref="L113:L124" si="31">D110</f>
        <v>0</v>
      </c>
      <c r="M113" s="10">
        <f t="shared" ref="M113:M124" si="32">D122</f>
        <v>733.83333333333337</v>
      </c>
      <c r="N113" s="4">
        <f t="shared" ref="N113:N124" si="33">D134</f>
        <v>733.5</v>
      </c>
      <c r="P113" s="56" t="s">
        <v>11</v>
      </c>
      <c r="Q113" s="10">
        <f>IF(L113=0,0,G113/L113)</f>
        <v>0</v>
      </c>
      <c r="R113" s="10">
        <f t="shared" ref="R113:S124" si="34">IF(M113=0,0,H113/M113)</f>
        <v>1.0969793322734498</v>
      </c>
      <c r="S113" s="4">
        <f t="shared" si="34"/>
        <v>1.0102249488752557</v>
      </c>
      <c r="T113">
        <f>SUM(Q113:S113)/COUNTIF(Q113:S113,"&gt;0")</f>
        <v>1.0536021405743528</v>
      </c>
      <c r="U113">
        <f>T113/T$125</f>
        <v>1.0521287260668502</v>
      </c>
      <c r="V113">
        <f>U113*100</f>
        <v>105.21287260668501</v>
      </c>
    </row>
    <row r="114" spans="1:22">
      <c r="A114" s="128"/>
      <c r="B114" t="s">
        <v>7</v>
      </c>
      <c r="C114">
        <f t="shared" si="30"/>
        <v>739</v>
      </c>
      <c r="F114" s="56" t="s">
        <v>10</v>
      </c>
      <c r="G114" s="10">
        <v>569</v>
      </c>
      <c r="H114" s="10">
        <v>633</v>
      </c>
      <c r="I114" s="4">
        <v>633</v>
      </c>
      <c r="K114" s="56" t="s">
        <v>10</v>
      </c>
      <c r="L114" s="10">
        <f t="shared" si="31"/>
        <v>0</v>
      </c>
      <c r="M114" s="10">
        <f t="shared" si="32"/>
        <v>729.41666666666663</v>
      </c>
      <c r="N114" s="4">
        <f t="shared" si="33"/>
        <v>734.66666666666663</v>
      </c>
      <c r="P114" s="56" t="s">
        <v>10</v>
      </c>
      <c r="Q114" s="10">
        <f t="shared" ref="Q114:Q124" si="35">IF(L114=0,0,G114/L114)</f>
        <v>0</v>
      </c>
      <c r="R114" s="10">
        <f t="shared" si="34"/>
        <v>0.86781674854335655</v>
      </c>
      <c r="S114" s="4">
        <f t="shared" si="34"/>
        <v>0.86161524500907449</v>
      </c>
      <c r="T114">
        <f t="shared" ref="T114:T124" si="36">SUM(Q114:S114)/COUNTIF(Q114:S114,"&gt;0")</f>
        <v>0.86471599677621547</v>
      </c>
      <c r="U114">
        <f t="shared" ref="U114:U124" si="37">T114/T$125</f>
        <v>0.86350673092010677</v>
      </c>
      <c r="V114">
        <f t="shared" ref="V114:V124" si="38">U114*100</f>
        <v>86.35067309201068</v>
      </c>
    </row>
    <row r="115" spans="1:22">
      <c r="A115" s="128"/>
      <c r="B115" t="s">
        <v>6</v>
      </c>
      <c r="C115">
        <f t="shared" si="30"/>
        <v>762</v>
      </c>
      <c r="F115" s="56" t="s">
        <v>9</v>
      </c>
      <c r="G115" s="10">
        <v>741</v>
      </c>
      <c r="H115" s="10">
        <v>745</v>
      </c>
      <c r="I115" s="4">
        <v>686</v>
      </c>
      <c r="K115" s="56" t="s">
        <v>9</v>
      </c>
      <c r="L115" s="10">
        <f t="shared" si="31"/>
        <v>0</v>
      </c>
      <c r="M115" s="10">
        <f t="shared" si="32"/>
        <v>731.83333333333337</v>
      </c>
      <c r="N115" s="4">
        <f t="shared" si="33"/>
        <v>738.58333333333337</v>
      </c>
      <c r="P115" s="56" t="s">
        <v>9</v>
      </c>
      <c r="Q115" s="10">
        <f t="shared" si="35"/>
        <v>0</v>
      </c>
      <c r="R115" s="10">
        <f t="shared" si="34"/>
        <v>1.0179913459348666</v>
      </c>
      <c r="S115" s="4">
        <f t="shared" si="34"/>
        <v>0.92880514498476807</v>
      </c>
      <c r="T115">
        <f t="shared" si="36"/>
        <v>0.97339824545981735</v>
      </c>
      <c r="U115">
        <f t="shared" si="37"/>
        <v>0.97203699243915043</v>
      </c>
      <c r="V115">
        <f t="shared" si="38"/>
        <v>97.20369924391504</v>
      </c>
    </row>
    <row r="116" spans="1:22">
      <c r="A116" s="128"/>
      <c r="B116" t="s">
        <v>5</v>
      </c>
      <c r="C116">
        <f t="shared" si="30"/>
        <v>768</v>
      </c>
      <c r="D116">
        <f>IF(COUNTA(B110:B121)=12,AVERAGE(C110:C121),0)</f>
        <v>723.66666666666663</v>
      </c>
      <c r="F116" s="56" t="s">
        <v>8</v>
      </c>
      <c r="G116" s="10">
        <v>645</v>
      </c>
      <c r="H116" s="10">
        <v>647</v>
      </c>
      <c r="I116" s="4">
        <v>716</v>
      </c>
      <c r="K116" s="56" t="s">
        <v>8</v>
      </c>
      <c r="L116" s="10">
        <f t="shared" si="31"/>
        <v>0</v>
      </c>
      <c r="M116" s="10">
        <f t="shared" si="32"/>
        <v>719.33333333333337</v>
      </c>
      <c r="N116" s="4">
        <f t="shared" si="33"/>
        <v>741.91666666666663</v>
      </c>
      <c r="P116" s="56" t="s">
        <v>8</v>
      </c>
      <c r="Q116" s="10">
        <f t="shared" si="35"/>
        <v>0</v>
      </c>
      <c r="R116" s="10">
        <f t="shared" si="34"/>
        <v>0.89944392956441144</v>
      </c>
      <c r="S116" s="4">
        <f t="shared" si="34"/>
        <v>0.96506795462203754</v>
      </c>
      <c r="T116">
        <f t="shared" si="36"/>
        <v>0.93225594209322449</v>
      </c>
      <c r="U116">
        <f t="shared" si="37"/>
        <v>0.93095222470609318</v>
      </c>
      <c r="V116">
        <f t="shared" si="38"/>
        <v>93.095222470609315</v>
      </c>
    </row>
    <row r="117" spans="1:22">
      <c r="A117" s="128"/>
      <c r="B117" t="s">
        <v>4</v>
      </c>
      <c r="C117">
        <f t="shared" si="30"/>
        <v>783</v>
      </c>
      <c r="D117">
        <f t="shared" ref="D117:D140" si="39">IF(COUNTA(B111:B122)=12,AVERAGE(C111:C122),0)</f>
        <v>733.58333333333337</v>
      </c>
      <c r="F117" s="56" t="s">
        <v>7</v>
      </c>
      <c r="G117" s="10">
        <v>739</v>
      </c>
      <c r="H117" s="10">
        <v>702</v>
      </c>
      <c r="I117" s="4">
        <v>723</v>
      </c>
      <c r="K117" s="56" t="s">
        <v>7</v>
      </c>
      <c r="L117" s="10">
        <f t="shared" si="31"/>
        <v>0</v>
      </c>
      <c r="M117" s="10">
        <f t="shared" si="32"/>
        <v>717.16666666666663</v>
      </c>
      <c r="N117" s="4">
        <f t="shared" si="33"/>
        <v>736.16666666666663</v>
      </c>
      <c r="P117" s="56" t="s">
        <v>7</v>
      </c>
      <c r="Q117" s="10">
        <f t="shared" si="35"/>
        <v>0</v>
      </c>
      <c r="R117" s="10">
        <f t="shared" si="34"/>
        <v>0.97885196374622363</v>
      </c>
      <c r="S117" s="4">
        <f t="shared" si="34"/>
        <v>0.98211455739189502</v>
      </c>
      <c r="T117">
        <f t="shared" si="36"/>
        <v>0.98048326056905932</v>
      </c>
      <c r="U117">
        <f t="shared" si="37"/>
        <v>0.97911209947812017</v>
      </c>
      <c r="V117">
        <f t="shared" si="38"/>
        <v>97.911209947812011</v>
      </c>
    </row>
    <row r="118" spans="1:22">
      <c r="A118" s="128"/>
      <c r="B118" t="s">
        <v>3</v>
      </c>
      <c r="C118">
        <f t="shared" si="30"/>
        <v>842</v>
      </c>
      <c r="D118">
        <f t="shared" si="39"/>
        <v>738.91666666666663</v>
      </c>
      <c r="F118" s="56" t="s">
        <v>6</v>
      </c>
      <c r="G118" s="10">
        <v>762</v>
      </c>
      <c r="H118" s="10">
        <v>732</v>
      </c>
      <c r="I118" s="4">
        <v>737</v>
      </c>
      <c r="K118" s="56" t="s">
        <v>6</v>
      </c>
      <c r="L118" s="10">
        <f t="shared" si="31"/>
        <v>0</v>
      </c>
      <c r="M118" s="10">
        <f t="shared" si="32"/>
        <v>725.33333333333337</v>
      </c>
      <c r="N118" s="4">
        <f t="shared" si="33"/>
        <v>733.83333333333337</v>
      </c>
      <c r="P118" s="56" t="s">
        <v>6</v>
      </c>
      <c r="Q118" s="10">
        <f t="shared" si="35"/>
        <v>0</v>
      </c>
      <c r="R118" s="10">
        <f t="shared" si="34"/>
        <v>1.0091911764705881</v>
      </c>
      <c r="S118" s="4">
        <f t="shared" si="34"/>
        <v>1.0043152396093573</v>
      </c>
      <c r="T118">
        <f t="shared" si="36"/>
        <v>1.0067532080399726</v>
      </c>
      <c r="U118">
        <f t="shared" si="37"/>
        <v>1.005345309626448</v>
      </c>
      <c r="V118">
        <f t="shared" si="38"/>
        <v>100.53453096264479</v>
      </c>
    </row>
    <row r="119" spans="1:22">
      <c r="A119" s="128"/>
      <c r="B119" t="s">
        <v>2</v>
      </c>
      <c r="C119">
        <f t="shared" si="30"/>
        <v>801</v>
      </c>
      <c r="D119">
        <f t="shared" si="39"/>
        <v>739.25</v>
      </c>
      <c r="F119" s="56" t="s">
        <v>5</v>
      </c>
      <c r="G119" s="10">
        <v>768</v>
      </c>
      <c r="H119" s="10">
        <v>715</v>
      </c>
      <c r="I119" s="4">
        <v>729</v>
      </c>
      <c r="K119" s="56" t="s">
        <v>5</v>
      </c>
      <c r="L119" s="10">
        <f t="shared" si="31"/>
        <v>723.66666666666663</v>
      </c>
      <c r="M119" s="10">
        <f t="shared" si="32"/>
        <v>735.83333333333337</v>
      </c>
      <c r="N119" s="4">
        <f t="shared" si="33"/>
        <v>731.08333333333337</v>
      </c>
      <c r="P119" s="56" t="s">
        <v>5</v>
      </c>
      <c r="Q119" s="10">
        <f t="shared" si="35"/>
        <v>1.061262091202211</v>
      </c>
      <c r="R119" s="10">
        <f t="shared" si="34"/>
        <v>0.97168742921857298</v>
      </c>
      <c r="S119" s="4">
        <f t="shared" si="34"/>
        <v>0.9971503476575857</v>
      </c>
      <c r="T119">
        <f t="shared" si="36"/>
        <v>1.0100332893594566</v>
      </c>
      <c r="U119">
        <f t="shared" si="37"/>
        <v>1.0086208039019087</v>
      </c>
      <c r="V119">
        <f t="shared" si="38"/>
        <v>100.86208039019087</v>
      </c>
    </row>
    <row r="120" spans="1:22">
      <c r="A120" s="128"/>
      <c r="B120" t="s">
        <v>1</v>
      </c>
      <c r="C120">
        <f t="shared" si="30"/>
        <v>677</v>
      </c>
      <c r="D120">
        <f t="shared" si="39"/>
        <v>739.41666666666663</v>
      </c>
      <c r="F120" s="56" t="s">
        <v>4</v>
      </c>
      <c r="G120" s="10">
        <v>783</v>
      </c>
      <c r="H120" s="10">
        <v>812</v>
      </c>
      <c r="I120" s="4">
        <v>859</v>
      </c>
      <c r="K120" s="56" t="s">
        <v>4</v>
      </c>
      <c r="L120" s="10">
        <f t="shared" si="31"/>
        <v>733.58333333333337</v>
      </c>
      <c r="M120" s="10">
        <f t="shared" si="32"/>
        <v>730.5</v>
      </c>
      <c r="N120" s="4">
        <f t="shared" si="33"/>
        <v>0</v>
      </c>
      <c r="P120" s="56" t="s">
        <v>4</v>
      </c>
      <c r="Q120" s="10">
        <f t="shared" si="35"/>
        <v>1.067363398841304</v>
      </c>
      <c r="R120" s="10">
        <f t="shared" si="34"/>
        <v>1.1115674195756331</v>
      </c>
      <c r="S120" s="4">
        <f t="shared" si="34"/>
        <v>0</v>
      </c>
      <c r="T120">
        <f t="shared" si="36"/>
        <v>1.0894654092084686</v>
      </c>
      <c r="U120">
        <f t="shared" si="37"/>
        <v>1.0879418415565703</v>
      </c>
      <c r="V120">
        <f t="shared" si="38"/>
        <v>108.79418415565702</v>
      </c>
    </row>
    <row r="121" spans="1:22">
      <c r="A121" s="128"/>
      <c r="B121" t="s">
        <v>0</v>
      </c>
      <c r="C121">
        <f t="shared" si="30"/>
        <v>671</v>
      </c>
      <c r="D121">
        <f t="shared" si="39"/>
        <v>736.33333333333337</v>
      </c>
      <c r="F121" s="56" t="s">
        <v>3</v>
      </c>
      <c r="G121" s="10">
        <v>842</v>
      </c>
      <c r="H121" s="10">
        <v>692</v>
      </c>
      <c r="I121" s="4">
        <v>732</v>
      </c>
      <c r="K121" s="56" t="s">
        <v>3</v>
      </c>
      <c r="L121" s="10">
        <f t="shared" si="31"/>
        <v>738.91666666666663</v>
      </c>
      <c r="M121" s="10">
        <f t="shared" si="32"/>
        <v>730.5</v>
      </c>
      <c r="N121" s="4">
        <f t="shared" si="33"/>
        <v>0</v>
      </c>
      <c r="P121" s="56" t="s">
        <v>3</v>
      </c>
      <c r="Q121" s="10">
        <f t="shared" si="35"/>
        <v>1.1395060336077592</v>
      </c>
      <c r="R121" s="10">
        <f t="shared" si="34"/>
        <v>0.94729637234770703</v>
      </c>
      <c r="S121" s="4">
        <f t="shared" si="34"/>
        <v>0</v>
      </c>
      <c r="T121">
        <f t="shared" si="36"/>
        <v>1.0434012029777331</v>
      </c>
      <c r="U121">
        <f t="shared" si="37"/>
        <v>1.0419420540158917</v>
      </c>
      <c r="V121">
        <f t="shared" si="38"/>
        <v>104.19420540158917</v>
      </c>
    </row>
    <row r="122" spans="1:22">
      <c r="A122" s="128">
        <v>1995</v>
      </c>
      <c r="B122" t="s">
        <v>11</v>
      </c>
      <c r="C122">
        <f>C5</f>
        <v>805</v>
      </c>
      <c r="D122">
        <f t="shared" si="39"/>
        <v>733.83333333333337</v>
      </c>
      <c r="F122" s="56" t="s">
        <v>2</v>
      </c>
      <c r="G122" s="10">
        <v>801</v>
      </c>
      <c r="H122" s="10">
        <v>775</v>
      </c>
      <c r="I122" s="4">
        <v>706</v>
      </c>
      <c r="K122" s="56" t="s">
        <v>2</v>
      </c>
      <c r="L122" s="10">
        <f t="shared" si="31"/>
        <v>739.25</v>
      </c>
      <c r="M122" s="10">
        <f t="shared" si="32"/>
        <v>725.58333333333337</v>
      </c>
      <c r="N122" s="4">
        <f t="shared" si="33"/>
        <v>0</v>
      </c>
      <c r="P122" s="56" t="s">
        <v>2</v>
      </c>
      <c r="Q122" s="10">
        <f t="shared" si="35"/>
        <v>1.0835306053432534</v>
      </c>
      <c r="R122" s="10">
        <f t="shared" si="34"/>
        <v>1.0681061215114276</v>
      </c>
      <c r="S122" s="4">
        <f t="shared" si="34"/>
        <v>0</v>
      </c>
      <c r="T122">
        <f t="shared" si="36"/>
        <v>1.0758183634273406</v>
      </c>
      <c r="U122">
        <f t="shared" si="37"/>
        <v>1.0743138805461201</v>
      </c>
      <c r="V122">
        <f t="shared" si="38"/>
        <v>107.43138805461201</v>
      </c>
    </row>
    <row r="123" spans="1:22">
      <c r="A123" s="128"/>
      <c r="B123" t="s">
        <v>10</v>
      </c>
      <c r="C123">
        <f t="shared" ref="C123:C133" si="40">C6</f>
        <v>633</v>
      </c>
      <c r="D123">
        <f t="shared" si="39"/>
        <v>729.41666666666663</v>
      </c>
      <c r="F123" s="56" t="s">
        <v>1</v>
      </c>
      <c r="G123" s="10">
        <v>677</v>
      </c>
      <c r="H123" s="10">
        <v>775</v>
      </c>
      <c r="I123" s="4">
        <v>747</v>
      </c>
      <c r="K123" s="56" t="s">
        <v>1</v>
      </c>
      <c r="L123" s="10">
        <f t="shared" si="31"/>
        <v>739.41666666666663</v>
      </c>
      <c r="M123" s="10">
        <f t="shared" si="32"/>
        <v>731.33333333333337</v>
      </c>
      <c r="N123" s="4">
        <f t="shared" si="33"/>
        <v>0</v>
      </c>
      <c r="P123" s="56" t="s">
        <v>1</v>
      </c>
      <c r="Q123" s="10">
        <f t="shared" si="35"/>
        <v>0.91558661106728279</v>
      </c>
      <c r="R123" s="10">
        <f t="shared" si="34"/>
        <v>1.0597082953509571</v>
      </c>
      <c r="S123" s="4">
        <f t="shared" si="34"/>
        <v>0</v>
      </c>
      <c r="T123">
        <f t="shared" si="36"/>
        <v>0.98764745320911995</v>
      </c>
      <c r="U123">
        <f t="shared" si="37"/>
        <v>0.98626627332174521</v>
      </c>
      <c r="V123">
        <f t="shared" si="38"/>
        <v>98.626627332174522</v>
      </c>
    </row>
    <row r="124" spans="1:22" ht="15" thickBot="1">
      <c r="A124" s="128"/>
      <c r="B124" t="s">
        <v>9</v>
      </c>
      <c r="C124">
        <f t="shared" si="40"/>
        <v>745</v>
      </c>
      <c r="D124">
        <f t="shared" si="39"/>
        <v>731.83333333333337</v>
      </c>
      <c r="F124" s="19" t="s">
        <v>0</v>
      </c>
      <c r="G124" s="11">
        <v>671</v>
      </c>
      <c r="H124" s="11">
        <v>797</v>
      </c>
      <c r="I124" s="6">
        <v>764</v>
      </c>
      <c r="K124" s="19" t="s">
        <v>0</v>
      </c>
      <c r="L124" s="11">
        <f t="shared" si="31"/>
        <v>736.33333333333337</v>
      </c>
      <c r="M124" s="11">
        <f t="shared" si="32"/>
        <v>733.08333333333337</v>
      </c>
      <c r="N124" s="6">
        <f t="shared" si="33"/>
        <v>0</v>
      </c>
      <c r="P124" s="19" t="s">
        <v>0</v>
      </c>
      <c r="Q124" s="11">
        <f t="shared" si="35"/>
        <v>0.91127206880941602</v>
      </c>
      <c r="R124" s="11">
        <f t="shared" si="34"/>
        <v>1.0871888143685347</v>
      </c>
      <c r="S124" s="6">
        <f t="shared" si="34"/>
        <v>0</v>
      </c>
      <c r="T124">
        <f t="shared" si="36"/>
        <v>0.99923044158897534</v>
      </c>
      <c r="U124">
        <f t="shared" si="37"/>
        <v>0.99783306342099554</v>
      </c>
      <c r="V124">
        <f t="shared" si="38"/>
        <v>99.78330634209955</v>
      </c>
    </row>
    <row r="125" spans="1:22">
      <c r="A125" s="128"/>
      <c r="B125" t="s">
        <v>8</v>
      </c>
      <c r="C125">
        <f t="shared" si="40"/>
        <v>647</v>
      </c>
      <c r="D125">
        <f t="shared" si="39"/>
        <v>719.33333333333337</v>
      </c>
      <c r="T125">
        <f>AVERAGE(T113:T124)</f>
        <v>1.0014004127736447</v>
      </c>
      <c r="U125">
        <f>AVERAGE(U113:U124)</f>
        <v>1</v>
      </c>
    </row>
    <row r="126" spans="1:22">
      <c r="A126" s="128"/>
      <c r="B126" t="s">
        <v>7</v>
      </c>
      <c r="C126">
        <f t="shared" si="40"/>
        <v>702</v>
      </c>
      <c r="D126">
        <f t="shared" si="39"/>
        <v>717.16666666666663</v>
      </c>
    </row>
    <row r="127" spans="1:22">
      <c r="A127" s="128"/>
      <c r="B127" t="s">
        <v>6</v>
      </c>
      <c r="C127">
        <f t="shared" si="40"/>
        <v>732</v>
      </c>
      <c r="D127">
        <f t="shared" si="39"/>
        <v>725.33333333333337</v>
      </c>
    </row>
    <row r="128" spans="1:22">
      <c r="A128" s="128"/>
      <c r="B128" t="s">
        <v>5</v>
      </c>
      <c r="C128">
        <f t="shared" si="40"/>
        <v>715</v>
      </c>
      <c r="D128">
        <f t="shared" si="39"/>
        <v>735.83333333333337</v>
      </c>
    </row>
    <row r="129" spans="1:4">
      <c r="A129" s="128"/>
      <c r="B129" t="s">
        <v>4</v>
      </c>
      <c r="C129">
        <f t="shared" si="40"/>
        <v>812</v>
      </c>
      <c r="D129">
        <f t="shared" si="39"/>
        <v>730.5</v>
      </c>
    </row>
    <row r="130" spans="1:4">
      <c r="A130" s="128"/>
      <c r="B130" t="s">
        <v>3</v>
      </c>
      <c r="C130">
        <f t="shared" si="40"/>
        <v>692</v>
      </c>
      <c r="D130">
        <f t="shared" si="39"/>
        <v>730.5</v>
      </c>
    </row>
    <row r="131" spans="1:4">
      <c r="A131" s="128"/>
      <c r="B131" t="s">
        <v>2</v>
      </c>
      <c r="C131">
        <f t="shared" si="40"/>
        <v>775</v>
      </c>
      <c r="D131">
        <f t="shared" si="39"/>
        <v>725.58333333333337</v>
      </c>
    </row>
    <row r="132" spans="1:4">
      <c r="A132" s="128"/>
      <c r="B132" t="s">
        <v>1</v>
      </c>
      <c r="C132">
        <f t="shared" si="40"/>
        <v>775</v>
      </c>
      <c r="D132">
        <f t="shared" si="39"/>
        <v>731.33333333333337</v>
      </c>
    </row>
    <row r="133" spans="1:4">
      <c r="A133" s="128"/>
      <c r="B133" t="s">
        <v>0</v>
      </c>
      <c r="C133">
        <f t="shared" si="40"/>
        <v>797</v>
      </c>
      <c r="D133">
        <f t="shared" si="39"/>
        <v>733.08333333333337</v>
      </c>
    </row>
    <row r="134" spans="1:4">
      <c r="A134" s="128">
        <v>1996</v>
      </c>
      <c r="B134" t="s">
        <v>11</v>
      </c>
      <c r="C134">
        <f>D5</f>
        <v>741</v>
      </c>
      <c r="D134">
        <f t="shared" si="39"/>
        <v>733.5</v>
      </c>
    </row>
    <row r="135" spans="1:4">
      <c r="A135" s="128"/>
      <c r="B135" t="s">
        <v>10</v>
      </c>
      <c r="C135">
        <f t="shared" ref="C135:C145" si="41">D6</f>
        <v>633</v>
      </c>
      <c r="D135">
        <f t="shared" si="39"/>
        <v>734.66666666666663</v>
      </c>
    </row>
    <row r="136" spans="1:4">
      <c r="A136" s="128"/>
      <c r="B136" t="s">
        <v>9</v>
      </c>
      <c r="C136">
        <f t="shared" si="41"/>
        <v>686</v>
      </c>
      <c r="D136">
        <f t="shared" si="39"/>
        <v>738.58333333333337</v>
      </c>
    </row>
    <row r="137" spans="1:4">
      <c r="A137" s="128"/>
      <c r="B137" t="s">
        <v>8</v>
      </c>
      <c r="C137">
        <f t="shared" si="41"/>
        <v>716</v>
      </c>
      <c r="D137">
        <f t="shared" si="39"/>
        <v>741.91666666666663</v>
      </c>
    </row>
    <row r="138" spans="1:4">
      <c r="A138" s="128"/>
      <c r="B138" t="s">
        <v>7</v>
      </c>
      <c r="C138">
        <f t="shared" si="41"/>
        <v>723</v>
      </c>
      <c r="D138">
        <f t="shared" si="39"/>
        <v>736.16666666666663</v>
      </c>
    </row>
    <row r="139" spans="1:4">
      <c r="A139" s="128"/>
      <c r="B139" t="s">
        <v>6</v>
      </c>
      <c r="C139">
        <f t="shared" si="41"/>
        <v>737</v>
      </c>
      <c r="D139">
        <f t="shared" si="39"/>
        <v>733.83333333333337</v>
      </c>
    </row>
    <row r="140" spans="1:4">
      <c r="A140" s="128"/>
      <c r="B140" t="s">
        <v>5</v>
      </c>
      <c r="C140">
        <f t="shared" si="41"/>
        <v>729</v>
      </c>
      <c r="D140">
        <f t="shared" si="39"/>
        <v>731.08333333333337</v>
      </c>
    </row>
    <row r="141" spans="1:4">
      <c r="A141" s="128"/>
      <c r="B141" t="s">
        <v>4</v>
      </c>
      <c r="C141">
        <f t="shared" si="41"/>
        <v>859</v>
      </c>
    </row>
    <row r="142" spans="1:4">
      <c r="A142" s="128"/>
      <c r="B142" t="s">
        <v>3</v>
      </c>
      <c r="C142">
        <f t="shared" si="41"/>
        <v>732</v>
      </c>
    </row>
    <row r="143" spans="1:4">
      <c r="A143" s="128"/>
      <c r="B143" t="s">
        <v>2</v>
      </c>
      <c r="C143">
        <f t="shared" si="41"/>
        <v>706</v>
      </c>
    </row>
    <row r="144" spans="1:4">
      <c r="A144" s="128"/>
      <c r="B144" t="s">
        <v>1</v>
      </c>
      <c r="C144">
        <f t="shared" si="41"/>
        <v>747</v>
      </c>
    </row>
    <row r="145" spans="1:8">
      <c r="A145" s="128"/>
      <c r="B145" t="s">
        <v>0</v>
      </c>
      <c r="C145">
        <f t="shared" si="41"/>
        <v>764</v>
      </c>
    </row>
    <row r="148" spans="1:8" ht="15" thickBot="1"/>
    <row r="149" spans="1:8" ht="18.600000000000001" thickBot="1">
      <c r="A149" s="1"/>
      <c r="B149" s="9"/>
      <c r="C149" s="9"/>
      <c r="D149" s="143" t="s">
        <v>88</v>
      </c>
      <c r="E149" s="143"/>
      <c r="F149" s="144" t="s">
        <v>89</v>
      </c>
      <c r="G149" s="145"/>
      <c r="H149" s="10"/>
    </row>
    <row r="150" spans="1:8" ht="29.4" thickBot="1">
      <c r="A150" s="64" t="s">
        <v>82</v>
      </c>
      <c r="B150" s="65" t="s">
        <v>28</v>
      </c>
      <c r="C150" s="65" t="s">
        <v>74</v>
      </c>
      <c r="D150" s="65" t="s">
        <v>90</v>
      </c>
      <c r="E150" s="65" t="s">
        <v>91</v>
      </c>
      <c r="F150" s="65" t="s">
        <v>90</v>
      </c>
      <c r="G150" s="66" t="s">
        <v>92</v>
      </c>
      <c r="H150" s="67" t="s">
        <v>93</v>
      </c>
    </row>
    <row r="151" spans="1:8">
      <c r="A151" s="12" t="s">
        <v>11</v>
      </c>
      <c r="B151" s="9">
        <f t="shared" ref="B151:B162" si="42">L23</f>
        <v>1.0185041111612347</v>
      </c>
      <c r="C151" s="9">
        <f t="shared" ref="C151:C162" si="43">M39</f>
        <v>1.0189345897594264</v>
      </c>
      <c r="D151" s="9">
        <f t="shared" ref="D151:D162" si="44">R64</f>
        <v>1.0212215247352825</v>
      </c>
      <c r="E151" s="9">
        <f t="shared" ref="E151:E162" si="45">V64</f>
        <v>1.0127101173015725</v>
      </c>
      <c r="F151" s="9">
        <f t="shared" ref="F151:F162" si="46">R91</f>
        <v>1.0223193823566494</v>
      </c>
      <c r="G151" s="2">
        <f t="shared" ref="G151:G162" si="47">V91</f>
        <v>1.0058841971738692</v>
      </c>
      <c r="H151" s="29">
        <f t="shared" ref="H151:H162" si="48">U113</f>
        <v>1.0521287260668502</v>
      </c>
    </row>
    <row r="152" spans="1:8">
      <c r="A152" s="56" t="s">
        <v>10</v>
      </c>
      <c r="B152" s="10">
        <f t="shared" si="42"/>
        <v>0.83745370832496768</v>
      </c>
      <c r="C152" s="10">
        <f t="shared" si="43"/>
        <v>0.83781335976366966</v>
      </c>
      <c r="D152" s="10">
        <f t="shared" si="44"/>
        <v>0.83918018471635036</v>
      </c>
      <c r="E152" s="10">
        <f t="shared" si="45"/>
        <v>0.86474367593553936</v>
      </c>
      <c r="F152" s="10">
        <f t="shared" si="46"/>
        <v>0.83949185415438721</v>
      </c>
      <c r="G152" s="4">
        <f t="shared" si="47"/>
        <v>0.85987782179904548</v>
      </c>
      <c r="H152" s="29">
        <f t="shared" si="48"/>
        <v>0.86350673092010677</v>
      </c>
    </row>
    <row r="153" spans="1:8">
      <c r="A153" s="56" t="s">
        <v>9</v>
      </c>
      <c r="B153" s="10">
        <f t="shared" si="42"/>
        <v>0.99158105008745567</v>
      </c>
      <c r="C153" s="10">
        <f t="shared" si="43"/>
        <v>0.99130126273861119</v>
      </c>
      <c r="D153" s="10">
        <f t="shared" si="44"/>
        <v>0.99317982189585907</v>
      </c>
      <c r="E153" s="10">
        <f t="shared" si="45"/>
        <v>1.0222014040581315</v>
      </c>
      <c r="F153" s="10">
        <f t="shared" si="46"/>
        <v>0.99337586377438836</v>
      </c>
      <c r="G153" s="4">
        <f t="shared" si="47"/>
        <v>1.013143897810727</v>
      </c>
      <c r="H153" s="29">
        <f t="shared" si="48"/>
        <v>0.97203699243915043</v>
      </c>
    </row>
    <row r="154" spans="1:8">
      <c r="A154" s="56" t="s">
        <v>8</v>
      </c>
      <c r="B154" s="10">
        <f t="shared" si="42"/>
        <v>0.91664601654567457</v>
      </c>
      <c r="C154" s="10">
        <f t="shared" si="43"/>
        <v>0.91689629042815968</v>
      </c>
      <c r="D154" s="10">
        <f t="shared" si="44"/>
        <v>0.91751666782577002</v>
      </c>
      <c r="E154" s="10">
        <f t="shared" si="45"/>
        <v>0.88939156543021813</v>
      </c>
      <c r="F154" s="10">
        <f t="shared" si="46"/>
        <v>0.91713081928828355</v>
      </c>
      <c r="G154" s="4">
        <f t="shared" si="47"/>
        <v>0.89548676975204211</v>
      </c>
      <c r="H154" s="29">
        <f t="shared" si="48"/>
        <v>0.93095222470609318</v>
      </c>
    </row>
    <row r="155" spans="1:8">
      <c r="A155" s="56" t="s">
        <v>7</v>
      </c>
      <c r="B155" s="10">
        <f t="shared" si="42"/>
        <v>0.98805070880275758</v>
      </c>
      <c r="C155" s="10">
        <f t="shared" si="43"/>
        <v>0.98784640626603071</v>
      </c>
      <c r="D155" s="10">
        <f t="shared" si="44"/>
        <v>0.98859388346062904</v>
      </c>
      <c r="E155" s="10">
        <f t="shared" si="45"/>
        <v>0.98644454804331383</v>
      </c>
      <c r="F155" s="10">
        <f t="shared" si="46"/>
        <v>0.98800429227033382</v>
      </c>
      <c r="G155" s="4">
        <f t="shared" si="47"/>
        <v>0.98514472669404896</v>
      </c>
      <c r="H155" s="29">
        <f t="shared" si="48"/>
        <v>0.97911209947812017</v>
      </c>
    </row>
    <row r="156" spans="1:8">
      <c r="A156" s="56" t="s">
        <v>6</v>
      </c>
      <c r="B156" s="10">
        <f t="shared" si="42"/>
        <v>1.0186181602477893</v>
      </c>
      <c r="C156" s="10">
        <f t="shared" si="43"/>
        <v>1.0183893950846348</v>
      </c>
      <c r="D156" s="10">
        <f t="shared" si="44"/>
        <v>1.0187900867248683</v>
      </c>
      <c r="E156" s="10">
        <f t="shared" si="45"/>
        <v>1.0051223266861051</v>
      </c>
      <c r="F156" s="10">
        <f t="shared" si="46"/>
        <v>1.0179452882277542</v>
      </c>
      <c r="G156" s="4">
        <f t="shared" si="47"/>
        <v>1.0055704000933823</v>
      </c>
      <c r="H156" s="29">
        <f t="shared" si="48"/>
        <v>1.005345309626448</v>
      </c>
    </row>
    <row r="157" spans="1:8">
      <c r="A157" s="56" t="s">
        <v>5</v>
      </c>
      <c r="B157" s="10">
        <f t="shared" si="42"/>
        <v>1.0100332893594566</v>
      </c>
      <c r="C157" s="10">
        <f t="shared" si="43"/>
        <v>1.009696311052807</v>
      </c>
      <c r="D157" s="10">
        <f t="shared" si="44"/>
        <v>1.0097193270445721</v>
      </c>
      <c r="E157" s="10">
        <f t="shared" si="45"/>
        <v>0.99379335873728958</v>
      </c>
      <c r="F157" s="10">
        <f t="shared" si="46"/>
        <v>1.008897095926125</v>
      </c>
      <c r="G157" s="4">
        <f t="shared" si="47"/>
        <v>0.99615379512351221</v>
      </c>
      <c r="H157" s="29">
        <f t="shared" si="48"/>
        <v>1.0086208039019087</v>
      </c>
    </row>
    <row r="158" spans="1:8">
      <c r="A158" s="56" t="s">
        <v>4</v>
      </c>
      <c r="B158" s="10">
        <f t="shared" si="42"/>
        <v>1.1201564263407116</v>
      </c>
      <c r="C158" s="10">
        <f t="shared" si="43"/>
        <v>1.1204744950064536</v>
      </c>
      <c r="D158" s="10">
        <f t="shared" si="44"/>
        <v>1.1194356794400075</v>
      </c>
      <c r="E158" s="10">
        <f t="shared" si="45"/>
        <v>1.112091221542169</v>
      </c>
      <c r="F158" s="10">
        <f t="shared" si="46"/>
        <v>1.1187141843484349</v>
      </c>
      <c r="G158" s="4">
        <f t="shared" si="47"/>
        <v>1.1010600335264105</v>
      </c>
      <c r="H158" s="29">
        <f t="shared" si="48"/>
        <v>1.0879418415565703</v>
      </c>
    </row>
    <row r="159" spans="1:8">
      <c r="A159" s="56" t="s">
        <v>3</v>
      </c>
      <c r="B159" s="10">
        <f t="shared" si="42"/>
        <v>1.0350677712404879</v>
      </c>
      <c r="C159" s="10">
        <f t="shared" si="43"/>
        <v>1.0342205904784287</v>
      </c>
      <c r="D159" s="10">
        <f t="shared" si="44"/>
        <v>1.0336567344297594</v>
      </c>
      <c r="E159" s="10">
        <f t="shared" si="45"/>
        <v>0.99704356075735834</v>
      </c>
      <c r="F159" s="10">
        <f t="shared" si="46"/>
        <v>1.0332887779289184</v>
      </c>
      <c r="G159" s="4">
        <f t="shared" si="47"/>
        <v>1.0037622466018017</v>
      </c>
      <c r="H159" s="29">
        <f t="shared" si="48"/>
        <v>1.0419420540158917</v>
      </c>
    </row>
    <row r="160" spans="1:8">
      <c r="A160" s="56" t="s">
        <v>2</v>
      </c>
      <c r="B160" s="10">
        <f t="shared" si="42"/>
        <v>1.0419270051833236</v>
      </c>
      <c r="C160" s="10">
        <f t="shared" si="43"/>
        <v>1.0414110722358698</v>
      </c>
      <c r="D160" s="10">
        <f t="shared" si="44"/>
        <v>1.0404778770497389</v>
      </c>
      <c r="E160" s="10">
        <f t="shared" si="45"/>
        <v>1.0605200319239434</v>
      </c>
      <c r="F160" s="10">
        <f t="shared" si="46"/>
        <v>1.0401517379884133</v>
      </c>
      <c r="G160" s="4">
        <f t="shared" si="47"/>
        <v>1.0508447967850294</v>
      </c>
      <c r="H160" s="29">
        <f t="shared" si="48"/>
        <v>1.0743138805461201</v>
      </c>
    </row>
    <row r="161" spans="1:8">
      <c r="A161" s="56" t="s">
        <v>1</v>
      </c>
      <c r="B161" s="10">
        <f t="shared" si="42"/>
        <v>1.0035041883911087</v>
      </c>
      <c r="C161" s="10">
        <f t="shared" si="43"/>
        <v>1.0039531568181181</v>
      </c>
      <c r="D161" s="10">
        <f t="shared" si="44"/>
        <v>1.0018369495780892</v>
      </c>
      <c r="E161" s="10">
        <f t="shared" si="45"/>
        <v>1.0166195363531634</v>
      </c>
      <c r="F161" s="10">
        <f t="shared" si="46"/>
        <v>1.0025855517805935</v>
      </c>
      <c r="G161" s="4">
        <f t="shared" si="47"/>
        <v>1.0286036288370917</v>
      </c>
      <c r="H161" s="29">
        <f t="shared" si="48"/>
        <v>0.98626627332174521</v>
      </c>
    </row>
    <row r="162" spans="1:8" ht="15" thickBot="1">
      <c r="A162" s="19" t="s">
        <v>0</v>
      </c>
      <c r="B162" s="11">
        <f t="shared" si="42"/>
        <v>1.018457564315032</v>
      </c>
      <c r="C162" s="11">
        <f t="shared" si="43"/>
        <v>1.0190630703677921</v>
      </c>
      <c r="D162" s="11">
        <f t="shared" si="44"/>
        <v>1.0163912630990757</v>
      </c>
      <c r="E162" s="11">
        <f t="shared" si="45"/>
        <v>1.039318653231196</v>
      </c>
      <c r="F162" s="11">
        <f t="shared" si="46"/>
        <v>1.0180951519557209</v>
      </c>
      <c r="G162" s="6">
        <f t="shared" si="47"/>
        <v>1.0544676858030388</v>
      </c>
      <c r="H162" s="29">
        <f t="shared" si="48"/>
        <v>0.99783306342099554</v>
      </c>
    </row>
    <row r="163" spans="1:8">
      <c r="A163" s="59"/>
      <c r="B163" s="24">
        <f>AVERAGE(B151:B162)</f>
        <v>0.99999999999999989</v>
      </c>
      <c r="C163" s="24">
        <f t="shared" ref="C163:H163" si="49">AVERAGE(C151:C162)</f>
        <v>1.0000000000000002</v>
      </c>
      <c r="D163" s="24">
        <f t="shared" si="49"/>
        <v>1.0000000000000002</v>
      </c>
      <c r="E163" s="24">
        <f t="shared" si="49"/>
        <v>1</v>
      </c>
      <c r="F163" s="24">
        <f t="shared" si="49"/>
        <v>1.0000000000000004</v>
      </c>
      <c r="G163" s="24">
        <f t="shared" si="49"/>
        <v>0.99999999999999989</v>
      </c>
      <c r="H163" s="24">
        <f t="shared" si="49"/>
        <v>1</v>
      </c>
    </row>
    <row r="165" spans="1:8" ht="15" thickBot="1"/>
    <row r="166" spans="1:8" ht="18">
      <c r="A166" s="32"/>
      <c r="B166" s="9"/>
      <c r="C166" s="9"/>
      <c r="D166" s="138" t="s">
        <v>88</v>
      </c>
      <c r="E166" s="139"/>
      <c r="F166" s="138" t="s">
        <v>89</v>
      </c>
      <c r="G166" s="139"/>
      <c r="H166" s="2"/>
    </row>
    <row r="167" spans="1:8" ht="28.8">
      <c r="A167" s="115" t="s">
        <v>82</v>
      </c>
      <c r="B167" s="93" t="s">
        <v>28</v>
      </c>
      <c r="C167" s="93" t="s">
        <v>74</v>
      </c>
      <c r="D167" s="113" t="s">
        <v>90</v>
      </c>
      <c r="E167" s="94" t="s">
        <v>91</v>
      </c>
      <c r="F167" s="113" t="s">
        <v>90</v>
      </c>
      <c r="G167" s="94" t="s">
        <v>92</v>
      </c>
      <c r="H167" s="114" t="s">
        <v>93</v>
      </c>
    </row>
    <row r="168" spans="1:8">
      <c r="A168" s="57" t="s">
        <v>11</v>
      </c>
      <c r="B168" s="10">
        <f>B151*100</f>
        <v>101.85041111612347</v>
      </c>
      <c r="C168" s="10">
        <f t="shared" ref="C168:H168" si="50">C151*100</f>
        <v>101.89345897594264</v>
      </c>
      <c r="D168" s="3">
        <f t="shared" si="50"/>
        <v>102.12215247352825</v>
      </c>
      <c r="E168" s="4">
        <f t="shared" si="50"/>
        <v>101.27101173015724</v>
      </c>
      <c r="F168" s="3">
        <f t="shared" si="50"/>
        <v>102.23193823566494</v>
      </c>
      <c r="G168" s="4">
        <f t="shared" si="50"/>
        <v>100.58841971738693</v>
      </c>
      <c r="H168" s="4">
        <f t="shared" si="50"/>
        <v>105.21287260668501</v>
      </c>
    </row>
    <row r="169" spans="1:8">
      <c r="A169" s="57" t="s">
        <v>10</v>
      </c>
      <c r="B169" s="10">
        <f t="shared" ref="B169:H179" si="51">B152*100</f>
        <v>83.745370832496775</v>
      </c>
      <c r="C169" s="10">
        <f t="shared" si="51"/>
        <v>83.781335976366961</v>
      </c>
      <c r="D169" s="3">
        <f t="shared" si="51"/>
        <v>83.918018471635037</v>
      </c>
      <c r="E169" s="4">
        <f t="shared" si="51"/>
        <v>86.474367593553936</v>
      </c>
      <c r="F169" s="3">
        <f t="shared" si="51"/>
        <v>83.94918541543872</v>
      </c>
      <c r="G169" s="4">
        <f t="shared" si="51"/>
        <v>85.987782179904542</v>
      </c>
      <c r="H169" s="4">
        <f t="shared" si="51"/>
        <v>86.35067309201068</v>
      </c>
    </row>
    <row r="170" spans="1:8">
      <c r="A170" s="57" t="s">
        <v>9</v>
      </c>
      <c r="B170" s="10">
        <f t="shared" si="51"/>
        <v>99.158105008745565</v>
      </c>
      <c r="C170" s="10">
        <f t="shared" si="51"/>
        <v>99.130126273861123</v>
      </c>
      <c r="D170" s="3">
        <f t="shared" si="51"/>
        <v>99.317982189585905</v>
      </c>
      <c r="E170" s="4">
        <f t="shared" si="51"/>
        <v>102.22014040581315</v>
      </c>
      <c r="F170" s="3">
        <f t="shared" si="51"/>
        <v>99.337586377438839</v>
      </c>
      <c r="G170" s="4">
        <f t="shared" si="51"/>
        <v>101.31438978107271</v>
      </c>
      <c r="H170" s="4">
        <f t="shared" si="51"/>
        <v>97.20369924391504</v>
      </c>
    </row>
    <row r="171" spans="1:8">
      <c r="A171" s="57" t="s">
        <v>8</v>
      </c>
      <c r="B171" s="10">
        <f t="shared" si="51"/>
        <v>91.664601654567463</v>
      </c>
      <c r="C171" s="10">
        <f t="shared" si="51"/>
        <v>91.689629042815966</v>
      </c>
      <c r="D171" s="3">
        <f t="shared" si="51"/>
        <v>91.751666782577004</v>
      </c>
      <c r="E171" s="4">
        <f t="shared" si="51"/>
        <v>88.939156543021809</v>
      </c>
      <c r="F171" s="3">
        <f t="shared" si="51"/>
        <v>91.713081928828359</v>
      </c>
      <c r="G171" s="4">
        <f t="shared" si="51"/>
        <v>89.548676975204216</v>
      </c>
      <c r="H171" s="4">
        <f t="shared" si="51"/>
        <v>93.095222470609315</v>
      </c>
    </row>
    <row r="172" spans="1:8">
      <c r="A172" s="57" t="s">
        <v>7</v>
      </c>
      <c r="B172" s="10">
        <f t="shared" si="51"/>
        <v>98.805070880275764</v>
      </c>
      <c r="C172" s="10">
        <f t="shared" si="51"/>
        <v>98.784640626603064</v>
      </c>
      <c r="D172" s="3">
        <f t="shared" si="51"/>
        <v>98.8593883460629</v>
      </c>
      <c r="E172" s="4">
        <f t="shared" si="51"/>
        <v>98.644454804331389</v>
      </c>
      <c r="F172" s="3">
        <f t="shared" si="51"/>
        <v>98.800429227033376</v>
      </c>
      <c r="G172" s="4">
        <f t="shared" si="51"/>
        <v>98.514472669404896</v>
      </c>
      <c r="H172" s="4">
        <f t="shared" si="51"/>
        <v>97.911209947812011</v>
      </c>
    </row>
    <row r="173" spans="1:8">
      <c r="A173" s="57" t="s">
        <v>6</v>
      </c>
      <c r="B173" s="10">
        <f t="shared" si="51"/>
        <v>101.86181602477893</v>
      </c>
      <c r="C173" s="10">
        <f t="shared" si="51"/>
        <v>101.83893950846348</v>
      </c>
      <c r="D173" s="3">
        <f t="shared" si="51"/>
        <v>101.87900867248683</v>
      </c>
      <c r="E173" s="4">
        <f t="shared" si="51"/>
        <v>100.51223266861051</v>
      </c>
      <c r="F173" s="3">
        <f t="shared" si="51"/>
        <v>101.79452882277542</v>
      </c>
      <c r="G173" s="4">
        <f t="shared" si="51"/>
        <v>100.55704000933822</v>
      </c>
      <c r="H173" s="4">
        <f t="shared" si="51"/>
        <v>100.53453096264479</v>
      </c>
    </row>
    <row r="174" spans="1:8">
      <c r="A174" s="57" t="s">
        <v>5</v>
      </c>
      <c r="B174" s="10">
        <f t="shared" si="51"/>
        <v>101.00332893594566</v>
      </c>
      <c r="C174" s="10">
        <f t="shared" si="51"/>
        <v>100.9696311052807</v>
      </c>
      <c r="D174" s="3">
        <f t="shared" si="51"/>
        <v>100.97193270445722</v>
      </c>
      <c r="E174" s="4">
        <f t="shared" si="51"/>
        <v>99.379335873728962</v>
      </c>
      <c r="F174" s="3">
        <f t="shared" si="51"/>
        <v>100.88970959261249</v>
      </c>
      <c r="G174" s="4">
        <f t="shared" si="51"/>
        <v>99.615379512351225</v>
      </c>
      <c r="H174" s="4">
        <f t="shared" si="51"/>
        <v>100.86208039019087</v>
      </c>
    </row>
    <row r="175" spans="1:8">
      <c r="A175" s="57" t="s">
        <v>4</v>
      </c>
      <c r="B175" s="10">
        <f t="shared" si="51"/>
        <v>112.01564263407116</v>
      </c>
      <c r="C175" s="10">
        <f t="shared" si="51"/>
        <v>112.04744950064536</v>
      </c>
      <c r="D175" s="3">
        <f t="shared" si="51"/>
        <v>111.94356794400076</v>
      </c>
      <c r="E175" s="4">
        <f t="shared" si="51"/>
        <v>111.2091221542169</v>
      </c>
      <c r="F175" s="3">
        <f t="shared" si="51"/>
        <v>111.87141843484349</v>
      </c>
      <c r="G175" s="4">
        <f t="shared" si="51"/>
        <v>110.10600335264104</v>
      </c>
      <c r="H175" s="4">
        <f t="shared" si="51"/>
        <v>108.79418415565702</v>
      </c>
    </row>
    <row r="176" spans="1:8">
      <c r="A176" s="57" t="s">
        <v>3</v>
      </c>
      <c r="B176" s="10">
        <f t="shared" si="51"/>
        <v>103.50677712404878</v>
      </c>
      <c r="C176" s="10">
        <f t="shared" si="51"/>
        <v>103.42205904784288</v>
      </c>
      <c r="D176" s="3">
        <f t="shared" si="51"/>
        <v>103.36567344297593</v>
      </c>
      <c r="E176" s="4">
        <f t="shared" si="51"/>
        <v>99.704356075735831</v>
      </c>
      <c r="F176" s="3">
        <f t="shared" si="51"/>
        <v>103.32887779289183</v>
      </c>
      <c r="G176" s="4">
        <f t="shared" si="51"/>
        <v>100.37622466018017</v>
      </c>
      <c r="H176" s="4">
        <f t="shared" si="51"/>
        <v>104.19420540158917</v>
      </c>
    </row>
    <row r="177" spans="1:8">
      <c r="A177" s="57" t="s">
        <v>2</v>
      </c>
      <c r="B177" s="10">
        <f t="shared" si="51"/>
        <v>104.19270051833236</v>
      </c>
      <c r="C177" s="10">
        <f t="shared" si="51"/>
        <v>104.14110722358699</v>
      </c>
      <c r="D177" s="3">
        <f t="shared" si="51"/>
        <v>104.0477877049739</v>
      </c>
      <c r="E177" s="4">
        <f t="shared" si="51"/>
        <v>106.05200319239434</v>
      </c>
      <c r="F177" s="3">
        <f t="shared" si="51"/>
        <v>104.01517379884133</v>
      </c>
      <c r="G177" s="4">
        <f t="shared" si="51"/>
        <v>105.08447967850294</v>
      </c>
      <c r="H177" s="4">
        <f t="shared" si="51"/>
        <v>107.43138805461201</v>
      </c>
    </row>
    <row r="178" spans="1:8">
      <c r="A178" s="57" t="s">
        <v>1</v>
      </c>
      <c r="B178" s="10">
        <f t="shared" si="51"/>
        <v>100.35041883911087</v>
      </c>
      <c r="C178" s="10">
        <f t="shared" si="51"/>
        <v>100.39531568181181</v>
      </c>
      <c r="D178" s="3">
        <f t="shared" si="51"/>
        <v>100.18369495780892</v>
      </c>
      <c r="E178" s="4">
        <f t="shared" si="51"/>
        <v>101.66195363531634</v>
      </c>
      <c r="F178" s="3">
        <f t="shared" si="51"/>
        <v>100.25855517805935</v>
      </c>
      <c r="G178" s="4">
        <f t="shared" si="51"/>
        <v>102.86036288370917</v>
      </c>
      <c r="H178" s="4">
        <f t="shared" si="51"/>
        <v>98.626627332174522</v>
      </c>
    </row>
    <row r="179" spans="1:8" ht="15" thickBot="1">
      <c r="A179" s="58" t="s">
        <v>0</v>
      </c>
      <c r="B179" s="11">
        <f t="shared" si="51"/>
        <v>101.8457564315032</v>
      </c>
      <c r="C179" s="11">
        <f t="shared" si="51"/>
        <v>101.90630703677921</v>
      </c>
      <c r="D179" s="5">
        <f t="shared" si="51"/>
        <v>101.63912630990757</v>
      </c>
      <c r="E179" s="6">
        <f t="shared" si="51"/>
        <v>103.9318653231196</v>
      </c>
      <c r="F179" s="5">
        <f t="shared" si="51"/>
        <v>101.80951519557209</v>
      </c>
      <c r="G179" s="6">
        <f t="shared" si="51"/>
        <v>105.44676858030388</v>
      </c>
      <c r="H179" s="6">
        <f t="shared" si="51"/>
        <v>99.78330634209955</v>
      </c>
    </row>
  </sheetData>
  <mergeCells count="14">
    <mergeCell ref="D166:E166"/>
    <mergeCell ref="F166:G166"/>
    <mergeCell ref="A18:O18"/>
    <mergeCell ref="A19:Q19"/>
    <mergeCell ref="A54:Q54"/>
    <mergeCell ref="A79:Q79"/>
    <mergeCell ref="J82:K82"/>
    <mergeCell ref="A110:A121"/>
    <mergeCell ref="A37:Q37"/>
    <mergeCell ref="A122:A133"/>
    <mergeCell ref="A134:A145"/>
    <mergeCell ref="A107:Q107"/>
    <mergeCell ref="D149:E149"/>
    <mergeCell ref="F149:G14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7"/>
  <sheetViews>
    <sheetView topLeftCell="A13" workbookViewId="0">
      <selection activeCell="U49" sqref="U49"/>
    </sheetView>
  </sheetViews>
  <sheetFormatPr defaultRowHeight="14.4"/>
  <cols>
    <col min="18" max="18" width="11.6640625" customWidth="1"/>
    <col min="19" max="19" width="10.88671875" customWidth="1"/>
    <col min="20" max="20" width="11" customWidth="1"/>
    <col min="21" max="21" width="11.33203125" customWidth="1"/>
  </cols>
  <sheetData>
    <row r="1" spans="1:21">
      <c r="A1" t="s">
        <v>95</v>
      </c>
      <c r="J1" s="70"/>
    </row>
    <row r="2" spans="1:21" ht="15" thickBot="1">
      <c r="A2" t="s">
        <v>96</v>
      </c>
      <c r="J2" s="70"/>
    </row>
    <row r="3" spans="1:21" ht="31.8" thickBot="1">
      <c r="J3" s="146" t="s">
        <v>97</v>
      </c>
      <c r="K3" s="147"/>
      <c r="L3" s="147"/>
      <c r="M3" s="147"/>
      <c r="N3" s="147"/>
      <c r="O3" s="147"/>
      <c r="P3" s="148"/>
      <c r="R3" s="149" t="s">
        <v>98</v>
      </c>
      <c r="S3" s="150"/>
      <c r="T3" s="150"/>
      <c r="U3" s="151"/>
    </row>
    <row r="4" spans="1:21" ht="21.6" thickBot="1">
      <c r="A4" s="71"/>
      <c r="B4" s="71"/>
      <c r="C4" s="71"/>
      <c r="D4" s="71"/>
      <c r="E4" s="71"/>
      <c r="F4" s="71"/>
      <c r="G4" s="71"/>
      <c r="H4" s="71"/>
      <c r="I4" s="71"/>
      <c r="J4" s="110"/>
      <c r="K4" s="111"/>
      <c r="L4" s="152" t="s">
        <v>99</v>
      </c>
      <c r="M4" s="152"/>
      <c r="N4" s="153" t="s">
        <v>100</v>
      </c>
      <c r="O4" s="154"/>
      <c r="P4" s="112"/>
      <c r="Q4" s="71"/>
      <c r="R4" s="155" t="s">
        <v>99</v>
      </c>
      <c r="S4" s="156"/>
      <c r="T4" s="156" t="s">
        <v>100</v>
      </c>
      <c r="U4" s="157"/>
    </row>
    <row r="5" spans="1:21" ht="87" thickBot="1">
      <c r="A5" s="72"/>
      <c r="B5" s="72" t="s">
        <v>77</v>
      </c>
      <c r="C5" s="72" t="s">
        <v>86</v>
      </c>
      <c r="D5" s="73" t="s">
        <v>126</v>
      </c>
      <c r="E5" s="87" t="s">
        <v>51</v>
      </c>
      <c r="F5" s="87" t="s">
        <v>53</v>
      </c>
      <c r="G5" s="73"/>
      <c r="H5" s="74" t="s">
        <v>101</v>
      </c>
      <c r="I5" s="73"/>
      <c r="J5" s="88" t="s">
        <v>102</v>
      </c>
      <c r="K5" s="106" t="s">
        <v>103</v>
      </c>
      <c r="L5" s="89" t="s">
        <v>104</v>
      </c>
      <c r="M5" s="89" t="s">
        <v>105</v>
      </c>
      <c r="N5" s="107" t="s">
        <v>106</v>
      </c>
      <c r="O5" s="108" t="s">
        <v>110</v>
      </c>
      <c r="P5" s="90" t="s">
        <v>107</v>
      </c>
      <c r="Q5" s="11"/>
      <c r="R5" s="64" t="s">
        <v>108</v>
      </c>
      <c r="S5" s="66" t="s">
        <v>109</v>
      </c>
      <c r="T5" s="64" t="s">
        <v>108</v>
      </c>
      <c r="U5" s="66" t="s">
        <v>109</v>
      </c>
    </row>
    <row r="6" spans="1:21">
      <c r="A6" s="12">
        <v>1</v>
      </c>
      <c r="B6" s="158">
        <v>1994</v>
      </c>
      <c r="C6" s="9" t="s">
        <v>11</v>
      </c>
      <c r="D6" s="9">
        <f>'Seasonal Indexes'!C110</f>
        <v>686</v>
      </c>
      <c r="E6" s="27">
        <f>'Seasonal Indexes'!$H$60+'Seasonal Indexes'!$H$59*A6</f>
        <v>724.78645833333292</v>
      </c>
      <c r="F6" s="27">
        <f>'Seasonal Indexes'!$K$83+'Seasonal Indexes'!$K$84*A6+'Seasonal Indexes'!$K$85*A6*A6</f>
        <v>712.43670428241774</v>
      </c>
      <c r="G6" s="2"/>
      <c r="H6" s="3">
        <f t="shared" ref="H6:H41" si="0">D6/E6</f>
        <v>0.94648567465992195</v>
      </c>
      <c r="I6" s="10"/>
      <c r="J6" s="118">
        <f>$D6/'Seasonal Indexes'!B168</f>
        <v>6.735368001783181</v>
      </c>
      <c r="K6" s="119">
        <f>$D6/'Seasonal Indexes'!C168</f>
        <v>6.7325224493749571</v>
      </c>
      <c r="L6" s="119">
        <f>$D6/'Seasonal Indexes'!D168</f>
        <v>6.7174455628304797</v>
      </c>
      <c r="M6" s="119">
        <f>$D6/'Seasonal Indexes'!E168</f>
        <v>6.7739028995571671</v>
      </c>
      <c r="N6" s="119">
        <f>$D6/'Seasonal Indexes'!F168</f>
        <v>6.7102317713925528</v>
      </c>
      <c r="O6" s="119">
        <f>$D6/'Seasonal Indexes'!G168</f>
        <v>6.8198705370596793</v>
      </c>
      <c r="P6" s="120">
        <f>$D6/'Seasonal Indexes'!H168</f>
        <v>6.5201147255474989</v>
      </c>
      <c r="Q6" s="10"/>
      <c r="R6" s="3">
        <f>L6/E6</f>
        <v>9.2681720051412623E-3</v>
      </c>
      <c r="S6" s="4">
        <f>M6/E6</f>
        <v>9.346067136979835E-3</v>
      </c>
      <c r="T6" s="3">
        <f>N6/F6</f>
        <v>9.4187058738800511E-3</v>
      </c>
      <c r="U6" s="25">
        <f>O6/F6</f>
        <v>9.572598514458637E-3</v>
      </c>
    </row>
    <row r="7" spans="1:21">
      <c r="A7" s="56">
        <v>2</v>
      </c>
      <c r="B7" s="159"/>
      <c r="C7" s="10" t="s">
        <v>10</v>
      </c>
      <c r="D7" s="10">
        <f>'Seasonal Indexes'!C111</f>
        <v>569</v>
      </c>
      <c r="E7" s="10">
        <f>'Seasonal Indexes'!$H$60+'Seasonal Indexes'!$H$59*A7</f>
        <v>725.09548611111074</v>
      </c>
      <c r="F7" s="10">
        <f>'Seasonal Indexes'!$K$83+'Seasonal Indexes'!$K$84*A7+'Seasonal Indexes'!$K$85*A7*A7</f>
        <v>714.74283854167686</v>
      </c>
      <c r="G7" s="4"/>
      <c r="H7" s="3">
        <f t="shared" si="0"/>
        <v>0.78472423411667569</v>
      </c>
      <c r="I7" s="10"/>
      <c r="J7" s="75">
        <f>$D7/'Seasonal Indexes'!B169</f>
        <v>6.7944054022769187</v>
      </c>
      <c r="K7" s="109">
        <f>$D7/'Seasonal Indexes'!C169</f>
        <v>6.7914887411261082</v>
      </c>
      <c r="L7" s="109">
        <f>$D7/'Seasonal Indexes'!D169</f>
        <v>6.7804270210732698</v>
      </c>
      <c r="M7" s="109">
        <f>$D7/'Seasonal Indexes'!E169</f>
        <v>6.5799845183535632</v>
      </c>
      <c r="N7" s="109">
        <f>$D7/'Seasonal Indexes'!F169</f>
        <v>6.7779097222229598</v>
      </c>
      <c r="O7" s="109">
        <f>$D7/'Seasonal Indexes'!G169</f>
        <v>6.6172191627123516</v>
      </c>
      <c r="P7" s="97">
        <f>$D7/'Seasonal Indexes'!H169</f>
        <v>6.5894101299442553</v>
      </c>
      <c r="Q7" s="10"/>
      <c r="R7" s="3">
        <f t="shared" ref="R7:R41" si="1">L7/E7</f>
        <v>9.3510815484986534E-3</v>
      </c>
      <c r="S7" s="4">
        <f t="shared" ref="S7:S41" si="2">M7/E7</f>
        <v>9.074645538953572E-3</v>
      </c>
      <c r="T7" s="3">
        <f t="shared" ref="T7:T41" si="3">N7/F7</f>
        <v>9.4830047350348348E-3</v>
      </c>
      <c r="U7" s="25">
        <f t="shared" ref="U7:U41" si="4">O7/F7</f>
        <v>9.2581818325228309E-3</v>
      </c>
    </row>
    <row r="8" spans="1:21">
      <c r="A8" s="56">
        <v>3</v>
      </c>
      <c r="B8" s="159"/>
      <c r="C8" s="10" t="s">
        <v>9</v>
      </c>
      <c r="D8" s="10">
        <f>'Seasonal Indexes'!C112</f>
        <v>741</v>
      </c>
      <c r="E8" s="10">
        <f>'Seasonal Indexes'!$H$60+'Seasonal Indexes'!$H$59*A8</f>
        <v>725.40451388888846</v>
      </c>
      <c r="F8" s="10">
        <f>'Seasonal Indexes'!$K$83+'Seasonal Indexes'!$K$84*A8+'Seasonal Indexes'!$K$85*A8*A8</f>
        <v>716.93149594908391</v>
      </c>
      <c r="G8" s="4"/>
      <c r="H8" s="3">
        <f t="shared" si="0"/>
        <v>1.0214990199433751</v>
      </c>
      <c r="I8" s="10"/>
      <c r="J8" s="75">
        <f>$D8/'Seasonal Indexes'!B170</f>
        <v>7.4729140894195707</v>
      </c>
      <c r="K8" s="109">
        <f>$D8/'Seasonal Indexes'!C170</f>
        <v>7.475023263391007</v>
      </c>
      <c r="L8" s="109">
        <f>$D8/'Seasonal Indexes'!D170</f>
        <v>7.4608845615240291</v>
      </c>
      <c r="M8" s="109">
        <f>$D8/'Seasonal Indexes'!E170</f>
        <v>7.2490606749143156</v>
      </c>
      <c r="N8" s="109">
        <f>$D8/'Seasonal Indexes'!F170</f>
        <v>7.4594121623262328</v>
      </c>
      <c r="O8" s="109">
        <f>$D8/'Seasonal Indexes'!G170</f>
        <v>7.313867275924034</v>
      </c>
      <c r="P8" s="97">
        <f>$D8/'Seasonal Indexes'!H170</f>
        <v>7.6231666671511649</v>
      </c>
      <c r="Q8" s="10"/>
      <c r="R8" s="3">
        <f t="shared" si="1"/>
        <v>1.0285136663302906E-2</v>
      </c>
      <c r="S8" s="4">
        <f t="shared" si="2"/>
        <v>9.9931287111134064E-3</v>
      </c>
      <c r="T8" s="3">
        <f>N8/F8</f>
        <v>1.0404637269354946E-2</v>
      </c>
      <c r="U8" s="25">
        <f t="shared" si="4"/>
        <v>1.0201626399802445E-2</v>
      </c>
    </row>
    <row r="9" spans="1:21">
      <c r="A9" s="56">
        <v>4</v>
      </c>
      <c r="B9" s="159"/>
      <c r="C9" s="10" t="s">
        <v>8</v>
      </c>
      <c r="D9" s="10">
        <f>'Seasonal Indexes'!C113</f>
        <v>645</v>
      </c>
      <c r="E9" s="10">
        <f>'Seasonal Indexes'!$H$60+'Seasonal Indexes'!$H$59*A9</f>
        <v>725.71354166666629</v>
      </c>
      <c r="F9" s="10">
        <f>'Seasonal Indexes'!$K$83+'Seasonal Indexes'!$K$84*A9+'Seasonal Indexes'!$K$85*A9*A9</f>
        <v>719.00267650463934</v>
      </c>
      <c r="G9" s="4"/>
      <c r="H9" s="3">
        <f t="shared" si="0"/>
        <v>0.88878043879228108</v>
      </c>
      <c r="I9" s="10"/>
      <c r="J9" s="75">
        <f>$D9/'Seasonal Indexes'!B171</f>
        <v>7.0365221509459417</v>
      </c>
      <c r="K9" s="109">
        <f>$D9/'Seasonal Indexes'!C171</f>
        <v>7.0346014781977875</v>
      </c>
      <c r="L9" s="109">
        <f>$D9/'Seasonal Indexes'!D171</f>
        <v>7.0298450438884119</v>
      </c>
      <c r="M9" s="109">
        <f>$D9/'Seasonal Indexes'!E171</f>
        <v>7.2521488292729588</v>
      </c>
      <c r="N9" s="109">
        <f>$D9/'Seasonal Indexes'!F171</f>
        <v>7.032802588626736</v>
      </c>
      <c r="O9" s="109">
        <f>$D9/'Seasonal Indexes'!G171</f>
        <v>7.2027864820224954</v>
      </c>
      <c r="P9" s="97">
        <f>$D9/'Seasonal Indexes'!H171</f>
        <v>6.9283899096286081</v>
      </c>
      <c r="Q9" s="10"/>
      <c r="R9" s="3">
        <f t="shared" si="1"/>
        <v>9.686804283331605E-3</v>
      </c>
      <c r="S9" s="4">
        <f t="shared" si="2"/>
        <v>9.9931287111134064E-3</v>
      </c>
      <c r="T9" s="3">
        <f t="shared" si="3"/>
        <v>9.7813301931169612E-3</v>
      </c>
      <c r="U9" s="25">
        <f t="shared" si="4"/>
        <v>1.0017746410956537E-2</v>
      </c>
    </row>
    <row r="10" spans="1:21">
      <c r="A10" s="56">
        <v>5</v>
      </c>
      <c r="B10" s="159"/>
      <c r="C10" s="10" t="s">
        <v>7</v>
      </c>
      <c r="D10" s="10">
        <f>'Seasonal Indexes'!C114</f>
        <v>739</v>
      </c>
      <c r="E10" s="10">
        <f>'Seasonal Indexes'!$H$60+'Seasonal Indexes'!$H$59*A10</f>
        <v>726.02256944444412</v>
      </c>
      <c r="F10" s="10">
        <f>'Seasonal Indexes'!$K$83+'Seasonal Indexes'!$K$84*A10+'Seasonal Indexes'!$K$85*A10*A10</f>
        <v>720.95638020834269</v>
      </c>
      <c r="G10" s="4"/>
      <c r="H10" s="3">
        <f t="shared" si="0"/>
        <v>1.0178746930215767</v>
      </c>
      <c r="I10" s="10"/>
      <c r="J10" s="75">
        <f>$D10/'Seasonal Indexes'!B172</f>
        <v>7.4793732084405082</v>
      </c>
      <c r="K10" s="109">
        <f>$D10/'Seasonal Indexes'!C172</f>
        <v>7.4809200632044881</v>
      </c>
      <c r="L10" s="109">
        <f>$D10/'Seasonal Indexes'!D172</f>
        <v>7.4752637292584554</v>
      </c>
      <c r="M10" s="109">
        <f>$D10/'Seasonal Indexes'!E172</f>
        <v>7.4915513646039349</v>
      </c>
      <c r="N10" s="109">
        <f>$D10/'Seasonal Indexes'!F172</f>
        <v>7.479724590081009</v>
      </c>
      <c r="O10" s="109">
        <f>$D10/'Seasonal Indexes'!G172</f>
        <v>7.5014358801872492</v>
      </c>
      <c r="P10" s="97">
        <f>$D10/'Seasonal Indexes'!H172</f>
        <v>7.5476546597054304</v>
      </c>
      <c r="Q10" s="10"/>
      <c r="R10" s="3">
        <f t="shared" si="1"/>
        <v>1.0296186432576831E-2</v>
      </c>
      <c r="S10" s="4">
        <f t="shared" si="2"/>
        <v>1.0318620494589452E-2</v>
      </c>
      <c r="T10" s="3">
        <f t="shared" si="3"/>
        <v>1.0374725566503082E-2</v>
      </c>
      <c r="U10" s="25">
        <f t="shared" si="4"/>
        <v>1.0404840134738077E-2</v>
      </c>
    </row>
    <row r="11" spans="1:21">
      <c r="A11" s="56">
        <v>6</v>
      </c>
      <c r="B11" s="159"/>
      <c r="C11" s="10" t="s">
        <v>6</v>
      </c>
      <c r="D11" s="10">
        <f>'Seasonal Indexes'!C115</f>
        <v>762</v>
      </c>
      <c r="E11" s="10">
        <f>'Seasonal Indexes'!$H$60+'Seasonal Indexes'!$H$59*A11</f>
        <v>726.33159722222194</v>
      </c>
      <c r="F11" s="10">
        <f>'Seasonal Indexes'!$K$83+'Seasonal Indexes'!$K$84*A11+'Seasonal Indexes'!$K$85*A11*A11</f>
        <v>722.79260706019431</v>
      </c>
      <c r="G11" s="4"/>
      <c r="H11" s="3">
        <f t="shared" si="0"/>
        <v>1.0491076016989871</v>
      </c>
      <c r="I11" s="10"/>
      <c r="J11" s="75">
        <f>$D11/'Seasonal Indexes'!B173</f>
        <v>7.4807227058924184</v>
      </c>
      <c r="K11" s="109">
        <f>$D11/'Seasonal Indexes'!C173</f>
        <v>7.4824031326118909</v>
      </c>
      <c r="L11" s="109">
        <f>$D11/'Seasonal Indexes'!D173</f>
        <v>7.4794602924496614</v>
      </c>
      <c r="M11" s="109">
        <f>$D11/'Seasonal Indexes'!E173</f>
        <v>7.5811667870548556</v>
      </c>
      <c r="N11" s="109">
        <f>$D11/'Seasonal Indexes'!F173</f>
        <v>7.485667538445453</v>
      </c>
      <c r="O11" s="109">
        <f>$D11/'Seasonal Indexes'!G173</f>
        <v>7.5777886852003293</v>
      </c>
      <c r="P11" s="97">
        <f>$D11/'Seasonal Indexes'!H173</f>
        <v>7.5794853042397268</v>
      </c>
      <c r="Q11" s="10"/>
      <c r="R11" s="3">
        <f t="shared" si="1"/>
        <v>1.0297583529415576E-2</v>
      </c>
      <c r="S11" s="4">
        <f t="shared" si="2"/>
        <v>1.0437611162791518E-2</v>
      </c>
      <c r="T11" s="3">
        <f t="shared" si="3"/>
        <v>1.0356591178888531E-2</v>
      </c>
      <c r="U11" s="25">
        <f t="shared" si="4"/>
        <v>1.0484042879217288E-2</v>
      </c>
    </row>
    <row r="12" spans="1:21">
      <c r="A12" s="56">
        <v>7</v>
      </c>
      <c r="B12" s="159"/>
      <c r="C12" s="10" t="s">
        <v>5</v>
      </c>
      <c r="D12" s="10">
        <f>'Seasonal Indexes'!C116</f>
        <v>768</v>
      </c>
      <c r="E12" s="10">
        <f>'Seasonal Indexes'!$H$60+'Seasonal Indexes'!$H$59*A12</f>
        <v>726.64062499999966</v>
      </c>
      <c r="F12" s="10">
        <f>'Seasonal Indexes'!$K$83+'Seasonal Indexes'!$K$84*A12+'Seasonal Indexes'!$K$85*A12*A12</f>
        <v>724.51135706019397</v>
      </c>
      <c r="G12" s="4"/>
      <c r="H12" s="3">
        <f t="shared" si="0"/>
        <v>1.0569186109020541</v>
      </c>
      <c r="I12" s="10"/>
      <c r="J12" s="75">
        <f>$D12/'Seasonal Indexes'!B174</f>
        <v>7.6037097795761825</v>
      </c>
      <c r="K12" s="109">
        <f>$D12/'Seasonal Indexes'!C174</f>
        <v>7.6062474586958624</v>
      </c>
      <c r="L12" s="109">
        <f>$D12/'Seasonal Indexes'!D174</f>
        <v>7.6060740785057597</v>
      </c>
      <c r="M12" s="109">
        <f>$D12/'Seasonal Indexes'!E174</f>
        <v>7.7279647046124165</v>
      </c>
      <c r="N12" s="109">
        <f>$D12/'Seasonal Indexes'!F174</f>
        <v>7.6122728779886959</v>
      </c>
      <c r="O12" s="109">
        <f>$D12/'Seasonal Indexes'!G174</f>
        <v>7.7096529045976911</v>
      </c>
      <c r="P12" s="97">
        <f>$D12/'Seasonal Indexes'!H174</f>
        <v>7.6143581118785866</v>
      </c>
      <c r="Q12" s="10"/>
      <c r="R12" s="3">
        <f t="shared" si="1"/>
        <v>1.0467449543583892E-2</v>
      </c>
      <c r="S12" s="4">
        <f t="shared" si="2"/>
        <v>1.0635194948826898E-2</v>
      </c>
      <c r="T12" s="3">
        <f t="shared" si="3"/>
        <v>1.0506768187701786E-2</v>
      </c>
      <c r="U12" s="25">
        <f t="shared" si="4"/>
        <v>1.0641176055377082E-2</v>
      </c>
    </row>
    <row r="13" spans="1:21">
      <c r="A13" s="56">
        <v>8</v>
      </c>
      <c r="B13" s="159"/>
      <c r="C13" s="10" t="s">
        <v>4</v>
      </c>
      <c r="D13" s="10">
        <f>'Seasonal Indexes'!C117</f>
        <v>783</v>
      </c>
      <c r="E13" s="10">
        <f>'Seasonal Indexes'!$H$60+'Seasonal Indexes'!$H$59*A13</f>
        <v>726.94965277777749</v>
      </c>
      <c r="F13" s="10">
        <f>'Seasonal Indexes'!$K$83+'Seasonal Indexes'!$K$84*A13+'Seasonal Indexes'!$K$85*A13*A13</f>
        <v>726.1126302083419</v>
      </c>
      <c r="G13" s="4"/>
      <c r="H13" s="3">
        <f t="shared" si="0"/>
        <v>1.0771034789108795</v>
      </c>
      <c r="I13" s="10"/>
      <c r="J13" s="75">
        <f>$D13/'Seasonal Indexes'!B175</f>
        <v>6.9900951473168567</v>
      </c>
      <c r="K13" s="109">
        <f>$D13/'Seasonal Indexes'!C175</f>
        <v>6.9881108716846798</v>
      </c>
      <c r="L13" s="109">
        <f>$D13/'Seasonal Indexes'!D175</f>
        <v>6.9945957090780961</v>
      </c>
      <c r="M13" s="109">
        <f>$D13/'Seasonal Indexes'!E175</f>
        <v>7.0407893240465587</v>
      </c>
      <c r="N13" s="109">
        <f>$D13/'Seasonal Indexes'!F175</f>
        <v>6.9991067508993581</v>
      </c>
      <c r="O13" s="109">
        <f>$D13/'Seasonal Indexes'!G175</f>
        <v>7.1113288663493996</v>
      </c>
      <c r="P13" s="97">
        <f>$D13/'Seasonal Indexes'!H175</f>
        <v>7.1970758922161187</v>
      </c>
      <c r="Q13" s="10"/>
      <c r="R13" s="3">
        <f t="shared" si="1"/>
        <v>9.6218433867472884E-3</v>
      </c>
      <c r="S13" s="4">
        <f t="shared" si="2"/>
        <v>9.6853878355161269E-3</v>
      </c>
      <c r="T13" s="3">
        <f t="shared" si="3"/>
        <v>9.6391475092385045E-3</v>
      </c>
      <c r="U13" s="25">
        <f t="shared" si="4"/>
        <v>9.7936994489532039E-3</v>
      </c>
    </row>
    <row r="14" spans="1:21">
      <c r="A14" s="56">
        <v>9</v>
      </c>
      <c r="B14" s="159"/>
      <c r="C14" s="10" t="s">
        <v>3</v>
      </c>
      <c r="D14" s="10">
        <f>'Seasonal Indexes'!C118</f>
        <v>842</v>
      </c>
      <c r="E14" s="10">
        <f>'Seasonal Indexes'!$H$60+'Seasonal Indexes'!$H$59*A14</f>
        <v>727.25868055555532</v>
      </c>
      <c r="F14" s="10">
        <f>'Seasonal Indexes'!$K$83+'Seasonal Indexes'!$K$84*A14+'Seasonal Indexes'!$K$85*A14*A14</f>
        <v>727.59642650463798</v>
      </c>
      <c r="G14" s="4"/>
      <c r="H14" s="3">
        <f t="shared" si="0"/>
        <v>1.1577723614887532</v>
      </c>
      <c r="I14" s="10"/>
      <c r="J14" s="75">
        <f>$D14/'Seasonal Indexes'!B176</f>
        <v>8.1347330425610327</v>
      </c>
      <c r="K14" s="109">
        <f>$D14/'Seasonal Indexes'!C176</f>
        <v>8.1413966009948826</v>
      </c>
      <c r="L14" s="109">
        <f>$D14/'Seasonal Indexes'!D176</f>
        <v>8.1458377036986924</v>
      </c>
      <c r="M14" s="109">
        <f>$D14/'Seasonal Indexes'!E176</f>
        <v>8.4449670319360308</v>
      </c>
      <c r="N14" s="109">
        <f>$D14/'Seasonal Indexes'!F176</f>
        <v>8.1487384551651694</v>
      </c>
      <c r="O14" s="109">
        <f>$D14/'Seasonal Indexes'!G176</f>
        <v>8.3884406177913</v>
      </c>
      <c r="P14" s="97">
        <f>$D14/'Seasonal Indexes'!H176</f>
        <v>8.081063594225153</v>
      </c>
      <c r="Q14" s="10"/>
      <c r="R14" s="3">
        <f t="shared" si="1"/>
        <v>1.1200743176384035E-2</v>
      </c>
      <c r="S14" s="4">
        <f t="shared" si="2"/>
        <v>1.1612053946863711E-2</v>
      </c>
      <c r="T14" s="3">
        <f t="shared" si="3"/>
        <v>1.1199530616596873E-2</v>
      </c>
      <c r="U14" s="25">
        <f t="shared" si="4"/>
        <v>1.1528974459219432E-2</v>
      </c>
    </row>
    <row r="15" spans="1:21">
      <c r="A15" s="56">
        <v>10</v>
      </c>
      <c r="B15" s="159"/>
      <c r="C15" s="10" t="s">
        <v>2</v>
      </c>
      <c r="D15" s="10">
        <f>'Seasonal Indexes'!C119</f>
        <v>801</v>
      </c>
      <c r="E15" s="10">
        <f>'Seasonal Indexes'!$H$60+'Seasonal Indexes'!$H$59*A15</f>
        <v>727.56770833333314</v>
      </c>
      <c r="F15" s="10">
        <f>'Seasonal Indexes'!$K$83+'Seasonal Indexes'!$K$84*A15+'Seasonal Indexes'!$K$85*A15*A15</f>
        <v>728.96274594908209</v>
      </c>
      <c r="G15" s="4"/>
      <c r="H15" s="3">
        <f t="shared" si="0"/>
        <v>1.1009284645615747</v>
      </c>
      <c r="I15" s="10"/>
      <c r="J15" s="75">
        <f>$D15/'Seasonal Indexes'!B177</f>
        <v>7.6876786570962015</v>
      </c>
      <c r="K15" s="109">
        <f>$D15/'Seasonal Indexes'!C177</f>
        <v>7.6914872652571624</v>
      </c>
      <c r="L15" s="109">
        <f>$D15/'Seasonal Indexes'!D177</f>
        <v>7.6983856905369743</v>
      </c>
      <c r="M15" s="109">
        <f>$D15/'Seasonal Indexes'!E177</f>
        <v>7.5528983506974887</v>
      </c>
      <c r="N15" s="109">
        <f>$D15/'Seasonal Indexes'!F177</f>
        <v>7.7007995155503233</v>
      </c>
      <c r="O15" s="109">
        <f>$D15/'Seasonal Indexes'!G177</f>
        <v>7.6224386555521004</v>
      </c>
      <c r="P15" s="97">
        <f>$D15/'Seasonal Indexes'!H177</f>
        <v>7.4559215375009131</v>
      </c>
      <c r="Q15" s="10"/>
      <c r="R15" s="3">
        <f t="shared" si="1"/>
        <v>1.0580988686498961E-2</v>
      </c>
      <c r="S15" s="4">
        <f t="shared" si="2"/>
        <v>1.0381024699404539E-2</v>
      </c>
      <c r="T15" s="3">
        <f t="shared" si="3"/>
        <v>1.0564050849435621E-2</v>
      </c>
      <c r="U15" s="25">
        <f t="shared" si="4"/>
        <v>1.0456554464423243E-2</v>
      </c>
    </row>
    <row r="16" spans="1:21">
      <c r="A16" s="56">
        <v>11</v>
      </c>
      <c r="B16" s="159"/>
      <c r="C16" s="10" t="s">
        <v>1</v>
      </c>
      <c r="D16" s="10">
        <f>'Seasonal Indexes'!C120</f>
        <v>677</v>
      </c>
      <c r="E16" s="10">
        <f>'Seasonal Indexes'!$H$60+'Seasonal Indexes'!$H$59*A16</f>
        <v>727.87673611111097</v>
      </c>
      <c r="F16" s="10">
        <f>'Seasonal Indexes'!$K$83+'Seasonal Indexes'!$K$84*A16+'Seasonal Indexes'!$K$85*A16*A16</f>
        <v>730.21158854167447</v>
      </c>
      <c r="G16" s="4"/>
      <c r="H16" s="3">
        <f t="shared" si="0"/>
        <v>0.93010253853841451</v>
      </c>
      <c r="I16" s="10"/>
      <c r="J16" s="75">
        <f>$D16/'Seasonal Indexes'!B178</f>
        <v>6.7463594854089832</v>
      </c>
      <c r="K16" s="109">
        <f>$D16/'Seasonal Indexes'!C178</f>
        <v>6.7433425095813426</v>
      </c>
      <c r="L16" s="109">
        <f>$D16/'Seasonal Indexes'!D178</f>
        <v>6.7575866540469471</v>
      </c>
      <c r="M16" s="109">
        <f>$D16/'Seasonal Indexes'!E178</f>
        <v>6.6593251043408737</v>
      </c>
      <c r="N16" s="109">
        <f>$D16/'Seasonal Indexes'!F178</f>
        <v>6.7525409557084375</v>
      </c>
      <c r="O16" s="109">
        <f>$D16/'Seasonal Indexes'!G178</f>
        <v>6.5817383977674258</v>
      </c>
      <c r="P16" s="97">
        <f>$D16/'Seasonal Indexes'!H178</f>
        <v>6.8642720359874394</v>
      </c>
      <c r="Q16" s="10"/>
      <c r="R16" s="3">
        <f t="shared" si="1"/>
        <v>9.283971198408238E-3</v>
      </c>
      <c r="S16" s="4">
        <f t="shared" si="2"/>
        <v>9.1489736846381668E-3</v>
      </c>
      <c r="T16" s="3">
        <f t="shared" si="3"/>
        <v>9.247375776648685E-3</v>
      </c>
      <c r="U16" s="25">
        <f t="shared" si="4"/>
        <v>9.0134674675760706E-3</v>
      </c>
    </row>
    <row r="17" spans="1:21" ht="15" thickBot="1">
      <c r="A17" s="81">
        <v>12</v>
      </c>
      <c r="B17" s="160"/>
      <c r="C17" s="28" t="s">
        <v>0</v>
      </c>
      <c r="D17" s="28">
        <f>'Seasonal Indexes'!C121</f>
        <v>671</v>
      </c>
      <c r="E17" s="28">
        <f>'Seasonal Indexes'!$H$60+'Seasonal Indexes'!$H$59*A17</f>
        <v>728.18576388888869</v>
      </c>
      <c r="F17" s="28">
        <f>'Seasonal Indexes'!$K$83+'Seasonal Indexes'!$K$84*A17+'Seasonal Indexes'!$K$85*A17*A17</f>
        <v>731.34295428241489</v>
      </c>
      <c r="G17" s="31"/>
      <c r="H17" s="30">
        <f t="shared" si="0"/>
        <v>0.92146816550836275</v>
      </c>
      <c r="I17" s="28"/>
      <c r="J17" s="75">
        <f>$D17/'Seasonal Indexes'!B179</f>
        <v>6.588394288683828</v>
      </c>
      <c r="K17" s="109">
        <f>$D17/'Seasonal Indexes'!C179</f>
        <v>6.5844796020115615</v>
      </c>
      <c r="L17" s="109">
        <f>$D17/'Seasonal Indexes'!D179</f>
        <v>6.6017883502270163</v>
      </c>
      <c r="M17" s="109">
        <f>$D17/'Seasonal Indexes'!E179</f>
        <v>6.4561527681033199</v>
      </c>
      <c r="N17" s="109">
        <f>$D17/'Seasonal Indexes'!F179</f>
        <v>6.5907395660517123</v>
      </c>
      <c r="O17" s="109">
        <f>$D17/'Seasonal Indexes'!G179</f>
        <v>6.3634003112100519</v>
      </c>
      <c r="P17" s="97">
        <f>$D17/'Seasonal Indexes'!H179</f>
        <v>6.7245717204391591</v>
      </c>
      <c r="Q17" s="28"/>
      <c r="R17" s="30">
        <f t="shared" si="1"/>
        <v>9.0660771984473459E-3</v>
      </c>
      <c r="S17" s="31">
        <f t="shared" si="2"/>
        <v>8.8660793553888284E-3</v>
      </c>
      <c r="T17" s="30">
        <f t="shared" si="3"/>
        <v>9.0118316276369525E-3</v>
      </c>
      <c r="U17" s="26">
        <f t="shared" si="4"/>
        <v>8.7009798534994371E-3</v>
      </c>
    </row>
    <row r="18" spans="1:21" ht="15" thickTop="1">
      <c r="A18" s="76">
        <v>13</v>
      </c>
      <c r="B18" s="161">
        <v>1995</v>
      </c>
      <c r="C18" s="77" t="s">
        <v>11</v>
      </c>
      <c r="D18" s="77">
        <f>'Seasonal Indexes'!C122</f>
        <v>805</v>
      </c>
      <c r="E18" s="77">
        <f>'Seasonal Indexes'!$H$60+'Seasonal Indexes'!$H$59*A18</f>
        <v>728.49479166666652</v>
      </c>
      <c r="F18" s="77">
        <f>'Seasonal Indexes'!$K$83+'Seasonal Indexes'!$K$84*A18+'Seasonal Indexes'!$K$85*A18*A18</f>
        <v>732.35684317130358</v>
      </c>
      <c r="G18" s="79"/>
      <c r="H18" s="78">
        <f t="shared" si="0"/>
        <v>1.1050181953371323</v>
      </c>
      <c r="I18" s="76"/>
      <c r="J18" s="75">
        <f>$D18/'Seasonal Indexes'!B168</f>
        <v>7.9037481653578148</v>
      </c>
      <c r="K18" s="109">
        <f>$D18/'Seasonal Indexes'!C168</f>
        <v>7.9004089967155107</v>
      </c>
      <c r="L18" s="109">
        <f>$D18/'Seasonal Indexes'!D168</f>
        <v>7.8827167318929101</v>
      </c>
      <c r="M18" s="109">
        <f>$D18/'Seasonal Indexes'!E168</f>
        <v>7.9489676882558591</v>
      </c>
      <c r="N18" s="109">
        <f>$D18/'Seasonal Indexes'!F168</f>
        <v>7.8742515684708527</v>
      </c>
      <c r="O18" s="109">
        <f>$D18/'Seasonal Indexes'!G168</f>
        <v>8.0029093036924799</v>
      </c>
      <c r="P18" s="97">
        <f>$D18/'Seasonal Indexes'!H168</f>
        <v>7.6511550350812483</v>
      </c>
      <c r="Q18" s="77"/>
      <c r="R18" s="78">
        <f t="shared" si="1"/>
        <v>1.0820553313577791E-2</v>
      </c>
      <c r="S18" s="79">
        <f t="shared" si="2"/>
        <v>1.0911495564807038E-2</v>
      </c>
      <c r="T18" s="78">
        <f t="shared" si="3"/>
        <v>1.0751932806926757E-2</v>
      </c>
      <c r="U18" s="79">
        <f t="shared" si="4"/>
        <v>1.0927609099735744E-2</v>
      </c>
    </row>
    <row r="19" spans="1:21">
      <c r="A19" s="24">
        <v>14</v>
      </c>
      <c r="B19" s="159"/>
      <c r="C19" s="10" t="s">
        <v>10</v>
      </c>
      <c r="D19" s="10">
        <f>'Seasonal Indexes'!C123</f>
        <v>633</v>
      </c>
      <c r="E19" s="10">
        <f>'Seasonal Indexes'!$H$60+'Seasonal Indexes'!$H$59*A19</f>
        <v>728.80381944444434</v>
      </c>
      <c r="F19" s="10">
        <f>'Seasonal Indexes'!$K$83+'Seasonal Indexes'!$K$84*A19+'Seasonal Indexes'!$K$85*A19*A19</f>
        <v>733.25325520834019</v>
      </c>
      <c r="G19" s="4"/>
      <c r="H19" s="3">
        <f t="shared" si="0"/>
        <v>0.86854649099194614</v>
      </c>
      <c r="I19" s="10"/>
      <c r="J19" s="75">
        <f>$D19/'Seasonal Indexes'!B169</f>
        <v>7.5586267480514753</v>
      </c>
      <c r="K19" s="109">
        <f>$D19/'Seasonal Indexes'!C169</f>
        <v>7.5553820265954776</v>
      </c>
      <c r="L19" s="109">
        <f>$D19/'Seasonal Indexes'!D169</f>
        <v>7.5430761060446043</v>
      </c>
      <c r="M19" s="109">
        <f>$D19/'Seasonal Indexes'!E169</f>
        <v>7.3200882251631034</v>
      </c>
      <c r="N19" s="109">
        <f>$D19/'Seasonal Indexes'!F169</f>
        <v>7.5402756663745754</v>
      </c>
      <c r="O19" s="109">
        <f>$D19/'Seasonal Indexes'!G169</f>
        <v>7.3615109490279762</v>
      </c>
      <c r="P19" s="97">
        <f>$D19/'Seasonal Indexes'!H169</f>
        <v>7.3305740109924669</v>
      </c>
      <c r="Q19" s="10"/>
      <c r="R19" s="3">
        <f t="shared" si="1"/>
        <v>1.034994041578236E-2</v>
      </c>
      <c r="S19" s="4">
        <f t="shared" si="2"/>
        <v>1.004397621124309E-2</v>
      </c>
      <c r="T19" s="3">
        <f t="shared" si="3"/>
        <v>1.0283317002434782E-2</v>
      </c>
      <c r="U19" s="4">
        <f t="shared" si="4"/>
        <v>1.0039520311350462E-2</v>
      </c>
    </row>
    <row r="20" spans="1:21">
      <c r="A20" s="24">
        <v>15</v>
      </c>
      <c r="B20" s="159"/>
      <c r="C20" s="10" t="s">
        <v>9</v>
      </c>
      <c r="D20" s="10">
        <f>'Seasonal Indexes'!C124</f>
        <v>745</v>
      </c>
      <c r="E20" s="10">
        <f>'Seasonal Indexes'!$H$60+'Seasonal Indexes'!$H$59*A20</f>
        <v>729.11284722222217</v>
      </c>
      <c r="F20" s="10">
        <f>'Seasonal Indexes'!$K$83+'Seasonal Indexes'!$K$84*A20+'Seasonal Indexes'!$K$85*A20*A20</f>
        <v>734.03219039352518</v>
      </c>
      <c r="G20" s="4"/>
      <c r="H20" s="3">
        <f t="shared" si="0"/>
        <v>1.0217897035257364</v>
      </c>
      <c r="I20" s="10"/>
      <c r="J20" s="75">
        <f>$D20/'Seasonal Indexes'!B170</f>
        <v>7.5132537066364105</v>
      </c>
      <c r="K20" s="109">
        <f>$D20/'Seasonal Indexes'!C170</f>
        <v>7.5153742661623486</v>
      </c>
      <c r="L20" s="109">
        <f>$D20/'Seasonal Indexes'!D170</f>
        <v>7.5011592420180859</v>
      </c>
      <c r="M20" s="109">
        <f>$D20/'Seasonal Indexes'!E170</f>
        <v>7.2881919066277527</v>
      </c>
      <c r="N20" s="109">
        <f>$D20/'Seasonal Indexes'!F170</f>
        <v>7.4996788946464825</v>
      </c>
      <c r="O20" s="109">
        <f>$D20/'Seasonal Indexes'!G170</f>
        <v>7.3533483408413023</v>
      </c>
      <c r="P20" s="97">
        <f>$D20/'Seasonal Indexes'!H170</f>
        <v>7.6643173644097402</v>
      </c>
      <c r="Q20" s="10"/>
      <c r="R20" s="3">
        <f t="shared" si="1"/>
        <v>1.0288063460404024E-2</v>
      </c>
      <c r="S20" s="4">
        <f t="shared" si="2"/>
        <v>9.9959724127675759E-3</v>
      </c>
      <c r="T20" s="3">
        <f t="shared" si="3"/>
        <v>1.0217098095692229E-2</v>
      </c>
      <c r="U20" s="4">
        <f t="shared" si="4"/>
        <v>1.0017746410956537E-2</v>
      </c>
    </row>
    <row r="21" spans="1:21">
      <c r="A21" s="24">
        <v>16</v>
      </c>
      <c r="B21" s="159"/>
      <c r="C21" s="10" t="s">
        <v>8</v>
      </c>
      <c r="D21" s="10">
        <f>'Seasonal Indexes'!C125</f>
        <v>647</v>
      </c>
      <c r="E21" s="10">
        <f>'Seasonal Indexes'!$H$60+'Seasonal Indexes'!$H$59*A21</f>
        <v>729.42187499999989</v>
      </c>
      <c r="F21" s="10">
        <f>'Seasonal Indexes'!$K$83+'Seasonal Indexes'!$K$84*A21+'Seasonal Indexes'!$K$85*A21*A21</f>
        <v>734.69364872685821</v>
      </c>
      <c r="G21" s="4"/>
      <c r="H21" s="3">
        <f t="shared" si="0"/>
        <v>0.88700383437225561</v>
      </c>
      <c r="I21" s="10"/>
      <c r="J21" s="75">
        <f>$D21/'Seasonal Indexes'!B171</f>
        <v>7.0583408242822081</v>
      </c>
      <c r="K21" s="109">
        <f>$D21/'Seasonal Indexes'!C171</f>
        <v>7.0564141959596416</v>
      </c>
      <c r="L21" s="109">
        <f>$D21/'Seasonal Indexes'!D171</f>
        <v>7.051643013016748</v>
      </c>
      <c r="M21" s="109">
        <f>$D21/'Seasonal Indexes'!E171</f>
        <v>7.2746361124645027</v>
      </c>
      <c r="N21" s="109">
        <f>$D21/'Seasonal Indexes'!F171</f>
        <v>7.0546097284364313</v>
      </c>
      <c r="O21" s="109">
        <f>$D21/'Seasonal Indexes'!G171</f>
        <v>7.2251207036721778</v>
      </c>
      <c r="P21" s="97">
        <f>$D21/'Seasonal Indexes'!H171</f>
        <v>6.9498732891933477</v>
      </c>
      <c r="Q21" s="10"/>
      <c r="R21" s="3">
        <f t="shared" si="1"/>
        <v>9.6674410991811136E-3</v>
      </c>
      <c r="S21" s="4">
        <f t="shared" si="2"/>
        <v>9.9731532077571763E-3</v>
      </c>
      <c r="T21" s="3">
        <f t="shared" si="3"/>
        <v>9.6021106765537979E-3</v>
      </c>
      <c r="U21" s="4">
        <f t="shared" si="4"/>
        <v>9.8341951317974536E-3</v>
      </c>
    </row>
    <row r="22" spans="1:21">
      <c r="A22" s="24">
        <v>17</v>
      </c>
      <c r="B22" s="159"/>
      <c r="C22" s="10" t="s">
        <v>7</v>
      </c>
      <c r="D22" s="10">
        <f>'Seasonal Indexes'!C126</f>
        <v>702</v>
      </c>
      <c r="E22" s="10">
        <f>'Seasonal Indexes'!$H$60+'Seasonal Indexes'!$H$59*A22</f>
        <v>729.73090277777771</v>
      </c>
      <c r="F22" s="10">
        <f>'Seasonal Indexes'!$K$83+'Seasonal Indexes'!$K$84*A22+'Seasonal Indexes'!$K$85*A22*A22</f>
        <v>735.2376302083394</v>
      </c>
      <c r="G22" s="4"/>
      <c r="H22" s="3">
        <f t="shared" si="0"/>
        <v>0.96199845357758884</v>
      </c>
      <c r="I22" s="10"/>
      <c r="J22" s="75">
        <f>$D22/'Seasonal Indexes'!B172</f>
        <v>7.1048985011166943</v>
      </c>
      <c r="K22" s="109">
        <f>$D22/'Seasonal Indexes'!C172</f>
        <v>7.10636790848383</v>
      </c>
      <c r="L22" s="109">
        <f>$D22/'Seasonal Indexes'!D172</f>
        <v>7.1009947739369901</v>
      </c>
      <c r="M22" s="109">
        <f>$D22/'Seasonal Indexes'!E172</f>
        <v>7.1164669255100979</v>
      </c>
      <c r="N22" s="109">
        <f>$D22/'Seasonal Indexes'!F172</f>
        <v>7.1052322899010401</v>
      </c>
      <c r="O22" s="109">
        <f>$D22/'Seasonal Indexes'!G172</f>
        <v>7.1258565465378201</v>
      </c>
      <c r="P22" s="97">
        <f>$D22/'Seasonal Indexes'!H172</f>
        <v>7.1697612599637512</v>
      </c>
      <c r="Q22" s="10"/>
      <c r="R22" s="3">
        <f t="shared" si="1"/>
        <v>9.7309771957121427E-3</v>
      </c>
      <c r="S22" s="4">
        <f t="shared" si="2"/>
        <v>9.7521797397105026E-3</v>
      </c>
      <c r="T22" s="3">
        <f t="shared" si="3"/>
        <v>9.663858320047734E-3</v>
      </c>
      <c r="U22" s="4">
        <f t="shared" si="4"/>
        <v>9.6919094640444525E-3</v>
      </c>
    </row>
    <row r="23" spans="1:21">
      <c r="A23" s="24">
        <v>18</v>
      </c>
      <c r="B23" s="159"/>
      <c r="C23" s="10" t="s">
        <v>6</v>
      </c>
      <c r="D23" s="10">
        <f>'Seasonal Indexes'!C127</f>
        <v>732</v>
      </c>
      <c r="E23" s="10">
        <f>'Seasonal Indexes'!$H$60+'Seasonal Indexes'!$H$59*A23</f>
        <v>730.03993055555554</v>
      </c>
      <c r="F23" s="10">
        <f>'Seasonal Indexes'!$K$83+'Seasonal Indexes'!$K$84*A23+'Seasonal Indexes'!$K$85*A23*A23</f>
        <v>735.66413483796873</v>
      </c>
      <c r="G23" s="4"/>
      <c r="H23" s="3">
        <f t="shared" si="0"/>
        <v>1.0026848797749361</v>
      </c>
      <c r="I23" s="10"/>
      <c r="J23" s="75">
        <f>$D23/'Seasonal Indexes'!B173</f>
        <v>7.1862060639281502</v>
      </c>
      <c r="K23" s="109">
        <f>$D23/'Seasonal Indexes'!C173</f>
        <v>7.1878203321153595</v>
      </c>
      <c r="L23" s="109">
        <f>$D23/'Seasonal Indexes'!D173</f>
        <v>7.1849933518020377</v>
      </c>
      <c r="M23" s="109">
        <f>$D23/'Seasonal Indexes'!E173</f>
        <v>7.2826956537062388</v>
      </c>
      <c r="N23" s="109">
        <f>$D23/'Seasonal Indexes'!F173</f>
        <v>7.1909562180342146</v>
      </c>
      <c r="O23" s="109">
        <f>$D23/'Seasonal Indexes'!G173</f>
        <v>7.2794505479877181</v>
      </c>
      <c r="P23" s="97">
        <f>$D23/'Seasonal Indexes'!H173</f>
        <v>7.2810803710019423</v>
      </c>
      <c r="Q23" s="10"/>
      <c r="R23" s="3">
        <f t="shared" si="1"/>
        <v>9.8419182993652217E-3</v>
      </c>
      <c r="S23" s="4">
        <f t="shared" si="2"/>
        <v>9.975749748598212E-3</v>
      </c>
      <c r="T23" s="3">
        <f t="shared" si="3"/>
        <v>9.7747815579157394E-3</v>
      </c>
      <c r="U23" s="4">
        <f t="shared" si="4"/>
        <v>9.8950733130289542E-3</v>
      </c>
    </row>
    <row r="24" spans="1:21">
      <c r="A24" s="24">
        <v>19</v>
      </c>
      <c r="B24" s="159"/>
      <c r="C24" s="10" t="s">
        <v>5</v>
      </c>
      <c r="D24" s="10">
        <f>'Seasonal Indexes'!C128</f>
        <v>715</v>
      </c>
      <c r="E24" s="10">
        <f>'Seasonal Indexes'!$H$60+'Seasonal Indexes'!$H$59*A24</f>
        <v>730.34895833333337</v>
      </c>
      <c r="F24" s="10">
        <f>'Seasonal Indexes'!$K$83+'Seasonal Indexes'!$K$84*A24+'Seasonal Indexes'!$K$85*A24*A24</f>
        <v>735.97316261574622</v>
      </c>
      <c r="G24" s="4"/>
      <c r="H24" s="3">
        <f t="shared" si="0"/>
        <v>0.97898407581992053</v>
      </c>
      <c r="I24" s="10"/>
      <c r="J24" s="75">
        <f>$D24/'Seasonal Indexes'!B174</f>
        <v>7.078974599475222</v>
      </c>
      <c r="K24" s="109">
        <f>$D24/'Seasonal Indexes'!C174</f>
        <v>7.0813371523014865</v>
      </c>
      <c r="L24" s="109">
        <f>$D24/'Seasonal Indexes'!D174</f>
        <v>7.0811757371505442</v>
      </c>
      <c r="M24" s="109">
        <f>$D24/'Seasonal Indexes'!E174</f>
        <v>7.1946546403618203</v>
      </c>
      <c r="N24" s="109">
        <f>$D24/'Seasonal Indexes'!F174</f>
        <v>7.0869467548983298</v>
      </c>
      <c r="O24" s="109">
        <f>$D24/'Seasonal Indexes'!G174</f>
        <v>7.1776065452960278</v>
      </c>
      <c r="P24" s="97">
        <f>$D24/'Seasonal Indexes'!H174</f>
        <v>7.0888880859286321</v>
      </c>
      <c r="Q24" s="10"/>
      <c r="R24" s="3">
        <f t="shared" si="1"/>
        <v>9.6956059926612166E-3</v>
      </c>
      <c r="S24" s="4">
        <f t="shared" si="2"/>
        <v>9.8509822712421254E-3</v>
      </c>
      <c r="T24" s="3">
        <f t="shared" si="3"/>
        <v>9.6293548662975438E-3</v>
      </c>
      <c r="U24" s="4">
        <f t="shared" si="4"/>
        <v>9.7525384210829947E-3</v>
      </c>
    </row>
    <row r="25" spans="1:21">
      <c r="A25" s="24">
        <v>20</v>
      </c>
      <c r="B25" s="159"/>
      <c r="C25" s="10" t="s">
        <v>4</v>
      </c>
      <c r="D25" s="10">
        <f>'Seasonal Indexes'!C129</f>
        <v>812</v>
      </c>
      <c r="E25" s="10">
        <f>'Seasonal Indexes'!$H$60+'Seasonal Indexes'!$H$59*A25</f>
        <v>730.6579861111112</v>
      </c>
      <c r="F25" s="10">
        <f>'Seasonal Indexes'!$K$83+'Seasonal Indexes'!$K$84*A25+'Seasonal Indexes'!$K$85*A25*A25</f>
        <v>736.16471354167197</v>
      </c>
      <c r="G25" s="4"/>
      <c r="H25" s="3">
        <f t="shared" si="0"/>
        <v>1.1113270715370229</v>
      </c>
      <c r="I25" s="10"/>
      <c r="J25" s="75">
        <f>$D25/'Seasonal Indexes'!B175</f>
        <v>7.2489875601804439</v>
      </c>
      <c r="K25" s="109">
        <f>$D25/'Seasonal Indexes'!C175</f>
        <v>7.2469297928581868</v>
      </c>
      <c r="L25" s="109">
        <f>$D25/'Seasonal Indexes'!D175</f>
        <v>7.2536548094143214</v>
      </c>
      <c r="M25" s="109">
        <f>$D25/'Seasonal Indexes'!E175</f>
        <v>7.3015592990112461</v>
      </c>
      <c r="N25" s="109">
        <f>$D25/'Seasonal Indexes'!F175</f>
        <v>7.2583329268585937</v>
      </c>
      <c r="O25" s="109">
        <f>$D25/'Seasonal Indexes'!G175</f>
        <v>7.3747114169549333</v>
      </c>
      <c r="P25" s="97">
        <f>$D25/'Seasonal Indexes'!H175</f>
        <v>7.4636342585944933</v>
      </c>
      <c r="Q25" s="10"/>
      <c r="R25" s="3">
        <f t="shared" si="1"/>
        <v>9.927565218333571E-3</v>
      </c>
      <c r="S25" s="4">
        <f t="shared" si="2"/>
        <v>9.9931287111134064E-3</v>
      </c>
      <c r="T25" s="3">
        <f t="shared" si="3"/>
        <v>9.8596588417541996E-3</v>
      </c>
      <c r="U25" s="4">
        <f t="shared" si="4"/>
        <v>1.0017746410956539E-2</v>
      </c>
    </row>
    <row r="26" spans="1:21">
      <c r="A26" s="24">
        <v>21</v>
      </c>
      <c r="B26" s="159"/>
      <c r="C26" s="10" t="s">
        <v>3</v>
      </c>
      <c r="D26" s="10">
        <f>'Seasonal Indexes'!C130</f>
        <v>692</v>
      </c>
      <c r="E26" s="10">
        <f>'Seasonal Indexes'!$H$60+'Seasonal Indexes'!$H$59*A26</f>
        <v>730.96701388888891</v>
      </c>
      <c r="F26" s="10">
        <f>'Seasonal Indexes'!$K$83+'Seasonal Indexes'!$K$84*A26+'Seasonal Indexes'!$K$85*A26*A26</f>
        <v>736.23878761574565</v>
      </c>
      <c r="G26" s="4"/>
      <c r="H26" s="3">
        <f t="shared" si="0"/>
        <v>0.94669114590879178</v>
      </c>
      <c r="I26" s="10"/>
      <c r="J26" s="75">
        <f>$D26/'Seasonal Indexes'!B176</f>
        <v>6.6855525717960029</v>
      </c>
      <c r="K26" s="109">
        <f>$D26/'Seasonal Indexes'!C176</f>
        <v>6.6910290354969817</v>
      </c>
      <c r="L26" s="109">
        <f>$D26/'Seasonal Indexes'!D176</f>
        <v>6.6946789678853866</v>
      </c>
      <c r="M26" s="109">
        <f>$D26/'Seasonal Indexes'!E176</f>
        <v>6.9405192233963584</v>
      </c>
      <c r="N26" s="109">
        <f>$D26/'Seasonal Indexes'!F176</f>
        <v>6.6970629584017782</v>
      </c>
      <c r="O26" s="109">
        <f>$D26/'Seasonal Indexes'!G176</f>
        <v>6.8940628355244407</v>
      </c>
      <c r="P26" s="97">
        <f>$D26/'Seasonal Indexes'!H176</f>
        <v>6.6414441890781539</v>
      </c>
      <c r="Q26" s="10"/>
      <c r="R26" s="3">
        <f t="shared" si="1"/>
        <v>9.1586608433510183E-3</v>
      </c>
      <c r="S26" s="4">
        <f t="shared" si="2"/>
        <v>9.4949827988426248E-3</v>
      </c>
      <c r="T26" s="3">
        <f t="shared" si="3"/>
        <v>9.0963191169127575E-3</v>
      </c>
      <c r="U26" s="4">
        <f t="shared" si="4"/>
        <v>9.3638951811413646E-3</v>
      </c>
    </row>
    <row r="27" spans="1:21">
      <c r="A27" s="24">
        <v>22</v>
      </c>
      <c r="B27" s="159"/>
      <c r="C27" s="10" t="s">
        <v>2</v>
      </c>
      <c r="D27" s="10">
        <f>'Seasonal Indexes'!C131</f>
        <v>775</v>
      </c>
      <c r="E27" s="10">
        <f>'Seasonal Indexes'!$H$60+'Seasonal Indexes'!$H$59*A27</f>
        <v>731.27604166666674</v>
      </c>
      <c r="F27" s="10">
        <f>'Seasonal Indexes'!$K$83+'Seasonal Indexes'!$K$84*A27+'Seasonal Indexes'!$K$85*A27*A27</f>
        <v>736.19538483796771</v>
      </c>
      <c r="G27" s="4"/>
      <c r="H27" s="3">
        <f t="shared" si="0"/>
        <v>1.0597913179730065</v>
      </c>
      <c r="I27" s="10"/>
      <c r="J27" s="75">
        <f>$D27/'Seasonal Indexes'!B177</f>
        <v>7.4381410227834657</v>
      </c>
      <c r="K27" s="109">
        <f>$D27/'Seasonal Indexes'!C177</f>
        <v>7.4418260057107375</v>
      </c>
      <c r="L27" s="109">
        <f>$D27/'Seasonal Indexes'!D177</f>
        <v>7.4485005120676098</v>
      </c>
      <c r="M27" s="109">
        <f>$D27/'Seasonal Indexes'!E177</f>
        <v>7.3077356077285316</v>
      </c>
      <c r="N27" s="109">
        <f>$D27/'Seasonal Indexes'!F177</f>
        <v>7.4508359857072417</v>
      </c>
      <c r="O27" s="109">
        <f>$D27/'Seasonal Indexes'!G177</f>
        <v>7.3750186742233179</v>
      </c>
      <c r="P27" s="97">
        <f>$D27/'Seasonal Indexes'!H177</f>
        <v>7.2139066061962636</v>
      </c>
      <c r="Q27" s="10"/>
      <c r="R27" s="3">
        <f t="shared" si="1"/>
        <v>1.0185620870460318E-2</v>
      </c>
      <c r="S27" s="4">
        <f t="shared" si="2"/>
        <v>9.9931287111134064E-3</v>
      </c>
      <c r="T27" s="3">
        <f t="shared" si="3"/>
        <v>1.0120731723069857E-2</v>
      </c>
      <c r="U27" s="4">
        <f t="shared" si="4"/>
        <v>1.0017746410956537E-2</v>
      </c>
    </row>
    <row r="28" spans="1:21">
      <c r="A28" s="24">
        <v>23</v>
      </c>
      <c r="B28" s="159"/>
      <c r="C28" s="10" t="s">
        <v>1</v>
      </c>
      <c r="D28" s="10">
        <f>'Seasonal Indexes'!C132</f>
        <v>775</v>
      </c>
      <c r="E28" s="10">
        <f>'Seasonal Indexes'!$H$60+'Seasonal Indexes'!$H$59*A28</f>
        <v>731.58506944444457</v>
      </c>
      <c r="F28" s="10">
        <f>'Seasonal Indexes'!$K$83+'Seasonal Indexes'!$K$84*A28+'Seasonal Indexes'!$K$85*A28*A28</f>
        <v>736.03450520833769</v>
      </c>
      <c r="G28" s="4"/>
      <c r="H28" s="3">
        <f t="shared" si="0"/>
        <v>1.0593436530744458</v>
      </c>
      <c r="I28" s="10"/>
      <c r="J28" s="75">
        <f>$D28/'Seasonal Indexes'!B178</f>
        <v>7.7229373725139769</v>
      </c>
      <c r="K28" s="109">
        <f>$D28/'Seasonal Indexes'!C178</f>
        <v>7.7194836704956291</v>
      </c>
      <c r="L28" s="109">
        <f>$D28/'Seasonal Indexes'!D178</f>
        <v>7.7357897442930339</v>
      </c>
      <c r="M28" s="109">
        <f>$D28/'Seasonal Indexes'!E178</f>
        <v>7.6233042184108966</v>
      </c>
      <c r="N28" s="109">
        <f>$D28/'Seasonal Indexes'!F178</f>
        <v>7.7300136494446656</v>
      </c>
      <c r="O28" s="109">
        <f>$D28/'Seasonal Indexes'!G178</f>
        <v>7.5344863489952072</v>
      </c>
      <c r="P28" s="97">
        <f>$D28/'Seasonal Indexes'!H178</f>
        <v>7.8579185050077776</v>
      </c>
      <c r="Q28" s="10"/>
      <c r="R28" s="3">
        <f t="shared" si="1"/>
        <v>1.0574012602755116E-2</v>
      </c>
      <c r="S28" s="4">
        <f t="shared" si="2"/>
        <v>1.0420256695779654E-2</v>
      </c>
      <c r="T28" s="3">
        <f t="shared" si="3"/>
        <v>1.050224356975853E-2</v>
      </c>
      <c r="U28" s="4">
        <f t="shared" si="4"/>
        <v>1.0236593930963248E-2</v>
      </c>
    </row>
    <row r="29" spans="1:21" ht="15" thickBot="1">
      <c r="A29" s="80">
        <v>24</v>
      </c>
      <c r="B29" s="160"/>
      <c r="C29" s="28" t="s">
        <v>0</v>
      </c>
      <c r="D29" s="28">
        <f>'Seasonal Indexes'!C133</f>
        <v>797</v>
      </c>
      <c r="E29" s="28">
        <f>'Seasonal Indexes'!$H$60+'Seasonal Indexes'!$H$59*A29</f>
        <v>731.8940972222224</v>
      </c>
      <c r="F29" s="28">
        <f>'Seasonal Indexes'!$K$83+'Seasonal Indexes'!$K$84*A29+'Seasonal Indexes'!$K$85*A29*A29</f>
        <v>735.75614872685583</v>
      </c>
      <c r="G29" s="31"/>
      <c r="H29" s="30">
        <f t="shared" si="0"/>
        <v>1.0889553598326258</v>
      </c>
      <c r="I29" s="28"/>
      <c r="J29" s="75">
        <f>$D29/'Seasonal Indexes'!B179</f>
        <v>7.8255592370804941</v>
      </c>
      <c r="K29" s="109">
        <f>$D29/'Seasonal Indexes'!C179</f>
        <v>7.8209094527618701</v>
      </c>
      <c r="L29" s="109">
        <f>$D29/'Seasonal Indexes'!D179</f>
        <v>7.8414684279149505</v>
      </c>
      <c r="M29" s="109">
        <f>$D29/'Seasonal Indexes'!E179</f>
        <v>7.6684854786562529</v>
      </c>
      <c r="N29" s="109">
        <f>$D29/'Seasonal Indexes'!F179</f>
        <v>7.8283449093043442</v>
      </c>
      <c r="O29" s="109">
        <f>$D29/'Seasonal Indexes'!G179</f>
        <v>7.5583160179350388</v>
      </c>
      <c r="P29" s="97">
        <f>$D29/'Seasonal Indexes'!H179</f>
        <v>7.9873079898509829</v>
      </c>
      <c r="Q29" s="28"/>
      <c r="R29" s="30">
        <f t="shared" si="1"/>
        <v>1.0713938611714303E-2</v>
      </c>
      <c r="S29" s="31">
        <f t="shared" si="2"/>
        <v>1.0477588913151049E-2</v>
      </c>
      <c r="T29" s="30">
        <f t="shared" si="3"/>
        <v>1.0639863387958666E-2</v>
      </c>
      <c r="U29" s="31">
        <f t="shared" si="4"/>
        <v>1.0272854710101796E-2</v>
      </c>
    </row>
    <row r="30" spans="1:21" ht="15" thickTop="1">
      <c r="A30" s="76">
        <v>25</v>
      </c>
      <c r="B30" s="161">
        <v>1996</v>
      </c>
      <c r="C30" s="77" t="s">
        <v>11</v>
      </c>
      <c r="D30" s="77">
        <f>'Seasonal Indexes'!C134</f>
        <v>741</v>
      </c>
      <c r="E30" s="77">
        <f>'Seasonal Indexes'!$H$60+'Seasonal Indexes'!$H$59*A30</f>
        <v>732.20312500000011</v>
      </c>
      <c r="F30" s="77">
        <f>'Seasonal Indexes'!$K$83+'Seasonal Indexes'!$K$84*A30+'Seasonal Indexes'!$K$85*A30*A30</f>
        <v>735.36031539352234</v>
      </c>
      <c r="G30" s="10"/>
      <c r="H30" s="78">
        <f t="shared" si="0"/>
        <v>1.0120142549241371</v>
      </c>
      <c r="I30" s="77"/>
      <c r="J30" s="75">
        <f>$D30/'Seasonal Indexes'!B168</f>
        <v>7.275375640410112</v>
      </c>
      <c r="K30" s="109">
        <f>$D30/'Seasonal Indexes'!C168</f>
        <v>7.2723019460449603</v>
      </c>
      <c r="L30" s="109">
        <f>$D30/'Seasonal Indexes'!D168</f>
        <v>7.2560162712206786</v>
      </c>
      <c r="M30" s="109">
        <f>$D30/'Seasonal Indexes'!E168</f>
        <v>7.317000070804462</v>
      </c>
      <c r="N30" s="109">
        <f>$D30/'Seasonal Indexes'!F168</f>
        <v>7.2482241145800019</v>
      </c>
      <c r="O30" s="109">
        <f>$D30/'Seasonal Indexes'!G168</f>
        <v>7.3666531602933265</v>
      </c>
      <c r="P30" s="97">
        <f>$D30/'Seasonal Indexes'!H168</f>
        <v>7.0428644484412484</v>
      </c>
      <c r="Q30" s="77"/>
      <c r="R30" s="78">
        <f t="shared" si="1"/>
        <v>9.9098406213722155E-3</v>
      </c>
      <c r="S30" s="79">
        <f t="shared" si="2"/>
        <v>9.9931287111134099E-3</v>
      </c>
      <c r="T30" s="78">
        <f t="shared" si="3"/>
        <v>9.8566974078566801E-3</v>
      </c>
      <c r="U30" s="79">
        <f t="shared" si="4"/>
        <v>1.0017746410956539E-2</v>
      </c>
    </row>
    <row r="31" spans="1:21">
      <c r="A31" s="24">
        <v>26</v>
      </c>
      <c r="B31" s="159"/>
      <c r="C31" s="10" t="s">
        <v>10</v>
      </c>
      <c r="D31" s="10">
        <f>'Seasonal Indexes'!C135</f>
        <v>633</v>
      </c>
      <c r="E31" s="10">
        <f>'Seasonal Indexes'!$H$60+'Seasonal Indexes'!$H$59*A31</f>
        <v>732.51215277777794</v>
      </c>
      <c r="F31" s="10">
        <f>'Seasonal Indexes'!$K$83+'Seasonal Indexes'!$K$84*A31+'Seasonal Indexes'!$K$85*A31*A31</f>
        <v>734.84700520833678</v>
      </c>
      <c r="G31" s="10"/>
      <c r="H31" s="3">
        <f t="shared" si="0"/>
        <v>0.86414948557451865</v>
      </c>
      <c r="I31" s="10"/>
      <c r="J31" s="75">
        <f>$D31/'Seasonal Indexes'!B169</f>
        <v>7.5586267480514753</v>
      </c>
      <c r="K31" s="109">
        <f>$D31/'Seasonal Indexes'!C169</f>
        <v>7.5553820265954776</v>
      </c>
      <c r="L31" s="109">
        <f>$D31/'Seasonal Indexes'!D169</f>
        <v>7.5430761060446043</v>
      </c>
      <c r="M31" s="109">
        <f>$D31/'Seasonal Indexes'!E169</f>
        <v>7.3200882251631034</v>
      </c>
      <c r="N31" s="109">
        <f>$D31/'Seasonal Indexes'!F169</f>
        <v>7.5402756663745754</v>
      </c>
      <c r="O31" s="109">
        <f>$D31/'Seasonal Indexes'!G169</f>
        <v>7.3615109490279762</v>
      </c>
      <c r="P31" s="97">
        <f>$D31/'Seasonal Indexes'!H169</f>
        <v>7.3305740109924669</v>
      </c>
      <c r="Q31" s="10"/>
      <c r="R31" s="3">
        <f t="shared" si="1"/>
        <v>1.029754397581025E-2</v>
      </c>
      <c r="S31" s="4">
        <f t="shared" si="2"/>
        <v>9.9931287111134082E-3</v>
      </c>
      <c r="T31" s="3">
        <f t="shared" si="3"/>
        <v>1.0261014351193863E-2</v>
      </c>
      <c r="U31" s="4">
        <f t="shared" si="4"/>
        <v>1.0017746410956539E-2</v>
      </c>
    </row>
    <row r="32" spans="1:21">
      <c r="A32" s="24">
        <v>27</v>
      </c>
      <c r="B32" s="159"/>
      <c r="C32" s="10" t="s">
        <v>9</v>
      </c>
      <c r="D32" s="10">
        <f>'Seasonal Indexes'!C136</f>
        <v>686</v>
      </c>
      <c r="E32" s="10">
        <f>'Seasonal Indexes'!$H$60+'Seasonal Indexes'!$H$59*A32</f>
        <v>732.82118055555577</v>
      </c>
      <c r="F32" s="10">
        <f>'Seasonal Indexes'!$K$83+'Seasonal Indexes'!$K$84*A32+'Seasonal Indexes'!$K$85*A32*A32</f>
        <v>734.21621817129949</v>
      </c>
      <c r="G32" s="10"/>
      <c r="H32" s="3">
        <f t="shared" si="0"/>
        <v>0.93610831428199115</v>
      </c>
      <c r="I32" s="10"/>
      <c r="J32" s="75">
        <f>$D32/'Seasonal Indexes'!B170</f>
        <v>6.9182443526880233</v>
      </c>
      <c r="K32" s="109">
        <f>$D32/'Seasonal Indexes'!C170</f>
        <v>6.9201969752850623</v>
      </c>
      <c r="L32" s="109">
        <f>$D32/'Seasonal Indexes'!D170</f>
        <v>6.9071077047307483</v>
      </c>
      <c r="M32" s="109">
        <f>$D32/'Seasonal Indexes'!E170</f>
        <v>6.7110062388545488</v>
      </c>
      <c r="N32" s="109">
        <f>$D32/'Seasonal Indexes'!F170</f>
        <v>6.9057445929228018</v>
      </c>
      <c r="O32" s="109">
        <f>$D32/'Seasonal Indexes'!G170</f>
        <v>6.7710026333115882</v>
      </c>
      <c r="P32" s="97">
        <f>$D32/'Seasonal Indexes'!H170</f>
        <v>7.0573445798457479</v>
      </c>
      <c r="Q32" s="10"/>
      <c r="R32" s="3">
        <f t="shared" si="1"/>
        <v>9.4253658163843349E-3</v>
      </c>
      <c r="S32" s="4">
        <f t="shared" si="2"/>
        <v>9.1577678387610162E-3</v>
      </c>
      <c r="T32" s="3">
        <f t="shared" si="3"/>
        <v>9.4056007236163058E-3</v>
      </c>
      <c r="U32" s="4">
        <f t="shared" si="4"/>
        <v>9.2220826314297656E-3</v>
      </c>
    </row>
    <row r="33" spans="1:21">
      <c r="A33" s="24">
        <v>28</v>
      </c>
      <c r="B33" s="159"/>
      <c r="C33" s="10" t="s">
        <v>8</v>
      </c>
      <c r="D33" s="10">
        <f>'Seasonal Indexes'!C137</f>
        <v>716</v>
      </c>
      <c r="E33" s="10">
        <f>'Seasonal Indexes'!$H$60+'Seasonal Indexes'!$H$59*A33</f>
        <v>733.1302083333336</v>
      </c>
      <c r="F33" s="10">
        <f>'Seasonal Indexes'!$K$83+'Seasonal Indexes'!$K$84*A33+'Seasonal Indexes'!$K$85*A33*A33</f>
        <v>733.46795428241035</v>
      </c>
      <c r="G33" s="10"/>
      <c r="H33" s="3">
        <f t="shared" si="0"/>
        <v>0.97663415292588107</v>
      </c>
      <c r="I33" s="10"/>
      <c r="J33" s="75">
        <f>$D33/'Seasonal Indexes'!B171</f>
        <v>7.8110850543834021</v>
      </c>
      <c r="K33" s="109">
        <f>$D33/'Seasonal Indexes'!C171</f>
        <v>7.8089529587435909</v>
      </c>
      <c r="L33" s="109">
        <f>$D33/'Seasonal Indexes'!D171</f>
        <v>7.8036729479443459</v>
      </c>
      <c r="M33" s="109">
        <f>$D33/'Seasonal Indexes'!E171</f>
        <v>8.0504473825727718</v>
      </c>
      <c r="N33" s="109">
        <f>$D33/'Seasonal Indexes'!F171</f>
        <v>7.8069560518709196</v>
      </c>
      <c r="O33" s="109">
        <f>$D33/'Seasonal Indexes'!G171</f>
        <v>7.9956513505862121</v>
      </c>
      <c r="P33" s="97">
        <f>$D33/'Seasonal Indexes'!H171</f>
        <v>7.6910498841768726</v>
      </c>
      <c r="Q33" s="10"/>
      <c r="R33" s="3">
        <f t="shared" si="1"/>
        <v>1.0644320557578546E-2</v>
      </c>
      <c r="S33" s="4">
        <f t="shared" si="2"/>
        <v>1.0980924385689017E-2</v>
      </c>
      <c r="T33" s="3">
        <f t="shared" si="3"/>
        <v>1.0643895218992722E-2</v>
      </c>
      <c r="U33" s="4">
        <f t="shared" si="4"/>
        <v>1.0901159762881217E-2</v>
      </c>
    </row>
    <row r="34" spans="1:21">
      <c r="A34" s="24">
        <v>29</v>
      </c>
      <c r="B34" s="159"/>
      <c r="C34" s="10" t="s">
        <v>7</v>
      </c>
      <c r="D34" s="10">
        <f>'Seasonal Indexes'!C138</f>
        <v>723</v>
      </c>
      <c r="E34" s="10">
        <f>'Seasonal Indexes'!$H$60+'Seasonal Indexes'!$H$59*A34</f>
        <v>733.43923611111143</v>
      </c>
      <c r="F34" s="10">
        <f>'Seasonal Indexes'!$K$83+'Seasonal Indexes'!$K$84*A34+'Seasonal Indexes'!$K$85*A34*A34</f>
        <v>732.60221354166936</v>
      </c>
      <c r="G34" s="10"/>
      <c r="H34" s="3">
        <f t="shared" si="0"/>
        <v>0.98576673349729282</v>
      </c>
      <c r="I34" s="10"/>
      <c r="J34" s="75">
        <f>$D34/'Seasonal Indexes'!B172</f>
        <v>7.3174381998680484</v>
      </c>
      <c r="K34" s="109">
        <f>$D34/'Seasonal Indexes'!C172</f>
        <v>7.3189515638658253</v>
      </c>
      <c r="L34" s="109">
        <f>$D34/'Seasonal Indexes'!D172</f>
        <v>7.3134176945248486</v>
      </c>
      <c r="M34" s="109">
        <f>$D34/'Seasonal Indexes'!E172</f>
        <v>7.3293526882390321</v>
      </c>
      <c r="N34" s="109">
        <f>$D34/'Seasonal Indexes'!F172</f>
        <v>7.3177819737869685</v>
      </c>
      <c r="O34" s="109">
        <f>$D34/'Seasonal Indexes'!G172</f>
        <v>7.3390231953658738</v>
      </c>
      <c r="P34" s="97">
        <f>$D34/'Seasonal Indexes'!H172</f>
        <v>7.3842412976549747</v>
      </c>
      <c r="Q34" s="10"/>
      <c r="R34" s="3">
        <f t="shared" si="1"/>
        <v>9.9714023118022983E-3</v>
      </c>
      <c r="S34" s="4">
        <f t="shared" si="2"/>
        <v>9.9931287111134064E-3</v>
      </c>
      <c r="T34" s="3">
        <f t="shared" si="3"/>
        <v>9.9887522021126721E-3</v>
      </c>
      <c r="U34" s="4">
        <f t="shared" si="4"/>
        <v>1.0017746410956539E-2</v>
      </c>
    </row>
    <row r="35" spans="1:21">
      <c r="A35" s="24">
        <v>30</v>
      </c>
      <c r="B35" s="159"/>
      <c r="C35" s="10" t="s">
        <v>6</v>
      </c>
      <c r="D35" s="10">
        <f>'Seasonal Indexes'!C139</f>
        <v>737</v>
      </c>
      <c r="E35" s="10">
        <f>'Seasonal Indexes'!$H$60+'Seasonal Indexes'!$H$59*A35</f>
        <v>733.74826388888914</v>
      </c>
      <c r="F35" s="10">
        <f>'Seasonal Indexes'!$K$83+'Seasonal Indexes'!$K$84*A35+'Seasonal Indexes'!$K$85*A35*A35</f>
        <v>731.61899594907641</v>
      </c>
      <c r="G35" s="10"/>
      <c r="H35" s="3">
        <f t="shared" si="0"/>
        <v>1.0044316780988027</v>
      </c>
      <c r="I35" s="10"/>
      <c r="J35" s="75">
        <f>$D35/'Seasonal Indexes'!B173</f>
        <v>7.2352921709221949</v>
      </c>
      <c r="K35" s="109">
        <f>$D35/'Seasonal Indexes'!C173</f>
        <v>7.2369174655314481</v>
      </c>
      <c r="L35" s="109">
        <f>$D35/'Seasonal Indexes'!D173</f>
        <v>7.234071175243308</v>
      </c>
      <c r="M35" s="109">
        <f>$D35/'Seasonal Indexes'!E173</f>
        <v>7.3324408425976753</v>
      </c>
      <c r="N35" s="109">
        <f>$D35/'Seasonal Indexes'!F173</f>
        <v>7.2400747714360882</v>
      </c>
      <c r="O35" s="109">
        <f>$D35/'Seasonal Indexes'!G173</f>
        <v>7.3291735708564865</v>
      </c>
      <c r="P35" s="97">
        <f>$D35/'Seasonal Indexes'!H173</f>
        <v>7.3308145265415732</v>
      </c>
      <c r="Q35" s="10"/>
      <c r="R35" s="3">
        <f t="shared" si="1"/>
        <v>9.859064111310465E-3</v>
      </c>
      <c r="S35" s="4">
        <f t="shared" si="2"/>
        <v>9.9931287111134082E-3</v>
      </c>
      <c r="T35" s="3">
        <f t="shared" si="3"/>
        <v>9.8959633518592056E-3</v>
      </c>
      <c r="U35" s="4">
        <f t="shared" si="4"/>
        <v>1.0017746410956539E-2</v>
      </c>
    </row>
    <row r="36" spans="1:21">
      <c r="A36" s="24">
        <v>31</v>
      </c>
      <c r="B36" s="159"/>
      <c r="C36" s="10" t="s">
        <v>5</v>
      </c>
      <c r="D36" s="10">
        <f>'Seasonal Indexes'!C140</f>
        <v>729</v>
      </c>
      <c r="E36" s="10">
        <f>'Seasonal Indexes'!$H$60+'Seasonal Indexes'!$H$59*A36</f>
        <v>734.05729166666697</v>
      </c>
      <c r="F36" s="10">
        <f>'Seasonal Indexes'!$K$83+'Seasonal Indexes'!$K$84*A36+'Seasonal Indexes'!$K$85*A36*A36</f>
        <v>730.51830150463172</v>
      </c>
      <c r="G36" s="10"/>
      <c r="H36" s="3">
        <f t="shared" si="0"/>
        <v>0.99311049461114342</v>
      </c>
      <c r="I36" s="10"/>
      <c r="J36" s="75">
        <f>$D36/'Seasonal Indexes'!B174</f>
        <v>7.2175838923320788</v>
      </c>
      <c r="K36" s="109">
        <f>$D36/'Seasonal Indexes'!C174</f>
        <v>7.2199927049339632</v>
      </c>
      <c r="L36" s="109">
        <f>$D36/'Seasonal Indexes'!D174</f>
        <v>7.2198281292066389</v>
      </c>
      <c r="M36" s="109">
        <f>$D36/'Seasonal Indexes'!E174</f>
        <v>7.3355289969563175</v>
      </c>
      <c r="N36" s="109">
        <f>$D36/'Seasonal Indexes'!F174</f>
        <v>7.2257121459033327</v>
      </c>
      <c r="O36" s="109">
        <f>$D36/'Seasonal Indexes'!G174</f>
        <v>7.3181470930360897</v>
      </c>
      <c r="P36" s="97">
        <f>$D36/'Seasonal Indexes'!H174</f>
        <v>7.2276914890097528</v>
      </c>
      <c r="Q36" s="10"/>
      <c r="R36" s="3">
        <f t="shared" si="1"/>
        <v>9.8355104038461618E-3</v>
      </c>
      <c r="S36" s="4">
        <f t="shared" si="2"/>
        <v>9.9931287111134064E-3</v>
      </c>
      <c r="T36" s="3">
        <f t="shared" si="3"/>
        <v>9.8912130346641546E-3</v>
      </c>
      <c r="U36" s="4">
        <f t="shared" si="4"/>
        <v>1.0017746410956537E-2</v>
      </c>
    </row>
    <row r="37" spans="1:21">
      <c r="A37" s="24">
        <v>32</v>
      </c>
      <c r="B37" s="159"/>
      <c r="C37" s="10" t="s">
        <v>4</v>
      </c>
      <c r="D37" s="10">
        <f>'Seasonal Indexes'!C141</f>
        <v>859</v>
      </c>
      <c r="E37" s="10">
        <f>'Seasonal Indexes'!$H$60+'Seasonal Indexes'!$H$59*A37</f>
        <v>734.3663194444448</v>
      </c>
      <c r="F37" s="10">
        <f>'Seasonal Indexes'!$K$83+'Seasonal Indexes'!$K$84*A37+'Seasonal Indexes'!$K$85*A37*A37</f>
        <v>729.30013020833508</v>
      </c>
      <c r="G37" s="10"/>
      <c r="H37" s="3">
        <f t="shared" si="0"/>
        <v>1.1697159540892912</v>
      </c>
      <c r="I37" s="10"/>
      <c r="J37" s="75">
        <f>$D37/'Seasonal Indexes'!B175</f>
        <v>7.6685718155110854</v>
      </c>
      <c r="K37" s="109">
        <f>$D37/'Seasonal Indexes'!C175</f>
        <v>7.6663949409669732</v>
      </c>
      <c r="L37" s="109">
        <f>$D37/'Seasonal Indexes'!D175</f>
        <v>7.6735092134075149</v>
      </c>
      <c r="M37" s="109">
        <f>$D37/'Seasonal Indexes'!E175</f>
        <v>7.7241864998160841</v>
      </c>
      <c r="N37" s="109">
        <f>$D37/'Seasonal Indexes'!F175</f>
        <v>7.6784581085856303</v>
      </c>
      <c r="O37" s="109">
        <f>$D37/'Seasonal Indexes'!G175</f>
        <v>7.8015727920742455</v>
      </c>
      <c r="P37" s="97">
        <f>$D37/'Seasonal Indexes'!H175</f>
        <v>7.8956426454835835</v>
      </c>
      <c r="Q37" s="10"/>
      <c r="R37" s="3">
        <f t="shared" si="1"/>
        <v>1.0449157335010405E-2</v>
      </c>
      <c r="S37" s="4">
        <f t="shared" si="2"/>
        <v>1.0518165519436547E-2</v>
      </c>
      <c r="T37" s="3">
        <f t="shared" si="3"/>
        <v>1.0528529737670784E-2</v>
      </c>
      <c r="U37" s="4">
        <f t="shared" si="4"/>
        <v>1.069734183352691E-2</v>
      </c>
    </row>
    <row r="38" spans="1:21">
      <c r="A38" s="24">
        <v>33</v>
      </c>
      <c r="B38" s="159"/>
      <c r="C38" s="10" t="s">
        <v>3</v>
      </c>
      <c r="D38" s="10">
        <f>'Seasonal Indexes'!C142</f>
        <v>732</v>
      </c>
      <c r="E38" s="10">
        <f>'Seasonal Indexes'!$H$60+'Seasonal Indexes'!$H$59*A38</f>
        <v>734.67534722222263</v>
      </c>
      <c r="F38" s="10">
        <f>'Seasonal Indexes'!$K$83+'Seasonal Indexes'!$K$84*A38+'Seasonal Indexes'!$K$85*A38*A38</f>
        <v>727.96448206018658</v>
      </c>
      <c r="G38" s="10"/>
      <c r="H38" s="3">
        <f t="shared" si="0"/>
        <v>0.99635846332351019</v>
      </c>
      <c r="I38" s="10"/>
      <c r="J38" s="75">
        <f>$D38/'Seasonal Indexes'!B176</f>
        <v>7.072000697333344</v>
      </c>
      <c r="K38" s="109">
        <f>$D38/'Seasonal Indexes'!C176</f>
        <v>7.0777937196297547</v>
      </c>
      <c r="L38" s="109">
        <f>$D38/'Seasonal Indexes'!D176</f>
        <v>7.0816546307689343</v>
      </c>
      <c r="M38" s="109">
        <f>$D38/'Seasonal Indexes'!E176</f>
        <v>7.3417053056736039</v>
      </c>
      <c r="N38" s="109">
        <f>$D38/'Seasonal Indexes'!F176</f>
        <v>7.0841764242053493</v>
      </c>
      <c r="O38" s="109">
        <f>$D38/'Seasonal Indexes'!G176</f>
        <v>7.2925635774622695</v>
      </c>
      <c r="P38" s="97">
        <f>$D38/'Seasonal Indexes'!H176</f>
        <v>7.0253426971173534</v>
      </c>
      <c r="Q38" s="10"/>
      <c r="R38" s="3">
        <f t="shared" si="1"/>
        <v>9.639161920356222E-3</v>
      </c>
      <c r="S38" s="4">
        <f t="shared" si="2"/>
        <v>9.9931287111134064E-3</v>
      </c>
      <c r="T38" s="3">
        <f t="shared" si="3"/>
        <v>9.7314863551538552E-3</v>
      </c>
      <c r="U38" s="4">
        <f t="shared" si="4"/>
        <v>1.0017746410956539E-2</v>
      </c>
    </row>
    <row r="39" spans="1:21">
      <c r="A39" s="24">
        <v>34</v>
      </c>
      <c r="B39" s="159"/>
      <c r="C39" s="10" t="s">
        <v>2</v>
      </c>
      <c r="D39" s="10">
        <f>'Seasonal Indexes'!C143</f>
        <v>706</v>
      </c>
      <c r="E39" s="10">
        <f>'Seasonal Indexes'!$H$60+'Seasonal Indexes'!$H$59*A39</f>
        <v>734.98437500000034</v>
      </c>
      <c r="F39" s="10">
        <f>'Seasonal Indexes'!$K$83+'Seasonal Indexes'!$K$84*A39+'Seasonal Indexes'!$K$85*A39*A39</f>
        <v>726.51135706018636</v>
      </c>
      <c r="G39" s="10"/>
      <c r="H39" s="3">
        <f t="shared" si="0"/>
        <v>0.96056463785369539</v>
      </c>
      <c r="I39" s="10"/>
      <c r="J39" s="75">
        <f>$D39/'Seasonal Indexes'!B177</f>
        <v>6.775906531722744</v>
      </c>
      <c r="K39" s="109">
        <f>$D39/'Seasonal Indexes'!C177</f>
        <v>6.7792634322990724</v>
      </c>
      <c r="L39" s="109">
        <f>$D39/'Seasonal Indexes'!D177</f>
        <v>6.7853436922835257</v>
      </c>
      <c r="M39" s="109">
        <f>$D39/'Seasonal Indexes'!E177</f>
        <v>6.6571114052339917</v>
      </c>
      <c r="N39" s="109">
        <f>$D39/'Seasonal Indexes'!F177</f>
        <v>6.7874712334313712</v>
      </c>
      <c r="O39" s="109">
        <f>$D39/'Seasonal Indexes'!G177</f>
        <v>6.7184041083892421</v>
      </c>
      <c r="P39" s="97">
        <f>$D39/'Seasonal Indexes'!H177</f>
        <v>6.5716362115800804</v>
      </c>
      <c r="Q39" s="10"/>
      <c r="R39" s="3">
        <f t="shared" si="1"/>
        <v>9.2319563831319857E-3</v>
      </c>
      <c r="S39" s="4">
        <f t="shared" si="2"/>
        <v>9.0574869775075003E-3</v>
      </c>
      <c r="T39" s="3">
        <f t="shared" si="3"/>
        <v>9.3425535161580087E-3</v>
      </c>
      <c r="U39" s="4">
        <f t="shared" si="4"/>
        <v>9.2474866952873651E-3</v>
      </c>
    </row>
    <row r="40" spans="1:21">
      <c r="A40" s="24">
        <v>35</v>
      </c>
      <c r="B40" s="159"/>
      <c r="C40" s="10" t="s">
        <v>1</v>
      </c>
      <c r="D40" s="10">
        <f>'Seasonal Indexes'!C144</f>
        <v>747</v>
      </c>
      <c r="E40" s="10">
        <f>'Seasonal Indexes'!$H$60+'Seasonal Indexes'!$H$59*A40</f>
        <v>735.29340277777817</v>
      </c>
      <c r="F40" s="10">
        <f>'Seasonal Indexes'!$K$83+'Seasonal Indexes'!$K$84*A40+'Seasonal Indexes'!$K$85*A40*A40</f>
        <v>724.94075520833417</v>
      </c>
      <c r="G40" s="10"/>
      <c r="H40" s="3">
        <f t="shared" si="0"/>
        <v>1.0159209877009596</v>
      </c>
      <c r="I40" s="10"/>
      <c r="J40" s="75">
        <f>$D40/'Seasonal Indexes'!B178</f>
        <v>7.4439151190554069</v>
      </c>
      <c r="K40" s="109">
        <f>$D40/'Seasonal Indexes'!C178</f>
        <v>7.4405861959486899</v>
      </c>
      <c r="L40" s="109">
        <f>$D40/'Seasonal Indexes'!D178</f>
        <v>7.4563031470798657</v>
      </c>
      <c r="M40" s="109">
        <f>$D40/'Seasonal Indexes'!E178</f>
        <v>7.3478816143908903</v>
      </c>
      <c r="N40" s="109">
        <f>$D40/'Seasonal Indexes'!F178</f>
        <v>7.4507357369486007</v>
      </c>
      <c r="O40" s="109">
        <f>$D40/'Seasonal Indexes'!G178</f>
        <v>7.2622726486444122</v>
      </c>
      <c r="P40" s="97">
        <f>$D40/'Seasonal Indexes'!H178</f>
        <v>7.5740195138591089</v>
      </c>
      <c r="Q40" s="10"/>
      <c r="R40" s="3">
        <f t="shared" si="1"/>
        <v>1.0140582138927913E-2</v>
      </c>
      <c r="S40" s="4">
        <f t="shared" si="2"/>
        <v>9.9931287111134082E-3</v>
      </c>
      <c r="T40" s="3">
        <f t="shared" si="3"/>
        <v>1.0277716742256271E-2</v>
      </c>
      <c r="U40" s="4">
        <f t="shared" si="4"/>
        <v>1.0017746410956539E-2</v>
      </c>
    </row>
    <row r="41" spans="1:21" ht="15" thickBot="1">
      <c r="A41" s="80">
        <v>36</v>
      </c>
      <c r="B41" s="160"/>
      <c r="C41" s="28" t="s">
        <v>0</v>
      </c>
      <c r="D41" s="28">
        <f>'Seasonal Indexes'!C145</f>
        <v>764</v>
      </c>
      <c r="E41" s="28">
        <f>'Seasonal Indexes'!$H$60+'Seasonal Indexes'!$H$59*A41</f>
        <v>735.602430555556</v>
      </c>
      <c r="F41" s="28">
        <f>'Seasonal Indexes'!$K$83+'Seasonal Indexes'!$K$84*A41+'Seasonal Indexes'!$K$85*A41*A41</f>
        <v>723.25267650463024</v>
      </c>
      <c r="G41" s="28"/>
      <c r="H41" s="30">
        <f t="shared" si="0"/>
        <v>1.0386045073600383</v>
      </c>
      <c r="I41" s="28"/>
      <c r="J41" s="123">
        <f>$D41/'Seasonal Indexes'!B179</f>
        <v>7.5015398458337481</v>
      </c>
      <c r="K41" s="124">
        <f>$D41/'Seasonal Indexes'!C179</f>
        <v>7.49708258708917</v>
      </c>
      <c r="L41" s="124">
        <f>$D41/'Seasonal Indexes'!D179</f>
        <v>7.5167903123300155</v>
      </c>
      <c r="M41" s="124">
        <f>$D41/'Seasonal Indexes'!E179</f>
        <v>7.3509697687495326</v>
      </c>
      <c r="N41" s="124">
        <f>$D41/'Seasonal Indexes'!F179</f>
        <v>7.5042101765477023</v>
      </c>
      <c r="O41" s="124">
        <f>$D41/'Seasonal Indexes'!G179</f>
        <v>7.2453619042689708</v>
      </c>
      <c r="P41" s="125">
        <f>$D41/'Seasonal Indexes'!H179</f>
        <v>7.6565913478621717</v>
      </c>
      <c r="Q41" s="28"/>
      <c r="R41" s="30">
        <f t="shared" si="1"/>
        <v>1.0218550129929612E-2</v>
      </c>
      <c r="S41" s="31">
        <f t="shared" si="2"/>
        <v>9.9931287111134064E-3</v>
      </c>
      <c r="T41" s="30">
        <f t="shared" si="3"/>
        <v>1.0375641073067859E-2</v>
      </c>
      <c r="U41" s="31">
        <f t="shared" si="4"/>
        <v>1.0017746410956539E-2</v>
      </c>
    </row>
    <row r="42" spans="1:21" ht="15" thickTop="1"/>
    <row r="74" spans="1:20">
      <c r="A74" s="10"/>
      <c r="B74" s="10"/>
      <c r="C74" s="10"/>
      <c r="D74" s="10"/>
      <c r="E74" s="10"/>
      <c r="F74" s="10"/>
      <c r="G74" s="10"/>
      <c r="H74" s="10"/>
      <c r="I74" s="10"/>
      <c r="J74" s="10"/>
      <c r="K74" s="10"/>
      <c r="L74" s="10"/>
      <c r="M74" s="10"/>
      <c r="N74" s="10"/>
      <c r="O74" s="10"/>
      <c r="P74" s="10"/>
      <c r="Q74" s="10"/>
      <c r="R74" s="10"/>
      <c r="S74" s="10"/>
      <c r="T74" s="10"/>
    </row>
    <row r="75" spans="1:20" ht="25.8">
      <c r="A75" s="10"/>
      <c r="B75" s="121"/>
      <c r="C75" s="121"/>
      <c r="D75" s="121"/>
      <c r="E75" s="121"/>
      <c r="F75" s="121"/>
      <c r="G75" s="121"/>
      <c r="H75" s="121"/>
      <c r="I75" s="121"/>
      <c r="J75" s="121"/>
      <c r="K75" s="121"/>
      <c r="L75" s="121"/>
      <c r="M75" s="121"/>
      <c r="N75" s="121"/>
      <c r="O75" s="10"/>
      <c r="P75" s="10"/>
      <c r="Q75" s="10"/>
      <c r="R75" s="10"/>
      <c r="S75" s="10"/>
      <c r="T75" s="10"/>
    </row>
    <row r="76" spans="1:20">
      <c r="A76" s="10"/>
      <c r="B76" s="10"/>
      <c r="C76" s="10"/>
      <c r="D76" s="10"/>
      <c r="E76" s="10"/>
      <c r="F76" s="10"/>
      <c r="G76" s="10"/>
      <c r="H76" s="10"/>
      <c r="I76" s="10"/>
      <c r="J76" s="10"/>
      <c r="K76" s="109"/>
      <c r="L76" s="10"/>
      <c r="M76" s="10"/>
      <c r="N76" s="10"/>
      <c r="O76" s="10"/>
      <c r="P76" s="10"/>
      <c r="Q76" s="10"/>
      <c r="R76" s="10"/>
      <c r="S76" s="10"/>
      <c r="T76" s="10"/>
    </row>
    <row r="77" spans="1:20">
      <c r="A77" s="10"/>
      <c r="B77" s="93"/>
      <c r="C77" s="10"/>
      <c r="D77" s="10"/>
      <c r="E77" s="10"/>
      <c r="F77" s="10"/>
      <c r="G77" s="10"/>
      <c r="H77" s="10"/>
      <c r="I77" s="10"/>
      <c r="J77" s="10"/>
      <c r="K77" s="10"/>
      <c r="L77" s="109"/>
      <c r="M77" s="10"/>
      <c r="N77" s="10"/>
      <c r="O77" s="10"/>
      <c r="P77" s="10"/>
      <c r="Q77" s="10"/>
      <c r="R77" s="10"/>
      <c r="S77" s="10"/>
      <c r="T77" s="10"/>
    </row>
    <row r="78" spans="1:20">
      <c r="A78" s="10"/>
      <c r="B78" s="24"/>
      <c r="C78" s="24"/>
      <c r="D78" s="162"/>
      <c r="E78" s="162"/>
      <c r="F78" s="162"/>
      <c r="G78" s="162"/>
      <c r="H78" s="10"/>
      <c r="I78" s="10"/>
      <c r="J78" s="24"/>
      <c r="K78" s="162"/>
      <c r="L78" s="162"/>
      <c r="M78" s="162"/>
      <c r="N78" s="162"/>
      <c r="O78" s="10"/>
      <c r="P78" s="10"/>
      <c r="Q78" s="10"/>
      <c r="R78" s="10"/>
      <c r="S78" s="10"/>
      <c r="T78" s="10"/>
    </row>
    <row r="79" spans="1:20">
      <c r="A79" s="10"/>
      <c r="B79" s="24"/>
      <c r="C79" s="122"/>
      <c r="D79" s="10"/>
      <c r="E79" s="10"/>
      <c r="F79" s="10"/>
      <c r="G79" s="10"/>
      <c r="H79" s="10"/>
      <c r="I79" s="24"/>
      <c r="J79" s="122"/>
      <c r="K79" s="10"/>
      <c r="L79" s="10"/>
      <c r="M79" s="10"/>
      <c r="N79" s="109"/>
      <c r="O79" s="10"/>
      <c r="P79" s="10"/>
      <c r="Q79" s="10"/>
      <c r="R79" s="10"/>
      <c r="S79" s="10"/>
      <c r="T79" s="10"/>
    </row>
    <row r="80" spans="1:20">
      <c r="A80" s="10"/>
      <c r="B80" s="24"/>
      <c r="C80" s="122"/>
      <c r="D80" s="10"/>
      <c r="E80" s="10"/>
      <c r="F80" s="10"/>
      <c r="G80" s="10"/>
      <c r="H80" s="10"/>
      <c r="I80" s="24"/>
      <c r="J80" s="122"/>
      <c r="K80" s="10"/>
      <c r="L80" s="10"/>
      <c r="M80" s="10"/>
      <c r="N80" s="109"/>
      <c r="O80" s="10"/>
      <c r="P80" s="10"/>
      <c r="Q80" s="10"/>
      <c r="R80" s="10"/>
      <c r="S80" s="10"/>
      <c r="T80" s="10"/>
    </row>
    <row r="81" spans="1:20">
      <c r="A81" s="10"/>
      <c r="B81" s="24"/>
      <c r="C81" s="122"/>
      <c r="D81" s="10"/>
      <c r="E81" s="10"/>
      <c r="F81" s="10"/>
      <c r="G81" s="10"/>
      <c r="H81" s="10"/>
      <c r="I81" s="24"/>
      <c r="J81" s="122"/>
      <c r="K81" s="10"/>
      <c r="L81" s="10"/>
      <c r="M81" s="10"/>
      <c r="N81" s="109"/>
      <c r="O81" s="10"/>
      <c r="P81" s="10"/>
      <c r="Q81" s="10"/>
      <c r="R81" s="10"/>
      <c r="S81" s="10"/>
      <c r="T81" s="10"/>
    </row>
    <row r="82" spans="1:20">
      <c r="A82" s="10"/>
      <c r="B82" s="24"/>
      <c r="C82" s="122"/>
      <c r="D82" s="10"/>
      <c r="E82" s="10"/>
      <c r="F82" s="10"/>
      <c r="G82" s="10"/>
      <c r="H82" s="10"/>
      <c r="I82" s="24"/>
      <c r="J82" s="122"/>
      <c r="K82" s="10"/>
      <c r="L82" s="10"/>
      <c r="M82" s="10"/>
      <c r="N82" s="109"/>
      <c r="O82" s="10"/>
      <c r="P82" s="10"/>
      <c r="Q82" s="10"/>
      <c r="R82" s="10"/>
      <c r="S82" s="10"/>
      <c r="T82" s="10"/>
    </row>
    <row r="83" spans="1:20">
      <c r="A83" s="10"/>
      <c r="B83" s="24"/>
      <c r="C83" s="122"/>
      <c r="D83" s="10"/>
      <c r="E83" s="10"/>
      <c r="F83" s="10"/>
      <c r="G83" s="10"/>
      <c r="H83" s="10"/>
      <c r="I83" s="24"/>
      <c r="J83" s="122"/>
      <c r="K83" s="10"/>
      <c r="L83" s="10"/>
      <c r="M83" s="10"/>
      <c r="N83" s="109"/>
      <c r="O83" s="10"/>
      <c r="P83" s="10"/>
      <c r="Q83" s="10"/>
      <c r="R83" s="10"/>
      <c r="S83" s="10"/>
      <c r="T83" s="10"/>
    </row>
    <row r="84" spans="1:20">
      <c r="A84" s="10"/>
      <c r="B84" s="24"/>
      <c r="C84" s="122"/>
      <c r="D84" s="10"/>
      <c r="E84" s="10"/>
      <c r="F84" s="10"/>
      <c r="G84" s="10"/>
      <c r="H84" s="10"/>
      <c r="I84" s="24"/>
      <c r="J84" s="122"/>
      <c r="K84" s="10"/>
      <c r="L84" s="10"/>
      <c r="M84" s="10"/>
      <c r="N84" s="109"/>
      <c r="O84" s="10"/>
      <c r="P84" s="10"/>
      <c r="Q84" s="10"/>
      <c r="R84" s="10"/>
      <c r="S84" s="10"/>
      <c r="T84" s="10"/>
    </row>
    <row r="85" spans="1:20">
      <c r="A85" s="10"/>
      <c r="B85" s="24"/>
      <c r="C85" s="122"/>
      <c r="D85" s="10"/>
      <c r="E85" s="10"/>
      <c r="F85" s="10"/>
      <c r="G85" s="10"/>
      <c r="H85" s="10"/>
      <c r="I85" s="24"/>
      <c r="J85" s="122"/>
      <c r="K85" s="10"/>
      <c r="L85" s="10"/>
      <c r="M85" s="10"/>
      <c r="N85" s="109"/>
      <c r="O85" s="10"/>
      <c r="P85" s="10"/>
      <c r="Q85" s="10"/>
      <c r="R85" s="10"/>
      <c r="S85" s="10"/>
      <c r="T85" s="10"/>
    </row>
    <row r="86" spans="1:20">
      <c r="A86" s="10"/>
      <c r="B86" s="24"/>
      <c r="C86" s="122"/>
      <c r="D86" s="10"/>
      <c r="E86" s="10"/>
      <c r="F86" s="10"/>
      <c r="G86" s="10"/>
      <c r="H86" s="10"/>
      <c r="I86" s="24"/>
      <c r="J86" s="122"/>
      <c r="K86" s="10"/>
      <c r="L86" s="10"/>
      <c r="M86" s="10"/>
      <c r="N86" s="109"/>
      <c r="O86" s="10"/>
      <c r="P86" s="10"/>
      <c r="Q86" s="10"/>
      <c r="R86" s="10"/>
      <c r="S86" s="10"/>
      <c r="T86" s="10"/>
    </row>
    <row r="87" spans="1:20">
      <c r="A87" s="10"/>
      <c r="B87" s="24"/>
      <c r="C87" s="122"/>
      <c r="D87" s="10"/>
      <c r="E87" s="10"/>
      <c r="F87" s="10"/>
      <c r="G87" s="10"/>
      <c r="H87" s="10"/>
      <c r="I87" s="24"/>
      <c r="J87" s="122"/>
      <c r="K87" s="10"/>
      <c r="L87" s="10"/>
      <c r="M87" s="10"/>
      <c r="N87" s="109"/>
      <c r="O87" s="10"/>
      <c r="P87" s="10"/>
      <c r="Q87" s="10"/>
      <c r="R87" s="10"/>
      <c r="S87" s="10"/>
      <c r="T87" s="10"/>
    </row>
    <row r="88" spans="1:20">
      <c r="A88" s="10"/>
      <c r="B88" s="24"/>
      <c r="C88" s="122"/>
      <c r="D88" s="10"/>
      <c r="E88" s="10"/>
      <c r="F88" s="10"/>
      <c r="G88" s="10"/>
      <c r="H88" s="10"/>
      <c r="I88" s="24"/>
      <c r="J88" s="122"/>
      <c r="K88" s="10"/>
      <c r="L88" s="10"/>
      <c r="M88" s="10"/>
      <c r="N88" s="109"/>
      <c r="O88" s="10"/>
      <c r="P88" s="10"/>
      <c r="Q88" s="10"/>
      <c r="R88" s="10"/>
      <c r="S88" s="10"/>
      <c r="T88" s="10"/>
    </row>
    <row r="89" spans="1:20">
      <c r="A89" s="10"/>
      <c r="B89" s="24"/>
      <c r="C89" s="122"/>
      <c r="D89" s="10"/>
      <c r="E89" s="10"/>
      <c r="F89" s="10"/>
      <c r="G89" s="10"/>
      <c r="H89" s="10"/>
      <c r="I89" s="24"/>
      <c r="J89" s="122"/>
      <c r="K89" s="10"/>
      <c r="L89" s="10"/>
      <c r="M89" s="10"/>
      <c r="N89" s="109"/>
      <c r="O89" s="10"/>
      <c r="P89" s="10"/>
      <c r="Q89" s="10"/>
      <c r="R89" s="10"/>
      <c r="S89" s="10"/>
      <c r="T89" s="10"/>
    </row>
    <row r="90" spans="1:20">
      <c r="A90" s="10"/>
      <c r="B90" s="24"/>
      <c r="C90" s="122"/>
      <c r="D90" s="10"/>
      <c r="E90" s="10"/>
      <c r="F90" s="10"/>
      <c r="G90" s="10"/>
      <c r="H90" s="10"/>
      <c r="I90" s="24"/>
      <c r="J90" s="122"/>
      <c r="K90" s="10"/>
      <c r="L90" s="10"/>
      <c r="M90" s="10"/>
      <c r="N90" s="109"/>
      <c r="O90" s="10"/>
      <c r="P90" s="10"/>
      <c r="Q90" s="10"/>
      <c r="R90" s="10"/>
      <c r="S90" s="10"/>
      <c r="T90" s="10"/>
    </row>
    <row r="91" spans="1:20">
      <c r="A91" s="10"/>
      <c r="B91" s="24"/>
      <c r="C91" s="122"/>
      <c r="D91" s="10"/>
      <c r="E91" s="10"/>
      <c r="F91" s="10"/>
      <c r="G91" s="10"/>
      <c r="H91" s="10"/>
      <c r="I91" s="24"/>
      <c r="J91" s="122"/>
      <c r="K91" s="10"/>
      <c r="L91" s="10"/>
      <c r="M91" s="10"/>
      <c r="N91" s="109"/>
      <c r="O91" s="10"/>
      <c r="P91" s="10"/>
      <c r="Q91" s="10"/>
      <c r="R91" s="10"/>
      <c r="S91" s="10"/>
      <c r="T91" s="10"/>
    </row>
    <row r="92" spans="1:20">
      <c r="A92" s="10"/>
      <c r="B92" s="24"/>
      <c r="C92" s="122"/>
      <c r="D92" s="10"/>
      <c r="E92" s="10"/>
      <c r="F92" s="10"/>
      <c r="G92" s="10"/>
      <c r="H92" s="10"/>
      <c r="I92" s="24"/>
      <c r="J92" s="122"/>
      <c r="K92" s="10"/>
      <c r="L92" s="10"/>
      <c r="M92" s="10"/>
      <c r="N92" s="109"/>
      <c r="O92" s="10"/>
      <c r="P92" s="10"/>
      <c r="Q92" s="10"/>
      <c r="R92" s="10"/>
      <c r="S92" s="10"/>
      <c r="T92" s="10"/>
    </row>
    <row r="93" spans="1:20">
      <c r="A93" s="10"/>
      <c r="B93" s="24"/>
      <c r="C93" s="122"/>
      <c r="D93" s="10"/>
      <c r="E93" s="10"/>
      <c r="F93" s="10"/>
      <c r="G93" s="10"/>
      <c r="H93" s="10"/>
      <c r="I93" s="24"/>
      <c r="J93" s="122"/>
      <c r="K93" s="10"/>
      <c r="L93" s="10"/>
      <c r="M93" s="10"/>
      <c r="N93" s="109"/>
      <c r="O93" s="10"/>
      <c r="P93" s="10"/>
      <c r="Q93" s="10"/>
      <c r="R93" s="10"/>
      <c r="S93" s="10"/>
      <c r="T93" s="10"/>
    </row>
    <row r="94" spans="1:20">
      <c r="A94" s="10"/>
      <c r="B94" s="24"/>
      <c r="C94" s="122"/>
      <c r="D94" s="10"/>
      <c r="E94" s="10"/>
      <c r="F94" s="10"/>
      <c r="G94" s="10"/>
      <c r="H94" s="10"/>
      <c r="I94" s="24"/>
      <c r="J94" s="122"/>
      <c r="K94" s="10"/>
      <c r="L94" s="10"/>
      <c r="M94" s="10"/>
      <c r="N94" s="109"/>
      <c r="O94" s="10"/>
      <c r="P94" s="10"/>
      <c r="Q94" s="10"/>
      <c r="R94" s="10"/>
      <c r="S94" s="10"/>
      <c r="T94" s="10"/>
    </row>
    <row r="95" spans="1:20">
      <c r="A95" s="10"/>
      <c r="B95" s="24"/>
      <c r="C95" s="122"/>
      <c r="D95" s="10"/>
      <c r="E95" s="10"/>
      <c r="F95" s="10"/>
      <c r="G95" s="10"/>
      <c r="H95" s="10"/>
      <c r="I95" s="24"/>
      <c r="J95" s="122"/>
      <c r="K95" s="10"/>
      <c r="L95" s="10"/>
      <c r="M95" s="10"/>
      <c r="N95" s="109"/>
      <c r="O95" s="10"/>
      <c r="P95" s="10"/>
      <c r="Q95" s="10"/>
      <c r="R95" s="10"/>
      <c r="S95" s="10"/>
      <c r="T95" s="10"/>
    </row>
    <row r="96" spans="1:20">
      <c r="A96" s="10"/>
      <c r="B96" s="24"/>
      <c r="C96" s="122"/>
      <c r="D96" s="10"/>
      <c r="E96" s="10"/>
      <c r="F96" s="10"/>
      <c r="G96" s="10"/>
      <c r="H96" s="10"/>
      <c r="I96" s="24"/>
      <c r="J96" s="122"/>
      <c r="K96" s="10"/>
      <c r="L96" s="10"/>
      <c r="M96" s="10"/>
      <c r="N96" s="109"/>
      <c r="O96" s="10"/>
      <c r="P96" s="10"/>
      <c r="Q96" s="10"/>
      <c r="R96" s="10"/>
      <c r="S96" s="10"/>
      <c r="T96" s="10"/>
    </row>
    <row r="97" spans="1:20">
      <c r="A97" s="10"/>
      <c r="B97" s="24"/>
      <c r="C97" s="122"/>
      <c r="D97" s="10"/>
      <c r="E97" s="10"/>
      <c r="F97" s="10"/>
      <c r="G97" s="10"/>
      <c r="H97" s="10"/>
      <c r="I97" s="24"/>
      <c r="J97" s="122"/>
      <c r="K97" s="10"/>
      <c r="L97" s="10"/>
      <c r="M97" s="10"/>
      <c r="N97" s="109"/>
      <c r="O97" s="10"/>
      <c r="P97" s="10"/>
      <c r="Q97" s="10"/>
      <c r="R97" s="10"/>
      <c r="S97" s="10"/>
      <c r="T97" s="10"/>
    </row>
    <row r="98" spans="1:20">
      <c r="A98" s="10"/>
      <c r="B98" s="24"/>
      <c r="C98" s="122"/>
      <c r="D98" s="10"/>
      <c r="E98" s="10"/>
      <c r="F98" s="10"/>
      <c r="G98" s="10"/>
      <c r="H98" s="10"/>
      <c r="I98" s="24"/>
      <c r="J98" s="122"/>
      <c r="K98" s="10"/>
      <c r="L98" s="10"/>
      <c r="M98" s="10"/>
      <c r="N98" s="109"/>
      <c r="O98" s="10"/>
      <c r="P98" s="10"/>
      <c r="Q98" s="10"/>
      <c r="R98" s="10"/>
      <c r="S98" s="10"/>
      <c r="T98" s="10"/>
    </row>
    <row r="99" spans="1:20">
      <c r="A99" s="10"/>
      <c r="B99" s="24"/>
      <c r="C99" s="122"/>
      <c r="D99" s="10"/>
      <c r="E99" s="10"/>
      <c r="F99" s="10"/>
      <c r="G99" s="10"/>
      <c r="H99" s="10"/>
      <c r="I99" s="24"/>
      <c r="J99" s="122"/>
      <c r="K99" s="10"/>
      <c r="L99" s="10"/>
      <c r="M99" s="10"/>
      <c r="N99" s="109"/>
      <c r="O99" s="10"/>
      <c r="P99" s="10"/>
      <c r="Q99" s="10"/>
      <c r="R99" s="10"/>
      <c r="S99" s="10"/>
      <c r="T99" s="10"/>
    </row>
    <row r="100" spans="1:20">
      <c r="A100" s="10"/>
      <c r="B100" s="24"/>
      <c r="C100" s="122"/>
      <c r="D100" s="10"/>
      <c r="E100" s="10"/>
      <c r="F100" s="10"/>
      <c r="G100" s="10"/>
      <c r="H100" s="10"/>
      <c r="I100" s="24"/>
      <c r="J100" s="122"/>
      <c r="K100" s="10"/>
      <c r="L100" s="10"/>
      <c r="M100" s="10"/>
      <c r="N100" s="109"/>
      <c r="O100" s="10"/>
      <c r="P100" s="10"/>
      <c r="Q100" s="10"/>
      <c r="R100" s="10"/>
      <c r="S100" s="10"/>
      <c r="T100" s="10"/>
    </row>
    <row r="101" spans="1:20">
      <c r="A101" s="10"/>
      <c r="B101" s="24"/>
      <c r="C101" s="122"/>
      <c r="D101" s="10"/>
      <c r="E101" s="10"/>
      <c r="F101" s="10"/>
      <c r="G101" s="10"/>
      <c r="H101" s="10"/>
      <c r="I101" s="24"/>
      <c r="J101" s="122"/>
      <c r="K101" s="10"/>
      <c r="L101" s="10"/>
      <c r="M101" s="10"/>
      <c r="N101" s="109"/>
      <c r="O101" s="10"/>
      <c r="P101" s="10"/>
      <c r="Q101" s="10"/>
      <c r="R101" s="10"/>
      <c r="S101" s="10"/>
      <c r="T101" s="10"/>
    </row>
    <row r="102" spans="1:20">
      <c r="A102" s="10"/>
      <c r="B102" s="24"/>
      <c r="C102" s="122"/>
      <c r="D102" s="10"/>
      <c r="E102" s="10"/>
      <c r="F102" s="10"/>
      <c r="G102" s="10"/>
      <c r="H102" s="10"/>
      <c r="I102" s="24"/>
      <c r="J102" s="122"/>
      <c r="K102" s="10"/>
      <c r="L102" s="10"/>
      <c r="M102" s="10"/>
      <c r="N102" s="109"/>
      <c r="O102" s="10"/>
      <c r="P102" s="10"/>
      <c r="Q102" s="10"/>
      <c r="R102" s="10"/>
      <c r="S102" s="10"/>
      <c r="T102" s="10"/>
    </row>
    <row r="103" spans="1:20">
      <c r="A103" s="10"/>
      <c r="B103" s="24"/>
      <c r="C103" s="122"/>
      <c r="D103" s="10"/>
      <c r="E103" s="10"/>
      <c r="F103" s="10"/>
      <c r="G103" s="10"/>
      <c r="H103" s="10"/>
      <c r="I103" s="24"/>
      <c r="J103" s="122"/>
      <c r="K103" s="10"/>
      <c r="L103" s="10"/>
      <c r="M103" s="10"/>
      <c r="N103" s="109"/>
      <c r="O103" s="10"/>
      <c r="P103" s="10"/>
      <c r="Q103" s="10"/>
      <c r="R103" s="10"/>
      <c r="S103" s="10"/>
      <c r="T103" s="10"/>
    </row>
    <row r="104" spans="1:20">
      <c r="A104" s="10"/>
      <c r="B104" s="24"/>
      <c r="C104" s="122"/>
      <c r="D104" s="10"/>
      <c r="E104" s="10"/>
      <c r="F104" s="10"/>
      <c r="G104" s="10"/>
      <c r="H104" s="10"/>
      <c r="I104" s="24"/>
      <c r="J104" s="122"/>
      <c r="K104" s="10"/>
      <c r="L104" s="10"/>
      <c r="M104" s="10"/>
      <c r="N104" s="109"/>
      <c r="O104" s="10"/>
      <c r="P104" s="10"/>
      <c r="Q104" s="10"/>
      <c r="R104" s="10"/>
      <c r="S104" s="10"/>
      <c r="T104" s="10"/>
    </row>
    <row r="105" spans="1:20">
      <c r="A105" s="10"/>
      <c r="B105" s="24"/>
      <c r="C105" s="122"/>
      <c r="D105" s="10"/>
      <c r="E105" s="10"/>
      <c r="F105" s="10"/>
      <c r="G105" s="10"/>
      <c r="H105" s="10"/>
      <c r="I105" s="24"/>
      <c r="J105" s="122"/>
      <c r="K105" s="10"/>
      <c r="L105" s="10"/>
      <c r="M105" s="10"/>
      <c r="N105" s="109"/>
      <c r="O105" s="10"/>
      <c r="P105" s="10"/>
      <c r="Q105" s="10"/>
      <c r="R105" s="10"/>
      <c r="S105" s="10"/>
      <c r="T105" s="10"/>
    </row>
    <row r="106" spans="1:20">
      <c r="A106" s="10"/>
      <c r="B106" s="24"/>
      <c r="C106" s="122"/>
      <c r="D106" s="10"/>
      <c r="E106" s="10"/>
      <c r="F106" s="10"/>
      <c r="G106" s="10"/>
      <c r="H106" s="10"/>
      <c r="I106" s="24"/>
      <c r="J106" s="122"/>
      <c r="K106" s="10"/>
      <c r="L106" s="10"/>
      <c r="M106" s="10"/>
      <c r="N106" s="109"/>
      <c r="O106" s="10"/>
      <c r="P106" s="10"/>
      <c r="Q106" s="10"/>
      <c r="R106" s="10"/>
      <c r="S106" s="10"/>
      <c r="T106" s="10"/>
    </row>
    <row r="107" spans="1:20">
      <c r="A107" s="10"/>
      <c r="B107" s="24"/>
      <c r="C107" s="122"/>
      <c r="D107" s="10"/>
      <c r="E107" s="10"/>
      <c r="F107" s="10"/>
      <c r="G107" s="10"/>
      <c r="H107" s="10"/>
      <c r="I107" s="24"/>
      <c r="J107" s="122"/>
      <c r="K107" s="10"/>
      <c r="L107" s="10"/>
      <c r="M107" s="10"/>
      <c r="N107" s="109"/>
      <c r="O107" s="10"/>
      <c r="P107" s="10"/>
      <c r="Q107" s="10"/>
      <c r="R107" s="10"/>
      <c r="S107" s="10"/>
      <c r="T107" s="10"/>
    </row>
    <row r="108" spans="1:20">
      <c r="A108" s="10"/>
      <c r="B108" s="24"/>
      <c r="C108" s="122"/>
      <c r="D108" s="10"/>
      <c r="E108" s="10"/>
      <c r="F108" s="10"/>
      <c r="G108" s="10"/>
      <c r="H108" s="10"/>
      <c r="I108" s="24"/>
      <c r="J108" s="122"/>
      <c r="K108" s="10"/>
      <c r="L108" s="10"/>
      <c r="M108" s="10"/>
      <c r="N108" s="109"/>
      <c r="O108" s="10"/>
      <c r="P108" s="10"/>
      <c r="Q108" s="10"/>
      <c r="R108" s="10"/>
      <c r="S108" s="10"/>
      <c r="T108" s="10"/>
    </row>
    <row r="109" spans="1:20">
      <c r="A109" s="10"/>
      <c r="B109" s="24"/>
      <c r="C109" s="122"/>
      <c r="D109" s="10"/>
      <c r="E109" s="10"/>
      <c r="F109" s="10"/>
      <c r="G109" s="10"/>
      <c r="H109" s="10"/>
      <c r="I109" s="24"/>
      <c r="J109" s="122"/>
      <c r="K109" s="10"/>
      <c r="L109" s="10"/>
      <c r="M109" s="10"/>
      <c r="N109" s="109"/>
      <c r="O109" s="10"/>
      <c r="P109" s="10"/>
      <c r="Q109" s="10"/>
      <c r="R109" s="10"/>
      <c r="S109" s="10"/>
      <c r="T109" s="10"/>
    </row>
    <row r="110" spans="1:20">
      <c r="A110" s="10"/>
      <c r="B110" s="24"/>
      <c r="C110" s="122"/>
      <c r="D110" s="10"/>
      <c r="E110" s="10"/>
      <c r="F110" s="10"/>
      <c r="G110" s="10"/>
      <c r="H110" s="10"/>
      <c r="I110" s="24"/>
      <c r="J110" s="122"/>
      <c r="K110" s="10"/>
      <c r="L110" s="10"/>
      <c r="M110" s="10"/>
      <c r="N110" s="109"/>
      <c r="O110" s="10"/>
      <c r="P110" s="10"/>
      <c r="Q110" s="10"/>
      <c r="R110" s="10"/>
      <c r="S110" s="10"/>
      <c r="T110" s="10"/>
    </row>
    <row r="111" spans="1:20">
      <c r="A111" s="10"/>
      <c r="B111" s="24"/>
      <c r="C111" s="122"/>
      <c r="D111" s="10"/>
      <c r="E111" s="10"/>
      <c r="F111" s="10"/>
      <c r="G111" s="10"/>
      <c r="H111" s="10"/>
      <c r="I111" s="24"/>
      <c r="J111" s="122"/>
      <c r="K111" s="10"/>
      <c r="L111" s="10"/>
      <c r="M111" s="10"/>
      <c r="N111" s="109"/>
      <c r="O111" s="10"/>
      <c r="P111" s="10"/>
      <c r="Q111" s="10"/>
      <c r="R111" s="10"/>
      <c r="S111" s="10"/>
      <c r="T111" s="10"/>
    </row>
    <row r="112" spans="1:20">
      <c r="A112" s="10"/>
      <c r="B112" s="24"/>
      <c r="C112" s="122"/>
      <c r="D112" s="10"/>
      <c r="E112" s="10"/>
      <c r="F112" s="10"/>
      <c r="G112" s="10"/>
      <c r="H112" s="10"/>
      <c r="I112" s="24"/>
      <c r="J112" s="122"/>
      <c r="K112" s="10"/>
      <c r="L112" s="10"/>
      <c r="M112" s="10"/>
      <c r="N112" s="109"/>
      <c r="O112" s="10"/>
      <c r="P112" s="10"/>
      <c r="Q112" s="10"/>
      <c r="R112" s="10"/>
      <c r="S112" s="10"/>
      <c r="T112" s="10"/>
    </row>
    <row r="113" spans="1:20">
      <c r="A113" s="10"/>
      <c r="B113" s="24"/>
      <c r="C113" s="122"/>
      <c r="D113" s="10"/>
      <c r="E113" s="10"/>
      <c r="F113" s="10"/>
      <c r="G113" s="10"/>
      <c r="H113" s="10"/>
      <c r="I113" s="24"/>
      <c r="J113" s="122"/>
      <c r="K113" s="10"/>
      <c r="L113" s="10"/>
      <c r="M113" s="10"/>
      <c r="N113" s="109"/>
      <c r="O113" s="10"/>
      <c r="P113" s="10"/>
      <c r="Q113" s="10"/>
      <c r="R113" s="10"/>
      <c r="S113" s="10"/>
      <c r="T113" s="10"/>
    </row>
    <row r="114" spans="1:20">
      <c r="A114" s="10"/>
      <c r="B114" s="24"/>
      <c r="C114" s="122"/>
      <c r="D114" s="10"/>
      <c r="E114" s="10"/>
      <c r="F114" s="10"/>
      <c r="G114" s="10"/>
      <c r="H114" s="10"/>
      <c r="I114" s="24"/>
      <c r="J114" s="122"/>
      <c r="K114" s="10"/>
      <c r="L114" s="10"/>
      <c r="M114" s="10"/>
      <c r="N114" s="109"/>
      <c r="O114" s="10"/>
      <c r="P114" s="10"/>
      <c r="Q114" s="10"/>
      <c r="R114" s="10"/>
      <c r="S114" s="10"/>
      <c r="T114" s="10"/>
    </row>
    <row r="115" spans="1:20">
      <c r="A115" s="10"/>
      <c r="B115" s="10"/>
      <c r="C115" s="10"/>
      <c r="D115" s="10"/>
      <c r="E115" s="10"/>
      <c r="F115" s="10"/>
      <c r="G115" s="10"/>
      <c r="H115" s="10"/>
      <c r="I115" s="10"/>
      <c r="J115" s="10"/>
      <c r="K115" s="10"/>
      <c r="L115" s="10"/>
      <c r="M115" s="10"/>
      <c r="N115" s="10"/>
      <c r="O115" s="10"/>
      <c r="P115" s="10"/>
      <c r="Q115" s="10"/>
      <c r="R115" s="10"/>
      <c r="S115" s="10"/>
      <c r="T115" s="10"/>
    </row>
    <row r="116" spans="1:20">
      <c r="A116" s="10"/>
      <c r="B116" s="10"/>
      <c r="C116" s="10"/>
      <c r="D116" s="10"/>
      <c r="E116" s="10"/>
      <c r="F116" s="10"/>
      <c r="G116" s="10"/>
      <c r="H116" s="10"/>
      <c r="I116" s="10"/>
      <c r="J116" s="10"/>
      <c r="K116" s="10"/>
      <c r="L116" s="10"/>
      <c r="M116" s="10"/>
      <c r="N116" s="10"/>
      <c r="O116" s="10"/>
      <c r="P116" s="10"/>
      <c r="Q116" s="10"/>
      <c r="R116" s="10"/>
      <c r="S116" s="10"/>
      <c r="T116" s="10"/>
    </row>
    <row r="117" spans="1:20">
      <c r="A117" s="10"/>
      <c r="B117" s="10"/>
      <c r="C117" s="10"/>
      <c r="D117" s="10"/>
      <c r="E117" s="10"/>
      <c r="F117" s="10"/>
      <c r="G117" s="10"/>
      <c r="H117" s="10"/>
      <c r="I117" s="10"/>
      <c r="J117" s="10"/>
      <c r="K117" s="10"/>
      <c r="L117" s="10"/>
      <c r="M117" s="10"/>
      <c r="N117" s="10"/>
      <c r="O117" s="10"/>
      <c r="P117" s="10"/>
      <c r="Q117" s="10"/>
      <c r="R117" s="10"/>
      <c r="S117" s="10"/>
      <c r="T117" s="10"/>
    </row>
  </sheetData>
  <mergeCells count="13">
    <mergeCell ref="B6:B17"/>
    <mergeCell ref="B18:B29"/>
    <mergeCell ref="B30:B41"/>
    <mergeCell ref="K78:L78"/>
    <mergeCell ref="M78:N78"/>
    <mergeCell ref="D78:E78"/>
    <mergeCell ref="F78:G78"/>
    <mergeCell ref="J3:P3"/>
    <mergeCell ref="R3:U3"/>
    <mergeCell ref="L4:M4"/>
    <mergeCell ref="N4:O4"/>
    <mergeCell ref="R4:S4"/>
    <mergeCell ref="T4:U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3"/>
  <sheetViews>
    <sheetView topLeftCell="K1" workbookViewId="0">
      <selection activeCell="S6" sqref="S6"/>
    </sheetView>
  </sheetViews>
  <sheetFormatPr defaultRowHeight="14.4"/>
  <sheetData>
    <row r="1" spans="1:28">
      <c r="A1" t="s">
        <v>95</v>
      </c>
      <c r="J1" s="70"/>
    </row>
    <row r="2" spans="1:28" ht="15" thickBot="1">
      <c r="A2" t="s">
        <v>96</v>
      </c>
      <c r="J2" s="70"/>
    </row>
    <row r="3" spans="1:28" ht="31.8" thickBot="1">
      <c r="J3" s="165" t="s">
        <v>97</v>
      </c>
      <c r="K3" s="166"/>
      <c r="L3" s="166"/>
      <c r="M3" s="166"/>
      <c r="N3" s="166"/>
      <c r="O3" s="166"/>
      <c r="P3" s="167"/>
      <c r="T3" s="165" t="s">
        <v>98</v>
      </c>
      <c r="U3" s="166"/>
      <c r="V3" s="166"/>
      <c r="W3" s="166"/>
      <c r="X3" s="166"/>
      <c r="Y3" s="166"/>
      <c r="Z3" s="166"/>
      <c r="AA3" s="167"/>
    </row>
    <row r="4" spans="1:28" ht="21.6" customHeight="1" thickBot="1">
      <c r="A4" s="71"/>
      <c r="B4" s="71"/>
      <c r="C4" s="71"/>
      <c r="D4" s="71"/>
      <c r="E4" s="71"/>
      <c r="F4" s="71"/>
      <c r="G4" s="71"/>
      <c r="H4" s="71"/>
      <c r="I4" s="71"/>
      <c r="J4" s="110"/>
      <c r="K4" s="111"/>
      <c r="L4" s="153" t="s">
        <v>99</v>
      </c>
      <c r="M4" s="154"/>
      <c r="N4" s="153" t="s">
        <v>100</v>
      </c>
      <c r="O4" s="154"/>
      <c r="P4" s="112"/>
      <c r="Q4" s="71"/>
      <c r="R4" s="71"/>
      <c r="S4" s="71"/>
      <c r="T4" s="155" t="s">
        <v>99</v>
      </c>
      <c r="U4" s="156"/>
      <c r="V4" s="156"/>
      <c r="W4" s="157"/>
      <c r="X4" s="155" t="s">
        <v>100</v>
      </c>
      <c r="Y4" s="156"/>
      <c r="Z4" s="156"/>
      <c r="AA4" s="157"/>
      <c r="AB4" s="82"/>
    </row>
    <row r="5" spans="1:28" ht="87" thickBot="1">
      <c r="A5" s="83"/>
      <c r="B5" s="84" t="s">
        <v>77</v>
      </c>
      <c r="C5" s="84" t="s">
        <v>86</v>
      </c>
      <c r="D5" s="73" t="s">
        <v>94</v>
      </c>
      <c r="E5" s="73" t="s">
        <v>51</v>
      </c>
      <c r="F5" s="73" t="s">
        <v>53</v>
      </c>
      <c r="G5" s="85"/>
      <c r="H5" s="86" t="s">
        <v>101</v>
      </c>
      <c r="I5" s="87"/>
      <c r="J5" s="88" t="s">
        <v>102</v>
      </c>
      <c r="K5" s="106" t="s">
        <v>103</v>
      </c>
      <c r="L5" s="89" t="s">
        <v>104</v>
      </c>
      <c r="M5" s="89" t="s">
        <v>105</v>
      </c>
      <c r="N5" s="107" t="s">
        <v>106</v>
      </c>
      <c r="O5" s="108" t="s">
        <v>110</v>
      </c>
      <c r="P5" s="90" t="s">
        <v>107</v>
      </c>
      <c r="R5" s="89" t="s">
        <v>128</v>
      </c>
      <c r="S5" s="89" t="s">
        <v>129</v>
      </c>
      <c r="T5" s="91" t="s">
        <v>108</v>
      </c>
      <c r="U5" s="92" t="s">
        <v>109</v>
      </c>
      <c r="V5" s="91" t="s">
        <v>108</v>
      </c>
      <c r="W5" s="92" t="s">
        <v>109</v>
      </c>
      <c r="Y5" s="67" t="s">
        <v>17</v>
      </c>
    </row>
    <row r="6" spans="1:28">
      <c r="A6" s="24">
        <v>1</v>
      </c>
      <c r="B6" s="159">
        <v>1990</v>
      </c>
      <c r="C6" s="10" t="s">
        <v>11</v>
      </c>
      <c r="D6" s="9">
        <f>Deseason!D6</f>
        <v>686</v>
      </c>
      <c r="E6" s="9">
        <f>Deseason!E6</f>
        <v>724.78645833333292</v>
      </c>
      <c r="F6" s="9">
        <f>Deseason!F6</f>
        <v>712.43670428241774</v>
      </c>
      <c r="G6" s="10"/>
      <c r="H6" s="33">
        <f t="shared" ref="H6:H41" si="0">D6/E6</f>
        <v>0.94648567465992195</v>
      </c>
      <c r="I6" s="10"/>
      <c r="J6" s="118">
        <f>$D6/'Seasonal Indexes'!B168</f>
        <v>6.735368001783181</v>
      </c>
      <c r="K6" s="119">
        <f>$D6/'Seasonal Indexes'!C168</f>
        <v>6.7325224493749571</v>
      </c>
      <c r="L6" s="119">
        <f>$D6/'Seasonal Indexes'!D168</f>
        <v>6.7174455628304797</v>
      </c>
      <c r="M6" s="119">
        <f>$D6/'Seasonal Indexes'!E168</f>
        <v>6.7739028995571671</v>
      </c>
      <c r="N6" s="119">
        <f>$D6/'Seasonal Indexes'!F168</f>
        <v>6.7102317713925528</v>
      </c>
      <c r="O6" s="119">
        <f>$D6/'Seasonal Indexes'!G168</f>
        <v>6.8198705370596793</v>
      </c>
      <c r="P6" s="120">
        <f>$D6/'Seasonal Indexes'!H168</f>
        <v>6.5201147255474989</v>
      </c>
      <c r="Q6" s="10"/>
      <c r="R6" s="10">
        <f>J6/$E6</f>
        <v>9.2928998939513178E-3</v>
      </c>
      <c r="S6" s="10">
        <f>K6/$E6</f>
        <v>9.2889738376963939E-3</v>
      </c>
      <c r="T6" s="3">
        <f>L6/E6</f>
        <v>9.2681720051412623E-3</v>
      </c>
      <c r="U6" s="10">
        <f>M6/E6</f>
        <v>9.346067136979835E-3</v>
      </c>
      <c r="V6" s="3">
        <f>N6/F6</f>
        <v>9.4187058738800511E-3</v>
      </c>
      <c r="W6" s="10">
        <f t="shared" ref="W6:W41" si="1">O6/F6</f>
        <v>9.572598514458637E-3</v>
      </c>
      <c r="Y6">
        <f t="shared" ref="Y6:Y41" si="2">P6/E6</f>
        <v>8.9959113482068753E-3</v>
      </c>
    </row>
    <row r="7" spans="1:28">
      <c r="A7" s="24">
        <v>2</v>
      </c>
      <c r="B7" s="159"/>
      <c r="C7" s="10" t="s">
        <v>10</v>
      </c>
      <c r="D7" s="10">
        <f>Deseason!D7</f>
        <v>569</v>
      </c>
      <c r="E7" s="10">
        <f>Deseason!E7</f>
        <v>725.09548611111074</v>
      </c>
      <c r="F7" s="10">
        <f>Deseason!F7</f>
        <v>714.74283854167686</v>
      </c>
      <c r="G7" s="10"/>
      <c r="H7" s="33">
        <f t="shared" si="0"/>
        <v>0.78472423411667569</v>
      </c>
      <c r="I7" s="10"/>
      <c r="J7" s="75">
        <f>$D7/'Seasonal Indexes'!B169</f>
        <v>6.7944054022769187</v>
      </c>
      <c r="K7" s="109">
        <f>$D7/'Seasonal Indexes'!C169</f>
        <v>6.7914887411261082</v>
      </c>
      <c r="L7" s="109">
        <f>$D7/'Seasonal Indexes'!D169</f>
        <v>6.7804270210732698</v>
      </c>
      <c r="M7" s="109">
        <f>$D7/'Seasonal Indexes'!E169</f>
        <v>6.5799845183535632</v>
      </c>
      <c r="N7" s="109">
        <f>$D7/'Seasonal Indexes'!F169</f>
        <v>6.7779097222229598</v>
      </c>
      <c r="O7" s="109">
        <f>$D7/'Seasonal Indexes'!G169</f>
        <v>6.6172191627123516</v>
      </c>
      <c r="P7" s="97">
        <f>$D7/'Seasonal Indexes'!H169</f>
        <v>6.5894101299442553</v>
      </c>
      <c r="Q7" s="10"/>
      <c r="R7" s="10">
        <f t="shared" ref="R7:S41" si="3">J7/$E7</f>
        <v>9.3703595352899096E-3</v>
      </c>
      <c r="S7" s="10">
        <f t="shared" si="3"/>
        <v>9.3663370841690873E-3</v>
      </c>
      <c r="T7" s="3">
        <f t="shared" ref="T7:T41" si="4">L7/E7</f>
        <v>9.3510815484986534E-3</v>
      </c>
      <c r="U7" s="10">
        <f>M7/E7</f>
        <v>9.074645538953572E-3</v>
      </c>
      <c r="V7" s="3">
        <f>N7/F7</f>
        <v>9.4830047350348348E-3</v>
      </c>
      <c r="W7" s="10">
        <f t="shared" si="1"/>
        <v>9.2581818325228309E-3</v>
      </c>
      <c r="Y7">
        <f t="shared" si="2"/>
        <v>9.0876446704765725E-3</v>
      </c>
    </row>
    <row r="8" spans="1:28" ht="15" customHeight="1">
      <c r="A8" s="24">
        <v>3</v>
      </c>
      <c r="B8" s="159"/>
      <c r="C8" s="10" t="s">
        <v>9</v>
      </c>
      <c r="D8" s="10">
        <f>Deseason!D8</f>
        <v>741</v>
      </c>
      <c r="E8" s="10">
        <f>Deseason!E8</f>
        <v>725.40451388888846</v>
      </c>
      <c r="F8" s="10">
        <f>Deseason!F8</f>
        <v>716.93149594908391</v>
      </c>
      <c r="G8" s="10"/>
      <c r="H8" s="33">
        <f t="shared" si="0"/>
        <v>1.0214990199433751</v>
      </c>
      <c r="I8" s="10"/>
      <c r="J8" s="75">
        <f>$D8/'Seasonal Indexes'!B170</f>
        <v>7.4729140894195707</v>
      </c>
      <c r="K8" s="109">
        <f>$D8/'Seasonal Indexes'!C170</f>
        <v>7.475023263391007</v>
      </c>
      <c r="L8" s="109">
        <f>$D8/'Seasonal Indexes'!D170</f>
        <v>7.4608845615240291</v>
      </c>
      <c r="M8" s="109">
        <f>$D8/'Seasonal Indexes'!E170</f>
        <v>7.2490606749143156</v>
      </c>
      <c r="N8" s="109">
        <f>$D8/'Seasonal Indexes'!F170</f>
        <v>7.4594121623262328</v>
      </c>
      <c r="O8" s="109">
        <f>$D8/'Seasonal Indexes'!G170</f>
        <v>7.313867275924034</v>
      </c>
      <c r="P8" s="97">
        <f>$D8/'Seasonal Indexes'!H170</f>
        <v>7.6231666671511649</v>
      </c>
      <c r="Q8" s="10"/>
      <c r="R8" s="10">
        <f t="shared" si="3"/>
        <v>1.0301719862973187E-2</v>
      </c>
      <c r="S8" s="10">
        <f t="shared" si="3"/>
        <v>1.030462744616443E-2</v>
      </c>
      <c r="T8" s="3">
        <f t="shared" si="4"/>
        <v>1.0285136663302906E-2</v>
      </c>
      <c r="U8" s="10">
        <f t="shared" ref="U8:U41" si="5">M8/E8</f>
        <v>9.9931287111134064E-3</v>
      </c>
      <c r="V8" s="3">
        <f t="shared" ref="V8:V41" si="6">N8/F8</f>
        <v>1.0404637269354946E-2</v>
      </c>
      <c r="W8" s="10">
        <f t="shared" si="1"/>
        <v>1.0201626399802445E-2</v>
      </c>
      <c r="Y8">
        <f t="shared" si="2"/>
        <v>1.0508849229905425E-2</v>
      </c>
    </row>
    <row r="9" spans="1:28">
      <c r="A9" s="24">
        <v>4</v>
      </c>
      <c r="B9" s="159"/>
      <c r="C9" s="10" t="s">
        <v>8</v>
      </c>
      <c r="D9" s="10">
        <f>Deseason!D9</f>
        <v>645</v>
      </c>
      <c r="E9" s="10">
        <f>Deseason!E9</f>
        <v>725.71354166666629</v>
      </c>
      <c r="F9" s="10">
        <f>Deseason!F9</f>
        <v>719.00267650463934</v>
      </c>
      <c r="G9" s="10"/>
      <c r="H9" s="33">
        <f t="shared" si="0"/>
        <v>0.88878043879228108</v>
      </c>
      <c r="I9" s="10"/>
      <c r="J9" s="75">
        <f>$D9/'Seasonal Indexes'!B171</f>
        <v>7.0365221509459417</v>
      </c>
      <c r="K9" s="109">
        <f>$D9/'Seasonal Indexes'!C171</f>
        <v>7.0346014781977875</v>
      </c>
      <c r="L9" s="109">
        <f>$D9/'Seasonal Indexes'!D171</f>
        <v>7.0298450438884119</v>
      </c>
      <c r="M9" s="109">
        <f>$D9/'Seasonal Indexes'!E171</f>
        <v>7.2521488292729588</v>
      </c>
      <c r="N9" s="109">
        <f>$D9/'Seasonal Indexes'!F171</f>
        <v>7.032802588626736</v>
      </c>
      <c r="O9" s="109">
        <f>$D9/'Seasonal Indexes'!G171</f>
        <v>7.2027864820224954</v>
      </c>
      <c r="P9" s="97">
        <f>$D9/'Seasonal Indexes'!H171</f>
        <v>6.9283899096286081</v>
      </c>
      <c r="Q9" s="10"/>
      <c r="R9" s="10">
        <f t="shared" si="3"/>
        <v>9.6960050308361849E-3</v>
      </c>
      <c r="S9" s="10">
        <f t="shared" si="3"/>
        <v>9.6933584318162139E-3</v>
      </c>
      <c r="T9" s="3">
        <f t="shared" si="4"/>
        <v>9.686804283331605E-3</v>
      </c>
      <c r="U9" s="10">
        <f t="shared" si="5"/>
        <v>9.9931287111134064E-3</v>
      </c>
      <c r="V9" s="3">
        <f t="shared" si="6"/>
        <v>9.7813301931169612E-3</v>
      </c>
      <c r="W9" s="10">
        <f t="shared" si="1"/>
        <v>1.0017746410956537E-2</v>
      </c>
      <c r="Y9">
        <f t="shared" si="2"/>
        <v>9.5470037581453122E-3</v>
      </c>
    </row>
    <row r="10" spans="1:28">
      <c r="A10" s="24">
        <v>5</v>
      </c>
      <c r="B10" s="159"/>
      <c r="C10" s="10" t="s">
        <v>7</v>
      </c>
      <c r="D10" s="10">
        <f>Deseason!D10</f>
        <v>739</v>
      </c>
      <c r="E10" s="10">
        <f>Deseason!E10</f>
        <v>726.02256944444412</v>
      </c>
      <c r="F10" s="10">
        <f>Deseason!F10</f>
        <v>720.95638020834269</v>
      </c>
      <c r="G10" s="10"/>
      <c r="H10" s="33">
        <f t="shared" si="0"/>
        <v>1.0178746930215767</v>
      </c>
      <c r="I10" s="10"/>
      <c r="J10" s="75">
        <f>$D10/'Seasonal Indexes'!B172</f>
        <v>7.4793732084405082</v>
      </c>
      <c r="K10" s="109">
        <f>$D10/'Seasonal Indexes'!C172</f>
        <v>7.4809200632044881</v>
      </c>
      <c r="L10" s="109">
        <f>$D10/'Seasonal Indexes'!D172</f>
        <v>7.4752637292584554</v>
      </c>
      <c r="M10" s="109">
        <f>$D10/'Seasonal Indexes'!E172</f>
        <v>7.4915513646039349</v>
      </c>
      <c r="N10" s="109">
        <f>$D10/'Seasonal Indexes'!F172</f>
        <v>7.479724590081009</v>
      </c>
      <c r="O10" s="109">
        <f>$D10/'Seasonal Indexes'!G172</f>
        <v>7.5014358801872492</v>
      </c>
      <c r="P10" s="97">
        <f>$D10/'Seasonal Indexes'!H172</f>
        <v>7.5476546597054304</v>
      </c>
      <c r="Q10" s="10"/>
      <c r="R10" s="10">
        <f t="shared" si="3"/>
        <v>1.0301846696258712E-2</v>
      </c>
      <c r="S10" s="10">
        <f t="shared" si="3"/>
        <v>1.0303977283969179E-2</v>
      </c>
      <c r="T10" s="3">
        <f t="shared" si="4"/>
        <v>1.0296186432576831E-2</v>
      </c>
      <c r="U10" s="10">
        <f t="shared" si="5"/>
        <v>1.0318620494589452E-2</v>
      </c>
      <c r="V10" s="3">
        <f t="shared" si="6"/>
        <v>1.0374725566503082E-2</v>
      </c>
      <c r="W10" s="10">
        <f t="shared" si="1"/>
        <v>1.0404840134738077E-2</v>
      </c>
      <c r="Y10">
        <f t="shared" si="2"/>
        <v>1.0395895358295722E-2</v>
      </c>
    </row>
    <row r="11" spans="1:28">
      <c r="A11" s="24">
        <v>6</v>
      </c>
      <c r="B11" s="159"/>
      <c r="C11" s="10" t="s">
        <v>6</v>
      </c>
      <c r="D11" s="10">
        <f>Deseason!D11</f>
        <v>762</v>
      </c>
      <c r="E11" s="10">
        <f>Deseason!E11</f>
        <v>726.33159722222194</v>
      </c>
      <c r="F11" s="10">
        <f>Deseason!F11</f>
        <v>722.79260706019431</v>
      </c>
      <c r="G11" s="10"/>
      <c r="H11" s="33">
        <f t="shared" si="0"/>
        <v>1.0491076016989871</v>
      </c>
      <c r="I11" s="10"/>
      <c r="J11" s="75">
        <f>$D11/'Seasonal Indexes'!B173</f>
        <v>7.4807227058924184</v>
      </c>
      <c r="K11" s="109">
        <f>$D11/'Seasonal Indexes'!C173</f>
        <v>7.4824031326118909</v>
      </c>
      <c r="L11" s="109">
        <f>$D11/'Seasonal Indexes'!D173</f>
        <v>7.4794602924496614</v>
      </c>
      <c r="M11" s="109">
        <f>$D11/'Seasonal Indexes'!E173</f>
        <v>7.5811667870548556</v>
      </c>
      <c r="N11" s="109">
        <f>$D11/'Seasonal Indexes'!F173</f>
        <v>7.485667538445453</v>
      </c>
      <c r="O11" s="109">
        <f>$D11/'Seasonal Indexes'!G173</f>
        <v>7.5777886852003293</v>
      </c>
      <c r="P11" s="97">
        <f>$D11/'Seasonal Indexes'!H173</f>
        <v>7.5794853042397268</v>
      </c>
      <c r="Q11" s="10"/>
      <c r="R11" s="10">
        <f t="shared" si="3"/>
        <v>1.0299321597052432E-2</v>
      </c>
      <c r="S11" s="10">
        <f t="shared" si="3"/>
        <v>1.0301635177689566E-2</v>
      </c>
      <c r="T11" s="3">
        <f t="shared" si="4"/>
        <v>1.0297583529415576E-2</v>
      </c>
      <c r="U11" s="10">
        <f t="shared" si="5"/>
        <v>1.0437611162791518E-2</v>
      </c>
      <c r="V11" s="3">
        <f t="shared" si="6"/>
        <v>1.0356591178888531E-2</v>
      </c>
      <c r="W11" s="10">
        <f t="shared" si="1"/>
        <v>1.0484042879217288E-2</v>
      </c>
      <c r="Y11">
        <f t="shared" si="2"/>
        <v>1.0435296128141284E-2</v>
      </c>
    </row>
    <row r="12" spans="1:28">
      <c r="A12" s="24">
        <v>7</v>
      </c>
      <c r="B12" s="159"/>
      <c r="C12" s="10" t="s">
        <v>5</v>
      </c>
      <c r="D12" s="10">
        <f>Deseason!D12</f>
        <v>768</v>
      </c>
      <c r="E12" s="10">
        <f>Deseason!E12</f>
        <v>726.64062499999966</v>
      </c>
      <c r="F12" s="10">
        <f>Deseason!F12</f>
        <v>724.51135706019397</v>
      </c>
      <c r="G12" s="10"/>
      <c r="H12" s="33">
        <f t="shared" si="0"/>
        <v>1.0569186109020541</v>
      </c>
      <c r="I12" s="10"/>
      <c r="J12" s="75">
        <f>$D12/'Seasonal Indexes'!B174</f>
        <v>7.6037097795761825</v>
      </c>
      <c r="K12" s="109">
        <f>$D12/'Seasonal Indexes'!C174</f>
        <v>7.6062474586958624</v>
      </c>
      <c r="L12" s="109">
        <f>$D12/'Seasonal Indexes'!D174</f>
        <v>7.6060740785057597</v>
      </c>
      <c r="M12" s="109">
        <f>$D12/'Seasonal Indexes'!E174</f>
        <v>7.7279647046124165</v>
      </c>
      <c r="N12" s="109">
        <f>$D12/'Seasonal Indexes'!F174</f>
        <v>7.6122728779886959</v>
      </c>
      <c r="O12" s="109">
        <f>$D12/'Seasonal Indexes'!G174</f>
        <v>7.7096529045976911</v>
      </c>
      <c r="P12" s="97">
        <f>$D12/'Seasonal Indexes'!H174</f>
        <v>7.6143581118785866</v>
      </c>
      <c r="Q12" s="10"/>
      <c r="R12" s="10">
        <f t="shared" si="3"/>
        <v>1.0464195804598987E-2</v>
      </c>
      <c r="S12" s="10">
        <f t="shared" si="3"/>
        <v>1.0467688148726706E-2</v>
      </c>
      <c r="T12" s="3">
        <f t="shared" si="4"/>
        <v>1.0467449543583892E-2</v>
      </c>
      <c r="U12" s="10">
        <f t="shared" si="5"/>
        <v>1.0635194948826898E-2</v>
      </c>
      <c r="V12" s="3">
        <f t="shared" si="6"/>
        <v>1.0506768187701786E-2</v>
      </c>
      <c r="W12" s="10">
        <f t="shared" si="1"/>
        <v>1.0641176055377082E-2</v>
      </c>
      <c r="Y12">
        <f t="shared" si="2"/>
        <v>1.0478849998069665E-2</v>
      </c>
    </row>
    <row r="13" spans="1:28">
      <c r="A13" s="24">
        <v>8</v>
      </c>
      <c r="B13" s="159"/>
      <c r="C13" s="10" t="s">
        <v>4</v>
      </c>
      <c r="D13" s="10">
        <f>Deseason!D13</f>
        <v>783</v>
      </c>
      <c r="E13" s="10">
        <f>Deseason!E13</f>
        <v>726.94965277777749</v>
      </c>
      <c r="F13" s="10">
        <f>Deseason!F13</f>
        <v>726.1126302083419</v>
      </c>
      <c r="G13" s="10"/>
      <c r="H13" s="33">
        <f t="shared" si="0"/>
        <v>1.0771034789108795</v>
      </c>
      <c r="I13" s="10"/>
      <c r="J13" s="75">
        <f>$D13/'Seasonal Indexes'!B175</f>
        <v>6.9900951473168567</v>
      </c>
      <c r="K13" s="109">
        <f>$D13/'Seasonal Indexes'!C175</f>
        <v>6.9881108716846798</v>
      </c>
      <c r="L13" s="109">
        <f>$D13/'Seasonal Indexes'!D175</f>
        <v>6.9945957090780961</v>
      </c>
      <c r="M13" s="109">
        <f>$D13/'Seasonal Indexes'!E175</f>
        <v>7.0407893240465587</v>
      </c>
      <c r="N13" s="109">
        <f>$D13/'Seasonal Indexes'!F175</f>
        <v>6.9991067508993581</v>
      </c>
      <c r="O13" s="109">
        <f>$D13/'Seasonal Indexes'!G175</f>
        <v>7.1113288663493996</v>
      </c>
      <c r="P13" s="97">
        <f>$D13/'Seasonal Indexes'!H175</f>
        <v>7.1970758922161187</v>
      </c>
      <c r="Q13" s="10"/>
      <c r="R13" s="10">
        <f t="shared" si="3"/>
        <v>9.6156523641035031E-3</v>
      </c>
      <c r="S13" s="10">
        <f t="shared" si="3"/>
        <v>9.612922772549817E-3</v>
      </c>
      <c r="T13" s="3">
        <f t="shared" si="4"/>
        <v>9.6218433867472884E-3</v>
      </c>
      <c r="U13" s="10">
        <f t="shared" si="5"/>
        <v>9.6853878355161269E-3</v>
      </c>
      <c r="V13" s="3">
        <f t="shared" si="6"/>
        <v>9.6391475092385045E-3</v>
      </c>
      <c r="W13" s="10">
        <f t="shared" si="1"/>
        <v>9.7936994489532039E-3</v>
      </c>
      <c r="Y13">
        <f t="shared" si="2"/>
        <v>9.9003773709982167E-3</v>
      </c>
    </row>
    <row r="14" spans="1:28">
      <c r="A14" s="24">
        <v>9</v>
      </c>
      <c r="B14" s="159"/>
      <c r="C14" s="10" t="s">
        <v>3</v>
      </c>
      <c r="D14" s="10">
        <f>Deseason!D14</f>
        <v>842</v>
      </c>
      <c r="E14" s="10">
        <f>Deseason!E14</f>
        <v>727.25868055555532</v>
      </c>
      <c r="F14" s="10">
        <f>Deseason!F14</f>
        <v>727.59642650463798</v>
      </c>
      <c r="G14" s="10"/>
      <c r="H14" s="33">
        <f t="shared" si="0"/>
        <v>1.1577723614887532</v>
      </c>
      <c r="I14" s="10"/>
      <c r="J14" s="75">
        <f>$D14/'Seasonal Indexes'!B176</f>
        <v>8.1347330425610327</v>
      </c>
      <c r="K14" s="109">
        <f>$D14/'Seasonal Indexes'!C176</f>
        <v>8.1413966009948826</v>
      </c>
      <c r="L14" s="109">
        <f>$D14/'Seasonal Indexes'!D176</f>
        <v>8.1458377036986924</v>
      </c>
      <c r="M14" s="109">
        <f>$D14/'Seasonal Indexes'!E176</f>
        <v>8.4449670319360308</v>
      </c>
      <c r="N14" s="109">
        <f>$D14/'Seasonal Indexes'!F176</f>
        <v>8.1487384551651694</v>
      </c>
      <c r="O14" s="109">
        <f>$D14/'Seasonal Indexes'!G176</f>
        <v>8.3884406177913</v>
      </c>
      <c r="P14" s="97">
        <f>$D14/'Seasonal Indexes'!H176</f>
        <v>8.081063594225153</v>
      </c>
      <c r="Q14" s="10"/>
      <c r="R14" s="10">
        <f t="shared" si="3"/>
        <v>1.1185473972406742E-2</v>
      </c>
      <c r="S14" s="10">
        <f t="shared" si="3"/>
        <v>1.1194636542221323E-2</v>
      </c>
      <c r="T14" s="3">
        <f t="shared" si="4"/>
        <v>1.1200743176384035E-2</v>
      </c>
      <c r="U14" s="10">
        <f t="shared" si="5"/>
        <v>1.1612053946863711E-2</v>
      </c>
      <c r="V14" s="3">
        <f t="shared" si="6"/>
        <v>1.1199530616596873E-2</v>
      </c>
      <c r="W14" s="10">
        <f t="shared" si="1"/>
        <v>1.1528974459219432E-2</v>
      </c>
      <c r="Y14">
        <f t="shared" si="2"/>
        <v>1.1111677055613832E-2</v>
      </c>
    </row>
    <row r="15" spans="1:28">
      <c r="A15" s="24">
        <v>10</v>
      </c>
      <c r="B15" s="159"/>
      <c r="C15" s="10" t="s">
        <v>2</v>
      </c>
      <c r="D15" s="10">
        <f>Deseason!D15</f>
        <v>801</v>
      </c>
      <c r="E15" s="10">
        <f>Deseason!E15</f>
        <v>727.56770833333314</v>
      </c>
      <c r="F15" s="10">
        <f>Deseason!F15</f>
        <v>728.96274594908209</v>
      </c>
      <c r="G15" s="10"/>
      <c r="H15" s="33">
        <f t="shared" si="0"/>
        <v>1.1009284645615747</v>
      </c>
      <c r="I15" s="10"/>
      <c r="J15" s="75">
        <f>$D15/'Seasonal Indexes'!B177</f>
        <v>7.6876786570962015</v>
      </c>
      <c r="K15" s="109">
        <f>$D15/'Seasonal Indexes'!C177</f>
        <v>7.6914872652571624</v>
      </c>
      <c r="L15" s="109">
        <f>$D15/'Seasonal Indexes'!D177</f>
        <v>7.6983856905369743</v>
      </c>
      <c r="M15" s="109">
        <f>$D15/'Seasonal Indexes'!E177</f>
        <v>7.5528983506974887</v>
      </c>
      <c r="N15" s="109">
        <f>$D15/'Seasonal Indexes'!F177</f>
        <v>7.7007995155503233</v>
      </c>
      <c r="O15" s="109">
        <f>$D15/'Seasonal Indexes'!G177</f>
        <v>7.6224386555521004</v>
      </c>
      <c r="P15" s="97">
        <f>$D15/'Seasonal Indexes'!H177</f>
        <v>7.4559215375009131</v>
      </c>
      <c r="Q15" s="10"/>
      <c r="R15" s="10">
        <f t="shared" si="3"/>
        <v>1.0566272484394143E-2</v>
      </c>
      <c r="S15" s="10">
        <f t="shared" si="3"/>
        <v>1.0571507197421314E-2</v>
      </c>
      <c r="T15" s="3">
        <f t="shared" si="4"/>
        <v>1.0580988686498961E-2</v>
      </c>
      <c r="U15" s="10">
        <f t="shared" si="5"/>
        <v>1.0381024699404539E-2</v>
      </c>
      <c r="V15" s="3">
        <f t="shared" si="6"/>
        <v>1.0564050849435621E-2</v>
      </c>
      <c r="W15" s="10">
        <f t="shared" si="1"/>
        <v>1.0456554464423243E-2</v>
      </c>
      <c r="Y15">
        <f t="shared" si="2"/>
        <v>1.0247735643161617E-2</v>
      </c>
    </row>
    <row r="16" spans="1:28">
      <c r="A16" s="24">
        <v>11</v>
      </c>
      <c r="B16" s="159"/>
      <c r="C16" s="10" t="s">
        <v>1</v>
      </c>
      <c r="D16" s="10">
        <f>Deseason!D16</f>
        <v>677</v>
      </c>
      <c r="E16" s="10">
        <f>Deseason!E16</f>
        <v>727.87673611111097</v>
      </c>
      <c r="F16" s="10">
        <f>Deseason!F16</f>
        <v>730.21158854167447</v>
      </c>
      <c r="G16" s="10"/>
      <c r="H16" s="33">
        <f t="shared" si="0"/>
        <v>0.93010253853841451</v>
      </c>
      <c r="I16" s="10"/>
      <c r="J16" s="75">
        <f>$D16/'Seasonal Indexes'!B178</f>
        <v>6.7463594854089832</v>
      </c>
      <c r="K16" s="109">
        <f>$D16/'Seasonal Indexes'!C178</f>
        <v>6.7433425095813426</v>
      </c>
      <c r="L16" s="109">
        <f>$D16/'Seasonal Indexes'!D178</f>
        <v>6.7575866540469471</v>
      </c>
      <c r="M16" s="109">
        <f>$D16/'Seasonal Indexes'!E178</f>
        <v>6.6593251043408737</v>
      </c>
      <c r="N16" s="109">
        <f>$D16/'Seasonal Indexes'!F178</f>
        <v>6.7525409557084375</v>
      </c>
      <c r="O16" s="109">
        <f>$D16/'Seasonal Indexes'!G178</f>
        <v>6.5817383977674258</v>
      </c>
      <c r="P16" s="97">
        <f>$D16/'Seasonal Indexes'!H178</f>
        <v>6.8642720359874394</v>
      </c>
      <c r="Q16" s="10"/>
      <c r="R16" s="10">
        <f t="shared" si="3"/>
        <v>9.2685466518044428E-3</v>
      </c>
      <c r="S16" s="10">
        <f t="shared" si="3"/>
        <v>9.2644017524307377E-3</v>
      </c>
      <c r="T16" s="3">
        <f t="shared" si="4"/>
        <v>9.283971198408238E-3</v>
      </c>
      <c r="U16" s="10">
        <f t="shared" si="5"/>
        <v>9.1489736846381668E-3</v>
      </c>
      <c r="V16" s="3">
        <f t="shared" si="6"/>
        <v>9.247375776648685E-3</v>
      </c>
      <c r="W16" s="10">
        <f t="shared" si="1"/>
        <v>9.0134674675760706E-3</v>
      </c>
      <c r="Y16">
        <f t="shared" si="2"/>
        <v>9.4305418698525396E-3</v>
      </c>
    </row>
    <row r="17" spans="1:25" ht="15" thickBot="1">
      <c r="A17" s="80">
        <v>12</v>
      </c>
      <c r="B17" s="160"/>
      <c r="C17" s="28" t="s">
        <v>0</v>
      </c>
      <c r="D17" s="28">
        <f>Deseason!D17</f>
        <v>671</v>
      </c>
      <c r="E17" s="28">
        <f>Deseason!E17</f>
        <v>728.18576388888869</v>
      </c>
      <c r="F17" s="28">
        <f>Deseason!F17</f>
        <v>731.34295428241489</v>
      </c>
      <c r="G17" s="28"/>
      <c r="H17" s="34">
        <f t="shared" si="0"/>
        <v>0.92146816550836275</v>
      </c>
      <c r="I17" s="28"/>
      <c r="J17" s="75">
        <f>$D17/'Seasonal Indexes'!B179</f>
        <v>6.588394288683828</v>
      </c>
      <c r="K17" s="109">
        <f>$D17/'Seasonal Indexes'!C179</f>
        <v>6.5844796020115615</v>
      </c>
      <c r="L17" s="109">
        <f>$D17/'Seasonal Indexes'!D179</f>
        <v>6.6017883502270163</v>
      </c>
      <c r="M17" s="109">
        <f>$D17/'Seasonal Indexes'!E179</f>
        <v>6.4561527681033199</v>
      </c>
      <c r="N17" s="109">
        <f>$D17/'Seasonal Indexes'!F179</f>
        <v>6.5907395660517123</v>
      </c>
      <c r="O17" s="109">
        <f>$D17/'Seasonal Indexes'!G179</f>
        <v>6.3634003112100519</v>
      </c>
      <c r="P17" s="97">
        <f>$D17/'Seasonal Indexes'!H179</f>
        <v>6.7245717204391591</v>
      </c>
      <c r="Q17" s="28"/>
      <c r="R17" s="10">
        <f t="shared" si="3"/>
        <v>9.0476834557962158E-3</v>
      </c>
      <c r="S17" s="10">
        <f t="shared" si="3"/>
        <v>9.042307510719565E-3</v>
      </c>
      <c r="T17" s="30">
        <f t="shared" si="4"/>
        <v>9.0660771984473459E-3</v>
      </c>
      <c r="U17" s="28">
        <f t="shared" si="5"/>
        <v>8.8660793553888284E-3</v>
      </c>
      <c r="V17" s="30">
        <f t="shared" si="6"/>
        <v>9.0118316276369525E-3</v>
      </c>
      <c r="W17" s="10">
        <f t="shared" si="1"/>
        <v>8.7009798534994371E-3</v>
      </c>
      <c r="Y17">
        <f t="shared" si="2"/>
        <v>9.2346926483792644E-3</v>
      </c>
    </row>
    <row r="18" spans="1:25" ht="15" thickTop="1">
      <c r="A18" s="76">
        <v>13</v>
      </c>
      <c r="B18" s="161">
        <v>1991</v>
      </c>
      <c r="C18" s="77" t="s">
        <v>11</v>
      </c>
      <c r="D18" s="77">
        <f>Deseason!D18</f>
        <v>805</v>
      </c>
      <c r="E18" s="77">
        <f>Deseason!E18</f>
        <v>728.49479166666652</v>
      </c>
      <c r="F18" s="77">
        <f>Deseason!F18</f>
        <v>732.35684317130358</v>
      </c>
      <c r="G18" s="77"/>
      <c r="H18" s="95">
        <f t="shared" si="0"/>
        <v>1.1050181953371323</v>
      </c>
      <c r="I18" s="76"/>
      <c r="J18" s="75">
        <f>$D18/'Seasonal Indexes'!B168</f>
        <v>7.9037481653578148</v>
      </c>
      <c r="K18" s="109">
        <f>$D18/'Seasonal Indexes'!C168</f>
        <v>7.9004089967155107</v>
      </c>
      <c r="L18" s="109">
        <f>$D18/'Seasonal Indexes'!D168</f>
        <v>7.8827167318929101</v>
      </c>
      <c r="M18" s="109">
        <f>$D18/'Seasonal Indexes'!E168</f>
        <v>7.9489676882558591</v>
      </c>
      <c r="N18" s="109">
        <f>$D18/'Seasonal Indexes'!F168</f>
        <v>7.8742515684708527</v>
      </c>
      <c r="O18" s="109">
        <f>$D18/'Seasonal Indexes'!G168</f>
        <v>8.0029093036924799</v>
      </c>
      <c r="P18" s="97">
        <f>$D18/'Seasonal Indexes'!H168</f>
        <v>7.6511550350812483</v>
      </c>
      <c r="Q18" s="77"/>
      <c r="R18" s="10">
        <f t="shared" si="3"/>
        <v>1.084942302370542E-2</v>
      </c>
      <c r="S18" s="10">
        <f t="shared" si="3"/>
        <v>1.0844839368914059E-2</v>
      </c>
      <c r="T18" s="78">
        <f t="shared" si="4"/>
        <v>1.0820553313577791E-2</v>
      </c>
      <c r="U18" s="77">
        <f t="shared" si="5"/>
        <v>1.0911495564807038E-2</v>
      </c>
      <c r="V18" s="78">
        <f t="shared" si="6"/>
        <v>1.0751932806926757E-2</v>
      </c>
      <c r="W18" s="10">
        <f t="shared" si="1"/>
        <v>1.0927609099735744E-2</v>
      </c>
      <c r="Y18">
        <f t="shared" si="2"/>
        <v>1.0502690098273409E-2</v>
      </c>
    </row>
    <row r="19" spans="1:25">
      <c r="A19" s="24">
        <v>14</v>
      </c>
      <c r="B19" s="159"/>
      <c r="C19" s="10" t="s">
        <v>10</v>
      </c>
      <c r="D19" s="10">
        <f>Deseason!D19</f>
        <v>633</v>
      </c>
      <c r="E19" s="10">
        <f>Deseason!E19</f>
        <v>728.80381944444434</v>
      </c>
      <c r="F19" s="10">
        <f>Deseason!F19</f>
        <v>733.25325520834019</v>
      </c>
      <c r="G19" s="10"/>
      <c r="H19" s="33">
        <f t="shared" si="0"/>
        <v>0.86854649099194614</v>
      </c>
      <c r="I19" s="10"/>
      <c r="J19" s="75">
        <f>$D19/'Seasonal Indexes'!B169</f>
        <v>7.5586267480514753</v>
      </c>
      <c r="K19" s="109">
        <f>$D19/'Seasonal Indexes'!C169</f>
        <v>7.5553820265954776</v>
      </c>
      <c r="L19" s="109">
        <f>$D19/'Seasonal Indexes'!D169</f>
        <v>7.5430761060446043</v>
      </c>
      <c r="M19" s="109">
        <f>$D19/'Seasonal Indexes'!E169</f>
        <v>7.3200882251631034</v>
      </c>
      <c r="N19" s="109">
        <f>$D19/'Seasonal Indexes'!F169</f>
        <v>7.5402756663745754</v>
      </c>
      <c r="O19" s="109">
        <f>$D19/'Seasonal Indexes'!G169</f>
        <v>7.3615109490279762</v>
      </c>
      <c r="P19" s="97">
        <f>$D19/'Seasonal Indexes'!H169</f>
        <v>7.3305740109924669</v>
      </c>
      <c r="Q19" s="10"/>
      <c r="R19" s="10">
        <f t="shared" si="3"/>
        <v>1.0371277628338031E-2</v>
      </c>
      <c r="S19" s="10">
        <f t="shared" si="3"/>
        <v>1.0366825509167647E-2</v>
      </c>
      <c r="T19" s="3">
        <f t="shared" si="4"/>
        <v>1.034994041578236E-2</v>
      </c>
      <c r="U19" s="10">
        <f t="shared" si="5"/>
        <v>1.004397621124309E-2</v>
      </c>
      <c r="V19" s="3">
        <f t="shared" si="6"/>
        <v>1.0283317002434782E-2</v>
      </c>
      <c r="W19" s="10">
        <f t="shared" si="1"/>
        <v>1.0039520311350462E-2</v>
      </c>
      <c r="Y19">
        <f t="shared" si="2"/>
        <v>1.0058363877099942E-2</v>
      </c>
    </row>
    <row r="20" spans="1:25">
      <c r="A20" s="24">
        <v>15</v>
      </c>
      <c r="B20" s="159"/>
      <c r="C20" s="10" t="s">
        <v>9</v>
      </c>
      <c r="D20" s="10">
        <f>Deseason!D20</f>
        <v>745</v>
      </c>
      <c r="E20" s="10">
        <f>Deseason!E20</f>
        <v>729.11284722222217</v>
      </c>
      <c r="F20" s="10">
        <f>Deseason!F20</f>
        <v>734.03219039352518</v>
      </c>
      <c r="G20" s="10"/>
      <c r="H20" s="33">
        <f t="shared" si="0"/>
        <v>1.0217897035257364</v>
      </c>
      <c r="I20" s="10"/>
      <c r="J20" s="75">
        <f>$D20/'Seasonal Indexes'!B170</f>
        <v>7.5132537066364105</v>
      </c>
      <c r="K20" s="109">
        <f>$D20/'Seasonal Indexes'!C170</f>
        <v>7.5153742661623486</v>
      </c>
      <c r="L20" s="109">
        <f>$D20/'Seasonal Indexes'!D170</f>
        <v>7.5011592420180859</v>
      </c>
      <c r="M20" s="109">
        <f>$D20/'Seasonal Indexes'!E170</f>
        <v>7.2881919066277527</v>
      </c>
      <c r="N20" s="109">
        <f>$D20/'Seasonal Indexes'!F170</f>
        <v>7.4996788946464825</v>
      </c>
      <c r="O20" s="109">
        <f>$D20/'Seasonal Indexes'!G170</f>
        <v>7.3533483408413023</v>
      </c>
      <c r="P20" s="97">
        <f>$D20/'Seasonal Indexes'!H170</f>
        <v>7.6643173644097402</v>
      </c>
      <c r="Q20" s="10"/>
      <c r="R20" s="10">
        <f t="shared" si="3"/>
        <v>1.0304651379084106E-2</v>
      </c>
      <c r="S20" s="10">
        <f t="shared" si="3"/>
        <v>1.0307559789673792E-2</v>
      </c>
      <c r="T20" s="3">
        <f t="shared" si="4"/>
        <v>1.0288063460404024E-2</v>
      </c>
      <c r="U20" s="10">
        <f t="shared" si="5"/>
        <v>9.9959724127675759E-3</v>
      </c>
      <c r="V20" s="3">
        <f t="shared" si="6"/>
        <v>1.0217098095692229E-2</v>
      </c>
      <c r="W20" s="10">
        <f t="shared" si="1"/>
        <v>1.0017746410956537E-2</v>
      </c>
      <c r="Y20">
        <f t="shared" si="2"/>
        <v>1.0511839687929372E-2</v>
      </c>
    </row>
    <row r="21" spans="1:25">
      <c r="A21" s="24">
        <v>16</v>
      </c>
      <c r="B21" s="159"/>
      <c r="C21" s="10" t="s">
        <v>8</v>
      </c>
      <c r="D21" s="10">
        <f>Deseason!D21</f>
        <v>647</v>
      </c>
      <c r="E21" s="10">
        <f>Deseason!E21</f>
        <v>729.42187499999989</v>
      </c>
      <c r="F21" s="10">
        <f>Deseason!F21</f>
        <v>734.69364872685821</v>
      </c>
      <c r="G21" s="10"/>
      <c r="H21" s="33">
        <f t="shared" si="0"/>
        <v>0.88700383437225561</v>
      </c>
      <c r="I21" s="10"/>
      <c r="J21" s="75">
        <f>$D21/'Seasonal Indexes'!B171</f>
        <v>7.0583408242822081</v>
      </c>
      <c r="K21" s="109">
        <f>$D21/'Seasonal Indexes'!C171</f>
        <v>7.0564141959596416</v>
      </c>
      <c r="L21" s="109">
        <f>$D21/'Seasonal Indexes'!D171</f>
        <v>7.051643013016748</v>
      </c>
      <c r="M21" s="109">
        <f>$D21/'Seasonal Indexes'!E171</f>
        <v>7.2746361124645027</v>
      </c>
      <c r="N21" s="109">
        <f>$D21/'Seasonal Indexes'!F171</f>
        <v>7.0546097284364313</v>
      </c>
      <c r="O21" s="109">
        <f>$D21/'Seasonal Indexes'!G171</f>
        <v>7.2251207036721778</v>
      </c>
      <c r="P21" s="97">
        <f>$D21/'Seasonal Indexes'!H171</f>
        <v>6.9498732891933477</v>
      </c>
      <c r="Q21" s="10"/>
      <c r="R21" s="10">
        <f t="shared" si="3"/>
        <v>9.676623455092034E-3</v>
      </c>
      <c r="S21" s="10">
        <f t="shared" si="3"/>
        <v>9.6739821464219763E-3</v>
      </c>
      <c r="T21" s="3">
        <f t="shared" si="4"/>
        <v>9.6674410991811136E-3</v>
      </c>
      <c r="U21" s="10">
        <f t="shared" si="5"/>
        <v>9.9731532077571763E-3</v>
      </c>
      <c r="V21" s="3">
        <f t="shared" si="6"/>
        <v>9.6021106765537979E-3</v>
      </c>
      <c r="W21" s="10">
        <f t="shared" si="1"/>
        <v>9.8341951317974536E-3</v>
      </c>
      <c r="Y21">
        <f t="shared" si="2"/>
        <v>9.5279200245994115E-3</v>
      </c>
    </row>
    <row r="22" spans="1:25">
      <c r="A22" s="24">
        <v>17</v>
      </c>
      <c r="B22" s="159"/>
      <c r="C22" s="10" t="s">
        <v>7</v>
      </c>
      <c r="D22" s="10">
        <f>Deseason!D22</f>
        <v>702</v>
      </c>
      <c r="E22" s="10">
        <f>Deseason!E22</f>
        <v>729.73090277777771</v>
      </c>
      <c r="F22" s="10">
        <f>Deseason!F22</f>
        <v>735.2376302083394</v>
      </c>
      <c r="G22" s="10"/>
      <c r="H22" s="33">
        <f t="shared" si="0"/>
        <v>0.96199845357758884</v>
      </c>
      <c r="I22" s="10"/>
      <c r="J22" s="75">
        <f>$D22/'Seasonal Indexes'!B172</f>
        <v>7.1048985011166943</v>
      </c>
      <c r="K22" s="109">
        <f>$D22/'Seasonal Indexes'!C172</f>
        <v>7.10636790848383</v>
      </c>
      <c r="L22" s="109">
        <f>$D22/'Seasonal Indexes'!D172</f>
        <v>7.1009947739369901</v>
      </c>
      <c r="M22" s="109">
        <f>$D22/'Seasonal Indexes'!E172</f>
        <v>7.1164669255100979</v>
      </c>
      <c r="N22" s="109">
        <f>$D22/'Seasonal Indexes'!F172</f>
        <v>7.1052322899010401</v>
      </c>
      <c r="O22" s="109">
        <f>$D22/'Seasonal Indexes'!G172</f>
        <v>7.1258565465378201</v>
      </c>
      <c r="P22" s="97">
        <f>$D22/'Seasonal Indexes'!H172</f>
        <v>7.1697612599637512</v>
      </c>
      <c r="Q22" s="10"/>
      <c r="R22" s="10">
        <f t="shared" si="3"/>
        <v>9.7363267391737725E-3</v>
      </c>
      <c r="S22" s="10">
        <f t="shared" si="3"/>
        <v>9.7383403682547703E-3</v>
      </c>
      <c r="T22" s="3">
        <f t="shared" si="4"/>
        <v>9.7309771957121427E-3</v>
      </c>
      <c r="U22" s="10">
        <f t="shared" si="5"/>
        <v>9.7521797397105026E-3</v>
      </c>
      <c r="V22" s="3">
        <f t="shared" si="6"/>
        <v>9.663858320047734E-3</v>
      </c>
      <c r="W22" s="10">
        <f t="shared" si="1"/>
        <v>9.6919094640444525E-3</v>
      </c>
      <c r="Y22">
        <f t="shared" si="2"/>
        <v>9.825212599153324E-3</v>
      </c>
    </row>
    <row r="23" spans="1:25">
      <c r="A23" s="24">
        <v>18</v>
      </c>
      <c r="B23" s="159"/>
      <c r="C23" s="10" t="s">
        <v>6</v>
      </c>
      <c r="D23" s="10">
        <f>Deseason!D23</f>
        <v>732</v>
      </c>
      <c r="E23" s="10">
        <f>Deseason!E23</f>
        <v>730.03993055555554</v>
      </c>
      <c r="F23" s="10">
        <f>Deseason!F23</f>
        <v>735.66413483796873</v>
      </c>
      <c r="G23" s="10"/>
      <c r="H23" s="33">
        <f t="shared" si="0"/>
        <v>1.0026848797749361</v>
      </c>
      <c r="I23" s="10"/>
      <c r="J23" s="75">
        <f>$D23/'Seasonal Indexes'!B173</f>
        <v>7.1862060639281502</v>
      </c>
      <c r="K23" s="109">
        <f>$D23/'Seasonal Indexes'!C173</f>
        <v>7.1878203321153595</v>
      </c>
      <c r="L23" s="109">
        <f>$D23/'Seasonal Indexes'!D173</f>
        <v>7.1849933518020377</v>
      </c>
      <c r="M23" s="109">
        <f>$D23/'Seasonal Indexes'!E173</f>
        <v>7.2826956537062388</v>
      </c>
      <c r="N23" s="109">
        <f>$D23/'Seasonal Indexes'!F173</f>
        <v>7.1909562180342146</v>
      </c>
      <c r="O23" s="109">
        <f>$D23/'Seasonal Indexes'!G173</f>
        <v>7.2794505479877181</v>
      </c>
      <c r="P23" s="97">
        <f>$D23/'Seasonal Indexes'!H173</f>
        <v>7.2810803710019423</v>
      </c>
      <c r="Q23" s="10"/>
      <c r="R23" s="10">
        <f t="shared" si="3"/>
        <v>9.8435794579886816E-3</v>
      </c>
      <c r="S23" s="10">
        <f t="shared" si="3"/>
        <v>9.8457906633209451E-3</v>
      </c>
      <c r="T23" s="3">
        <f t="shared" si="4"/>
        <v>9.8419182993652217E-3</v>
      </c>
      <c r="U23" s="10">
        <f t="shared" si="5"/>
        <v>9.975749748598212E-3</v>
      </c>
      <c r="V23" s="3">
        <f t="shared" si="6"/>
        <v>9.7747815579157394E-3</v>
      </c>
      <c r="W23" s="10">
        <f t="shared" si="1"/>
        <v>9.8950733130289542E-3</v>
      </c>
      <c r="Y23">
        <f t="shared" si="2"/>
        <v>9.9735371535925287E-3</v>
      </c>
    </row>
    <row r="24" spans="1:25">
      <c r="A24" s="24">
        <v>19</v>
      </c>
      <c r="B24" s="159"/>
      <c r="C24" s="10" t="s">
        <v>5</v>
      </c>
      <c r="D24" s="10">
        <f>Deseason!D24</f>
        <v>715</v>
      </c>
      <c r="E24" s="10">
        <f>Deseason!E24</f>
        <v>730.34895833333337</v>
      </c>
      <c r="F24" s="10">
        <f>Deseason!F24</f>
        <v>735.97316261574622</v>
      </c>
      <c r="G24" s="10"/>
      <c r="H24" s="33">
        <f t="shared" si="0"/>
        <v>0.97898407581992053</v>
      </c>
      <c r="I24" s="10"/>
      <c r="J24" s="75">
        <f>$D24/'Seasonal Indexes'!B174</f>
        <v>7.078974599475222</v>
      </c>
      <c r="K24" s="109">
        <f>$D24/'Seasonal Indexes'!C174</f>
        <v>7.0813371523014865</v>
      </c>
      <c r="L24" s="109">
        <f>$D24/'Seasonal Indexes'!D174</f>
        <v>7.0811757371505442</v>
      </c>
      <c r="M24" s="109">
        <f>$D24/'Seasonal Indexes'!E174</f>
        <v>7.1946546403618203</v>
      </c>
      <c r="N24" s="109">
        <f>$D24/'Seasonal Indexes'!F174</f>
        <v>7.0869467548983298</v>
      </c>
      <c r="O24" s="109">
        <f>$D24/'Seasonal Indexes'!G174</f>
        <v>7.1776065452960278</v>
      </c>
      <c r="P24" s="97">
        <f>$D24/'Seasonal Indexes'!H174</f>
        <v>7.0888880859286321</v>
      </c>
      <c r="Q24" s="10"/>
      <c r="R24" s="10">
        <f t="shared" si="3"/>
        <v>9.6925921762516676E-3</v>
      </c>
      <c r="S24" s="10">
        <f t="shared" si="3"/>
        <v>9.6958270036575367E-3</v>
      </c>
      <c r="T24" s="3">
        <f t="shared" si="4"/>
        <v>9.6956059926612166E-3</v>
      </c>
      <c r="U24" s="10">
        <f t="shared" si="5"/>
        <v>9.8509822712421254E-3</v>
      </c>
      <c r="V24" s="3">
        <f t="shared" si="6"/>
        <v>9.6293548662975438E-3</v>
      </c>
      <c r="W24" s="10">
        <f t="shared" si="1"/>
        <v>9.7525384210829947E-3</v>
      </c>
      <c r="Y24">
        <f t="shared" si="2"/>
        <v>9.7061658061450163E-3</v>
      </c>
    </row>
    <row r="25" spans="1:25">
      <c r="A25" s="24">
        <v>20</v>
      </c>
      <c r="B25" s="159"/>
      <c r="C25" s="10" t="s">
        <v>4</v>
      </c>
      <c r="D25" s="10">
        <f>Deseason!D25</f>
        <v>812</v>
      </c>
      <c r="E25" s="10">
        <f>Deseason!E25</f>
        <v>730.6579861111112</v>
      </c>
      <c r="F25" s="10">
        <f>Deseason!F25</f>
        <v>736.16471354167197</v>
      </c>
      <c r="G25" s="10"/>
      <c r="H25" s="33">
        <f t="shared" si="0"/>
        <v>1.1113270715370229</v>
      </c>
      <c r="I25" s="10"/>
      <c r="J25" s="75">
        <f>$D25/'Seasonal Indexes'!B175</f>
        <v>7.2489875601804439</v>
      </c>
      <c r="K25" s="109">
        <f>$D25/'Seasonal Indexes'!C175</f>
        <v>7.2469297928581868</v>
      </c>
      <c r="L25" s="109">
        <f>$D25/'Seasonal Indexes'!D175</f>
        <v>7.2536548094143214</v>
      </c>
      <c r="M25" s="109">
        <f>$D25/'Seasonal Indexes'!E175</f>
        <v>7.3015592990112461</v>
      </c>
      <c r="N25" s="109">
        <f>$D25/'Seasonal Indexes'!F175</f>
        <v>7.2583329268585937</v>
      </c>
      <c r="O25" s="109">
        <f>$D25/'Seasonal Indexes'!G175</f>
        <v>7.3747114169549333</v>
      </c>
      <c r="P25" s="97">
        <f>$D25/'Seasonal Indexes'!H175</f>
        <v>7.4636342585944933</v>
      </c>
      <c r="Q25" s="10"/>
      <c r="R25" s="10">
        <f t="shared" si="3"/>
        <v>9.9211774838222182E-3</v>
      </c>
      <c r="S25" s="10">
        <f t="shared" si="3"/>
        <v>9.9183611629698187E-3</v>
      </c>
      <c r="T25" s="3">
        <f t="shared" si="4"/>
        <v>9.927565218333571E-3</v>
      </c>
      <c r="U25" s="10">
        <f t="shared" si="5"/>
        <v>9.9931287111134064E-3</v>
      </c>
      <c r="V25" s="3">
        <f t="shared" si="6"/>
        <v>9.8596588417541996E-3</v>
      </c>
      <c r="W25" s="10">
        <f t="shared" si="1"/>
        <v>1.0017746410956539E-2</v>
      </c>
      <c r="Y25">
        <f t="shared" si="2"/>
        <v>1.0214949265550761E-2</v>
      </c>
    </row>
    <row r="26" spans="1:25">
      <c r="A26" s="24">
        <v>21</v>
      </c>
      <c r="B26" s="159"/>
      <c r="C26" s="10" t="s">
        <v>3</v>
      </c>
      <c r="D26" s="10">
        <f>Deseason!D26</f>
        <v>692</v>
      </c>
      <c r="E26" s="10">
        <f>Deseason!E26</f>
        <v>730.96701388888891</v>
      </c>
      <c r="F26" s="10">
        <f>Deseason!F26</f>
        <v>736.23878761574565</v>
      </c>
      <c r="G26" s="10"/>
      <c r="H26" s="33">
        <f t="shared" si="0"/>
        <v>0.94669114590879178</v>
      </c>
      <c r="I26" s="10"/>
      <c r="J26" s="75">
        <f>$D26/'Seasonal Indexes'!B176</f>
        <v>6.6855525717960029</v>
      </c>
      <c r="K26" s="109">
        <f>$D26/'Seasonal Indexes'!C176</f>
        <v>6.6910290354969817</v>
      </c>
      <c r="L26" s="109">
        <f>$D26/'Seasonal Indexes'!D176</f>
        <v>6.6946789678853866</v>
      </c>
      <c r="M26" s="109">
        <f>$D26/'Seasonal Indexes'!E176</f>
        <v>6.9405192233963584</v>
      </c>
      <c r="N26" s="109">
        <f>$D26/'Seasonal Indexes'!F176</f>
        <v>6.6970629584017782</v>
      </c>
      <c r="O26" s="109">
        <f>$D26/'Seasonal Indexes'!G176</f>
        <v>6.8940628355244407</v>
      </c>
      <c r="P26" s="97">
        <f>$D26/'Seasonal Indexes'!H176</f>
        <v>6.6414441890781539</v>
      </c>
      <c r="Q26" s="10"/>
      <c r="R26" s="10">
        <f t="shared" si="3"/>
        <v>9.1461754699812547E-3</v>
      </c>
      <c r="S26" s="10">
        <f t="shared" si="3"/>
        <v>9.1536675504676826E-3</v>
      </c>
      <c r="T26" s="3">
        <f t="shared" si="4"/>
        <v>9.1586608433510183E-3</v>
      </c>
      <c r="U26" s="10">
        <f t="shared" si="5"/>
        <v>9.4949827988426248E-3</v>
      </c>
      <c r="V26" s="3">
        <f t="shared" si="6"/>
        <v>9.0963191169127575E-3</v>
      </c>
      <c r="W26" s="10">
        <f t="shared" si="1"/>
        <v>9.3638951811413646E-3</v>
      </c>
      <c r="Y26">
        <f t="shared" si="2"/>
        <v>9.0858329622076368E-3</v>
      </c>
    </row>
    <row r="27" spans="1:25">
      <c r="A27" s="24">
        <v>22</v>
      </c>
      <c r="B27" s="159"/>
      <c r="C27" s="10" t="s">
        <v>2</v>
      </c>
      <c r="D27" s="10">
        <f>Deseason!D27</f>
        <v>775</v>
      </c>
      <c r="E27" s="10">
        <f>Deseason!E27</f>
        <v>731.27604166666674</v>
      </c>
      <c r="F27" s="10">
        <f>Deseason!F27</f>
        <v>736.19538483796771</v>
      </c>
      <c r="G27" s="10"/>
      <c r="H27" s="33">
        <f t="shared" si="0"/>
        <v>1.0597913179730065</v>
      </c>
      <c r="I27" s="10"/>
      <c r="J27" s="75">
        <f>$D27/'Seasonal Indexes'!B177</f>
        <v>7.4381410227834657</v>
      </c>
      <c r="K27" s="109">
        <f>$D27/'Seasonal Indexes'!C177</f>
        <v>7.4418260057107375</v>
      </c>
      <c r="L27" s="109">
        <f>$D27/'Seasonal Indexes'!D177</f>
        <v>7.4485005120676098</v>
      </c>
      <c r="M27" s="109">
        <f>$D27/'Seasonal Indexes'!E177</f>
        <v>7.3077356077285316</v>
      </c>
      <c r="N27" s="109">
        <f>$D27/'Seasonal Indexes'!F177</f>
        <v>7.4508359857072417</v>
      </c>
      <c r="O27" s="109">
        <f>$D27/'Seasonal Indexes'!G177</f>
        <v>7.3750186742233179</v>
      </c>
      <c r="P27" s="97">
        <f>$D27/'Seasonal Indexes'!H177</f>
        <v>7.2139066061962636</v>
      </c>
      <c r="Q27" s="10"/>
      <c r="R27" s="10">
        <f t="shared" si="3"/>
        <v>1.0171454552006163E-2</v>
      </c>
      <c r="S27" s="10">
        <f t="shared" si="3"/>
        <v>1.0176493665442552E-2</v>
      </c>
      <c r="T27" s="3">
        <f t="shared" si="4"/>
        <v>1.0185620870460318E-2</v>
      </c>
      <c r="U27" s="10">
        <f t="shared" si="5"/>
        <v>9.9931287111134064E-3</v>
      </c>
      <c r="V27" s="3">
        <f t="shared" si="6"/>
        <v>1.0120731723069857E-2</v>
      </c>
      <c r="W27" s="10">
        <f t="shared" si="1"/>
        <v>1.0017746410956537E-2</v>
      </c>
      <c r="Y27">
        <f t="shared" si="2"/>
        <v>9.8648201160192479E-3</v>
      </c>
    </row>
    <row r="28" spans="1:25">
      <c r="A28" s="24">
        <v>23</v>
      </c>
      <c r="B28" s="159"/>
      <c r="C28" s="10" t="s">
        <v>1</v>
      </c>
      <c r="D28" s="10">
        <f>Deseason!D28</f>
        <v>775</v>
      </c>
      <c r="E28" s="10">
        <f>Deseason!E28</f>
        <v>731.58506944444457</v>
      </c>
      <c r="F28" s="10">
        <f>Deseason!F28</f>
        <v>736.03450520833769</v>
      </c>
      <c r="G28" s="10"/>
      <c r="H28" s="33">
        <f t="shared" si="0"/>
        <v>1.0593436530744458</v>
      </c>
      <c r="I28" s="10"/>
      <c r="J28" s="75">
        <f>$D28/'Seasonal Indexes'!B178</f>
        <v>7.7229373725139769</v>
      </c>
      <c r="K28" s="109">
        <f>$D28/'Seasonal Indexes'!C178</f>
        <v>7.7194836704956291</v>
      </c>
      <c r="L28" s="109">
        <f>$D28/'Seasonal Indexes'!D178</f>
        <v>7.7357897442930339</v>
      </c>
      <c r="M28" s="109">
        <f>$D28/'Seasonal Indexes'!E178</f>
        <v>7.6233042184108966</v>
      </c>
      <c r="N28" s="109">
        <f>$D28/'Seasonal Indexes'!F178</f>
        <v>7.7300136494446656</v>
      </c>
      <c r="O28" s="109">
        <f>$D28/'Seasonal Indexes'!G178</f>
        <v>7.5344863489952072</v>
      </c>
      <c r="P28" s="97">
        <f>$D28/'Seasonal Indexes'!H178</f>
        <v>7.8579185050077776</v>
      </c>
      <c r="Q28" s="10"/>
      <c r="R28" s="10">
        <f t="shared" si="3"/>
        <v>1.0556444759566604E-2</v>
      </c>
      <c r="S28" s="10">
        <f t="shared" si="3"/>
        <v>1.0551723911421123E-2</v>
      </c>
      <c r="T28" s="3">
        <f t="shared" si="4"/>
        <v>1.0574012602755116E-2</v>
      </c>
      <c r="U28" s="10">
        <f t="shared" si="5"/>
        <v>1.0420256695779654E-2</v>
      </c>
      <c r="V28" s="3">
        <f t="shared" si="6"/>
        <v>1.050224356975853E-2</v>
      </c>
      <c r="W28" s="10">
        <f t="shared" si="1"/>
        <v>1.0236593930963248E-2</v>
      </c>
      <c r="Y28">
        <f t="shared" si="2"/>
        <v>1.0740949799556421E-2</v>
      </c>
    </row>
    <row r="29" spans="1:25" ht="15" thickBot="1">
      <c r="A29" s="80">
        <v>24</v>
      </c>
      <c r="B29" s="160"/>
      <c r="C29" s="28" t="s">
        <v>0</v>
      </c>
      <c r="D29" s="28">
        <f>Deseason!D29</f>
        <v>797</v>
      </c>
      <c r="E29" s="28">
        <f>Deseason!E29</f>
        <v>731.8940972222224</v>
      </c>
      <c r="F29" s="28">
        <f>Deseason!F29</f>
        <v>735.75614872685583</v>
      </c>
      <c r="G29" s="28"/>
      <c r="H29" s="34">
        <f t="shared" si="0"/>
        <v>1.0889553598326258</v>
      </c>
      <c r="I29" s="28"/>
      <c r="J29" s="75">
        <f>$D29/'Seasonal Indexes'!B179</f>
        <v>7.8255592370804941</v>
      </c>
      <c r="K29" s="109">
        <f>$D29/'Seasonal Indexes'!C179</f>
        <v>7.8209094527618701</v>
      </c>
      <c r="L29" s="109">
        <f>$D29/'Seasonal Indexes'!D179</f>
        <v>7.8414684279149505</v>
      </c>
      <c r="M29" s="109">
        <f>$D29/'Seasonal Indexes'!E179</f>
        <v>7.6684854786562529</v>
      </c>
      <c r="N29" s="109">
        <f>$D29/'Seasonal Indexes'!F179</f>
        <v>7.8283449093043442</v>
      </c>
      <c r="O29" s="109">
        <f>$D29/'Seasonal Indexes'!G179</f>
        <v>7.5583160179350388</v>
      </c>
      <c r="P29" s="97">
        <f>$D29/'Seasonal Indexes'!H179</f>
        <v>7.9873079898509829</v>
      </c>
      <c r="Q29" s="28"/>
      <c r="R29" s="10">
        <f t="shared" si="3"/>
        <v>1.0692201599631766E-2</v>
      </c>
      <c r="S29" s="10">
        <f t="shared" si="3"/>
        <v>1.0685848516123822E-2</v>
      </c>
      <c r="T29" s="30">
        <f t="shared" si="4"/>
        <v>1.0713938611714303E-2</v>
      </c>
      <c r="U29" s="28">
        <f t="shared" si="5"/>
        <v>1.0477588913151049E-2</v>
      </c>
      <c r="V29" s="30">
        <f t="shared" si="6"/>
        <v>1.0639863387958666E-2</v>
      </c>
      <c r="W29" s="10">
        <f t="shared" si="1"/>
        <v>1.0272854710101796E-2</v>
      </c>
      <c r="Y29">
        <f t="shared" si="2"/>
        <v>1.0913201814532226E-2</v>
      </c>
    </row>
    <row r="30" spans="1:25" ht="15" thickTop="1">
      <c r="A30" s="76">
        <v>25</v>
      </c>
      <c r="B30" s="161">
        <v>1992</v>
      </c>
      <c r="C30" s="77" t="s">
        <v>11</v>
      </c>
      <c r="D30" s="77">
        <f>Deseason!D30</f>
        <v>741</v>
      </c>
      <c r="E30" s="77">
        <f>Deseason!E30</f>
        <v>732.20312500000011</v>
      </c>
      <c r="F30" s="77">
        <f>Deseason!F30</f>
        <v>735.36031539352234</v>
      </c>
      <c r="G30" s="77"/>
      <c r="H30" s="95">
        <f t="shared" si="0"/>
        <v>1.0120142549241371</v>
      </c>
      <c r="I30" s="77"/>
      <c r="J30" s="75">
        <f>$D30/'Seasonal Indexes'!B168</f>
        <v>7.275375640410112</v>
      </c>
      <c r="K30" s="109">
        <f>$D30/'Seasonal Indexes'!C168</f>
        <v>7.2723019460449603</v>
      </c>
      <c r="L30" s="109">
        <f>$D30/'Seasonal Indexes'!D168</f>
        <v>7.2560162712206786</v>
      </c>
      <c r="M30" s="109">
        <f>$D30/'Seasonal Indexes'!E168</f>
        <v>7.317000070804462</v>
      </c>
      <c r="N30" s="109">
        <f>$D30/'Seasonal Indexes'!F168</f>
        <v>7.2482241145800019</v>
      </c>
      <c r="O30" s="109">
        <f>$D30/'Seasonal Indexes'!G168</f>
        <v>7.3666531602933265</v>
      </c>
      <c r="P30" s="97">
        <f>$D30/'Seasonal Indexes'!H168</f>
        <v>7.0428644484412484</v>
      </c>
      <c r="Q30" s="77"/>
      <c r="R30" s="10">
        <f t="shared" si="3"/>
        <v>9.9362805101523028E-3</v>
      </c>
      <c r="S30" s="10">
        <f t="shared" si="3"/>
        <v>9.9320826390149036E-3</v>
      </c>
      <c r="T30" s="78">
        <f t="shared" si="4"/>
        <v>9.9098406213722155E-3</v>
      </c>
      <c r="U30" s="77">
        <f t="shared" si="5"/>
        <v>9.9931287111134099E-3</v>
      </c>
      <c r="V30" s="78">
        <f t="shared" si="6"/>
        <v>9.8566974078566801E-3</v>
      </c>
      <c r="W30" s="10">
        <f t="shared" si="1"/>
        <v>1.0017746410956539E-2</v>
      </c>
      <c r="X30" s="10"/>
      <c r="Y30" s="10">
        <f t="shared" si="2"/>
        <v>9.6187303877475899E-3</v>
      </c>
    </row>
    <row r="31" spans="1:25">
      <c r="A31" s="24">
        <v>26</v>
      </c>
      <c r="B31" s="159"/>
      <c r="C31" s="10" t="s">
        <v>10</v>
      </c>
      <c r="D31" s="10">
        <f>Deseason!D31</f>
        <v>633</v>
      </c>
      <c r="E31" s="10">
        <f>Deseason!E31</f>
        <v>732.51215277777794</v>
      </c>
      <c r="F31" s="10">
        <f>Deseason!F31</f>
        <v>734.84700520833678</v>
      </c>
      <c r="G31" s="10"/>
      <c r="H31" s="33">
        <f t="shared" si="0"/>
        <v>0.86414948557451865</v>
      </c>
      <c r="I31" s="10"/>
      <c r="J31" s="75">
        <f>$D31/'Seasonal Indexes'!B169</f>
        <v>7.5586267480514753</v>
      </c>
      <c r="K31" s="109">
        <f>$D31/'Seasonal Indexes'!C169</f>
        <v>7.5553820265954776</v>
      </c>
      <c r="L31" s="109">
        <f>$D31/'Seasonal Indexes'!D169</f>
        <v>7.5430761060446043</v>
      </c>
      <c r="M31" s="109">
        <f>$D31/'Seasonal Indexes'!E169</f>
        <v>7.3200882251631034</v>
      </c>
      <c r="N31" s="109">
        <f>$D31/'Seasonal Indexes'!F169</f>
        <v>7.5402756663745754</v>
      </c>
      <c r="O31" s="109">
        <f>$D31/'Seasonal Indexes'!G169</f>
        <v>7.3615109490279762</v>
      </c>
      <c r="P31" s="97">
        <f>$D31/'Seasonal Indexes'!H169</f>
        <v>7.3305740109924669</v>
      </c>
      <c r="Q31" s="10"/>
      <c r="R31" s="10">
        <f t="shared" si="3"/>
        <v>1.0318773169002336E-2</v>
      </c>
      <c r="S31" s="10">
        <f t="shared" si="3"/>
        <v>1.0314343588627877E-2</v>
      </c>
      <c r="T31" s="3">
        <f t="shared" si="4"/>
        <v>1.029754397581025E-2</v>
      </c>
      <c r="U31" s="10">
        <f t="shared" si="5"/>
        <v>9.9931287111134082E-3</v>
      </c>
      <c r="V31" s="3">
        <f t="shared" si="6"/>
        <v>1.0261014351193863E-2</v>
      </c>
      <c r="W31" s="10">
        <f t="shared" si="1"/>
        <v>1.0017746410956539E-2</v>
      </c>
      <c r="X31" s="10"/>
      <c r="Y31" s="10">
        <f t="shared" si="2"/>
        <v>1.0007443539597276E-2</v>
      </c>
    </row>
    <row r="32" spans="1:25">
      <c r="A32" s="24">
        <v>27</v>
      </c>
      <c r="B32" s="159"/>
      <c r="C32" s="10" t="s">
        <v>9</v>
      </c>
      <c r="D32" s="10">
        <f>Deseason!D32</f>
        <v>686</v>
      </c>
      <c r="E32" s="10">
        <f>Deseason!E32</f>
        <v>732.82118055555577</v>
      </c>
      <c r="F32" s="10">
        <f>Deseason!F32</f>
        <v>734.21621817129949</v>
      </c>
      <c r="G32" s="10"/>
      <c r="H32" s="33">
        <f t="shared" si="0"/>
        <v>0.93610831428199115</v>
      </c>
      <c r="I32" s="10"/>
      <c r="J32" s="75">
        <f>$D32/'Seasonal Indexes'!B170</f>
        <v>6.9182443526880233</v>
      </c>
      <c r="K32" s="109">
        <f>$D32/'Seasonal Indexes'!C170</f>
        <v>6.9201969752850623</v>
      </c>
      <c r="L32" s="109">
        <f>$D32/'Seasonal Indexes'!D170</f>
        <v>6.9071077047307483</v>
      </c>
      <c r="M32" s="109">
        <f>$D32/'Seasonal Indexes'!E170</f>
        <v>6.7110062388545488</v>
      </c>
      <c r="N32" s="109">
        <f>$D32/'Seasonal Indexes'!F170</f>
        <v>6.9057445929228018</v>
      </c>
      <c r="O32" s="109">
        <f>$D32/'Seasonal Indexes'!G170</f>
        <v>6.7710026333115882</v>
      </c>
      <c r="P32" s="97">
        <f>$D32/'Seasonal Indexes'!H170</f>
        <v>7.0573445798457479</v>
      </c>
      <c r="Q32" s="10"/>
      <c r="R32" s="10">
        <f t="shared" si="3"/>
        <v>9.4405627679091698E-3</v>
      </c>
      <c r="S32" s="10">
        <f t="shared" si="3"/>
        <v>9.4432272959671052E-3</v>
      </c>
      <c r="T32" s="3">
        <f t="shared" si="4"/>
        <v>9.4253658163843349E-3</v>
      </c>
      <c r="U32" s="10">
        <f t="shared" si="5"/>
        <v>9.1577678387610162E-3</v>
      </c>
      <c r="V32" s="3">
        <f t="shared" si="6"/>
        <v>9.4056007236163058E-3</v>
      </c>
      <c r="W32" s="10">
        <f t="shared" si="1"/>
        <v>9.2220826314297656E-3</v>
      </c>
      <c r="X32" s="10"/>
      <c r="Y32" s="10">
        <f t="shared" si="2"/>
        <v>9.6303774605634839E-3</v>
      </c>
    </row>
    <row r="33" spans="1:39">
      <c r="A33" s="24">
        <v>28</v>
      </c>
      <c r="B33" s="159"/>
      <c r="C33" s="10" t="s">
        <v>8</v>
      </c>
      <c r="D33" s="10">
        <f>Deseason!D33</f>
        <v>716</v>
      </c>
      <c r="E33" s="10">
        <f>Deseason!E33</f>
        <v>733.1302083333336</v>
      </c>
      <c r="F33" s="10">
        <f>Deseason!F33</f>
        <v>733.46795428241035</v>
      </c>
      <c r="G33" s="10"/>
      <c r="H33" s="33">
        <f t="shared" si="0"/>
        <v>0.97663415292588107</v>
      </c>
      <c r="I33" s="10"/>
      <c r="J33" s="75">
        <f>$D33/'Seasonal Indexes'!B171</f>
        <v>7.8110850543834021</v>
      </c>
      <c r="K33" s="109">
        <f>$D33/'Seasonal Indexes'!C171</f>
        <v>7.8089529587435909</v>
      </c>
      <c r="L33" s="109">
        <f>$D33/'Seasonal Indexes'!D171</f>
        <v>7.8036729479443459</v>
      </c>
      <c r="M33" s="109">
        <f>$D33/'Seasonal Indexes'!E171</f>
        <v>8.0504473825727718</v>
      </c>
      <c r="N33" s="109">
        <f>$D33/'Seasonal Indexes'!F171</f>
        <v>7.8069560518709196</v>
      </c>
      <c r="O33" s="109">
        <f>$D33/'Seasonal Indexes'!G171</f>
        <v>7.9956513505862121</v>
      </c>
      <c r="P33" s="97">
        <f>$D33/'Seasonal Indexes'!H171</f>
        <v>7.6910498841768726</v>
      </c>
      <c r="Q33" s="10"/>
      <c r="R33" s="10">
        <f t="shared" si="3"/>
        <v>1.0654430775865564E-2</v>
      </c>
      <c r="S33" s="10">
        <f t="shared" si="3"/>
        <v>1.0651522567179609E-2</v>
      </c>
      <c r="T33" s="3">
        <f t="shared" si="4"/>
        <v>1.0644320557578546E-2</v>
      </c>
      <c r="U33" s="10">
        <f t="shared" si="5"/>
        <v>1.0980924385689017E-2</v>
      </c>
      <c r="V33" s="3">
        <f t="shared" si="6"/>
        <v>1.0643895218992722E-2</v>
      </c>
      <c r="W33" s="10">
        <f t="shared" si="1"/>
        <v>1.0901159762881217E-2</v>
      </c>
      <c r="X33" s="10"/>
      <c r="Y33" s="10">
        <f t="shared" si="2"/>
        <v>1.0490701101597453E-2</v>
      </c>
    </row>
    <row r="34" spans="1:39">
      <c r="A34" s="24">
        <v>29</v>
      </c>
      <c r="B34" s="159"/>
      <c r="C34" s="10" t="s">
        <v>7</v>
      </c>
      <c r="D34" s="10">
        <f>Deseason!D34</f>
        <v>723</v>
      </c>
      <c r="E34" s="10">
        <f>Deseason!E34</f>
        <v>733.43923611111143</v>
      </c>
      <c r="F34" s="10">
        <f>Deseason!F34</f>
        <v>732.60221354166936</v>
      </c>
      <c r="G34" s="10"/>
      <c r="H34" s="33">
        <f t="shared" si="0"/>
        <v>0.98576673349729282</v>
      </c>
      <c r="I34" s="10"/>
      <c r="J34" s="75">
        <f>$D34/'Seasonal Indexes'!B172</f>
        <v>7.3174381998680484</v>
      </c>
      <c r="K34" s="109">
        <f>$D34/'Seasonal Indexes'!C172</f>
        <v>7.3189515638658253</v>
      </c>
      <c r="L34" s="109">
        <f>$D34/'Seasonal Indexes'!D172</f>
        <v>7.3134176945248486</v>
      </c>
      <c r="M34" s="109">
        <f>$D34/'Seasonal Indexes'!E172</f>
        <v>7.3293526882390321</v>
      </c>
      <c r="N34" s="109">
        <f>$D34/'Seasonal Indexes'!F172</f>
        <v>7.3177819737869685</v>
      </c>
      <c r="O34" s="109">
        <f>$D34/'Seasonal Indexes'!G172</f>
        <v>7.3390231953658738</v>
      </c>
      <c r="P34" s="97">
        <f>$D34/'Seasonal Indexes'!H172</f>
        <v>7.3842412976549747</v>
      </c>
      <c r="Q34" s="10"/>
      <c r="R34" s="10">
        <f t="shared" si="3"/>
        <v>9.9768840274581418E-3</v>
      </c>
      <c r="S34" s="10">
        <f t="shared" si="3"/>
        <v>9.9789474076582545E-3</v>
      </c>
      <c r="T34" s="3">
        <f t="shared" si="4"/>
        <v>9.9714023118022983E-3</v>
      </c>
      <c r="U34" s="10">
        <f t="shared" si="5"/>
        <v>9.9931287111134064E-3</v>
      </c>
      <c r="V34" s="3">
        <f t="shared" si="6"/>
        <v>9.9887522021126721E-3</v>
      </c>
      <c r="W34" s="10">
        <f t="shared" si="1"/>
        <v>1.0017746410956539E-2</v>
      </c>
      <c r="X34" s="10"/>
      <c r="Y34" s="10">
        <f t="shared" si="2"/>
        <v>1.0067966007393023E-2</v>
      </c>
    </row>
    <row r="35" spans="1:39">
      <c r="A35" s="24">
        <v>30</v>
      </c>
      <c r="B35" s="159"/>
      <c r="C35" s="10" t="s">
        <v>6</v>
      </c>
      <c r="D35" s="10">
        <f>Deseason!D35</f>
        <v>737</v>
      </c>
      <c r="E35" s="10">
        <f>Deseason!E35</f>
        <v>733.74826388888914</v>
      </c>
      <c r="F35" s="10">
        <f>Deseason!F35</f>
        <v>731.61899594907641</v>
      </c>
      <c r="G35" s="10"/>
      <c r="H35" s="33">
        <f t="shared" si="0"/>
        <v>1.0044316780988027</v>
      </c>
      <c r="I35" s="10"/>
      <c r="J35" s="75">
        <f>$D35/'Seasonal Indexes'!B173</f>
        <v>7.2352921709221949</v>
      </c>
      <c r="K35" s="109">
        <f>$D35/'Seasonal Indexes'!C173</f>
        <v>7.2369174655314481</v>
      </c>
      <c r="L35" s="109">
        <f>$D35/'Seasonal Indexes'!D173</f>
        <v>7.234071175243308</v>
      </c>
      <c r="M35" s="109">
        <f>$D35/'Seasonal Indexes'!E173</f>
        <v>7.3324408425976753</v>
      </c>
      <c r="N35" s="109">
        <f>$D35/'Seasonal Indexes'!F173</f>
        <v>7.2400747714360882</v>
      </c>
      <c r="O35" s="109">
        <f>$D35/'Seasonal Indexes'!G173</f>
        <v>7.3291735708564865</v>
      </c>
      <c r="P35" s="97">
        <f>$D35/'Seasonal Indexes'!H173</f>
        <v>7.3308145265415732</v>
      </c>
      <c r="Q35" s="10"/>
      <c r="R35" s="10">
        <f t="shared" si="3"/>
        <v>9.8607281638731469E-3</v>
      </c>
      <c r="S35" s="10">
        <f t="shared" si="3"/>
        <v>9.8629432213925179E-3</v>
      </c>
      <c r="T35" s="3">
        <f t="shared" si="4"/>
        <v>9.859064111310465E-3</v>
      </c>
      <c r="U35" s="10">
        <f t="shared" si="5"/>
        <v>9.9931287111134082E-3</v>
      </c>
      <c r="V35" s="3">
        <f t="shared" si="6"/>
        <v>9.8959633518592056E-3</v>
      </c>
      <c r="W35" s="10">
        <f t="shared" si="1"/>
        <v>1.0017746410956539E-2</v>
      </c>
      <c r="X35" s="10"/>
      <c r="Y35" s="10">
        <f t="shared" si="2"/>
        <v>9.9909122614996355E-3</v>
      </c>
    </row>
    <row r="36" spans="1:39">
      <c r="A36" s="24">
        <v>31</v>
      </c>
      <c r="B36" s="159"/>
      <c r="C36" s="10" t="s">
        <v>5</v>
      </c>
      <c r="D36" s="10">
        <f>Deseason!D36</f>
        <v>729</v>
      </c>
      <c r="E36" s="10">
        <f>Deseason!E36</f>
        <v>734.05729166666697</v>
      </c>
      <c r="F36" s="10">
        <f>Deseason!F36</f>
        <v>730.51830150463172</v>
      </c>
      <c r="G36" s="10"/>
      <c r="H36" s="33">
        <f t="shared" si="0"/>
        <v>0.99311049461114342</v>
      </c>
      <c r="I36" s="10"/>
      <c r="J36" s="75">
        <f>$D36/'Seasonal Indexes'!B174</f>
        <v>7.2175838923320788</v>
      </c>
      <c r="K36" s="109">
        <f>$D36/'Seasonal Indexes'!C174</f>
        <v>7.2199927049339632</v>
      </c>
      <c r="L36" s="109">
        <f>$D36/'Seasonal Indexes'!D174</f>
        <v>7.2198281292066389</v>
      </c>
      <c r="M36" s="109">
        <f>$D36/'Seasonal Indexes'!E174</f>
        <v>7.3355289969563175</v>
      </c>
      <c r="N36" s="109">
        <f>$D36/'Seasonal Indexes'!F174</f>
        <v>7.2257121459033327</v>
      </c>
      <c r="O36" s="109">
        <f>$D36/'Seasonal Indexes'!G174</f>
        <v>7.3181470930360897</v>
      </c>
      <c r="P36" s="97">
        <f>$D36/'Seasonal Indexes'!H174</f>
        <v>7.2276914890097528</v>
      </c>
      <c r="Q36" s="10"/>
      <c r="R36" s="10">
        <f t="shared" si="3"/>
        <v>9.8324530990553261E-3</v>
      </c>
      <c r="S36" s="10">
        <f t="shared" si="3"/>
        <v>9.8357346039585937E-3</v>
      </c>
      <c r="T36" s="3">
        <f t="shared" si="4"/>
        <v>9.8355104038461618E-3</v>
      </c>
      <c r="U36" s="10">
        <f t="shared" si="5"/>
        <v>9.9931287111134064E-3</v>
      </c>
      <c r="V36" s="3">
        <f t="shared" si="6"/>
        <v>9.8912130346641546E-3</v>
      </c>
      <c r="W36" s="10">
        <f t="shared" si="1"/>
        <v>1.0017746410956537E-2</v>
      </c>
      <c r="X36" s="10"/>
      <c r="Y36" s="10">
        <f t="shared" si="2"/>
        <v>9.8462225919715048E-3</v>
      </c>
    </row>
    <row r="37" spans="1:39">
      <c r="A37" s="24">
        <v>32</v>
      </c>
      <c r="B37" s="159"/>
      <c r="C37" s="10" t="s">
        <v>4</v>
      </c>
      <c r="D37" s="10">
        <f>Deseason!D37</f>
        <v>859</v>
      </c>
      <c r="E37" s="10">
        <f>Deseason!E37</f>
        <v>734.3663194444448</v>
      </c>
      <c r="F37" s="10">
        <f>Deseason!F37</f>
        <v>729.30013020833508</v>
      </c>
      <c r="G37" s="10"/>
      <c r="H37" s="33">
        <f t="shared" si="0"/>
        <v>1.1697159540892912</v>
      </c>
      <c r="I37" s="10"/>
      <c r="J37" s="75">
        <f>$D37/'Seasonal Indexes'!B175</f>
        <v>7.6685718155110854</v>
      </c>
      <c r="K37" s="109">
        <f>$D37/'Seasonal Indexes'!C175</f>
        <v>7.6663949409669732</v>
      </c>
      <c r="L37" s="109">
        <f>$D37/'Seasonal Indexes'!D175</f>
        <v>7.6735092134075149</v>
      </c>
      <c r="M37" s="109">
        <f>$D37/'Seasonal Indexes'!E175</f>
        <v>7.7241864998160841</v>
      </c>
      <c r="N37" s="109">
        <f>$D37/'Seasonal Indexes'!F175</f>
        <v>7.6784581085856303</v>
      </c>
      <c r="O37" s="109">
        <f>$D37/'Seasonal Indexes'!G175</f>
        <v>7.8015727920742455</v>
      </c>
      <c r="P37" s="97">
        <f>$D37/'Seasonal Indexes'!H175</f>
        <v>7.8956426454835835</v>
      </c>
      <c r="Q37" s="10"/>
      <c r="R37" s="10">
        <f t="shared" si="3"/>
        <v>1.0442433990317575E-2</v>
      </c>
      <c r="S37" s="10">
        <f t="shared" si="3"/>
        <v>1.0439469700580324E-2</v>
      </c>
      <c r="T37" s="3">
        <f t="shared" si="4"/>
        <v>1.0449157335010405E-2</v>
      </c>
      <c r="U37" s="10">
        <f t="shared" si="5"/>
        <v>1.0518165519436547E-2</v>
      </c>
      <c r="V37" s="3">
        <f t="shared" si="6"/>
        <v>1.0528529737670784E-2</v>
      </c>
      <c r="W37" s="10">
        <f t="shared" si="1"/>
        <v>1.069734183352691E-2</v>
      </c>
      <c r="X37" s="10"/>
      <c r="Y37" s="10">
        <f t="shared" si="2"/>
        <v>1.0751640477543569E-2</v>
      </c>
    </row>
    <row r="38" spans="1:39">
      <c r="A38" s="24">
        <v>33</v>
      </c>
      <c r="B38" s="159"/>
      <c r="C38" s="10" t="s">
        <v>3</v>
      </c>
      <c r="D38" s="10">
        <f>Deseason!D38</f>
        <v>732</v>
      </c>
      <c r="E38" s="10">
        <f>Deseason!E38</f>
        <v>734.67534722222263</v>
      </c>
      <c r="F38" s="10">
        <f>Deseason!F38</f>
        <v>727.96448206018658</v>
      </c>
      <c r="G38" s="10"/>
      <c r="H38" s="33">
        <f t="shared" si="0"/>
        <v>0.99635846332351019</v>
      </c>
      <c r="I38" s="10"/>
      <c r="J38" s="75">
        <f>$D38/'Seasonal Indexes'!B176</f>
        <v>7.072000697333344</v>
      </c>
      <c r="K38" s="109">
        <f>$D38/'Seasonal Indexes'!C176</f>
        <v>7.0777937196297547</v>
      </c>
      <c r="L38" s="109">
        <f>$D38/'Seasonal Indexes'!D176</f>
        <v>7.0816546307689343</v>
      </c>
      <c r="M38" s="109">
        <f>$D38/'Seasonal Indexes'!E176</f>
        <v>7.3417053056736039</v>
      </c>
      <c r="N38" s="109">
        <f>$D38/'Seasonal Indexes'!F176</f>
        <v>7.0841764242053493</v>
      </c>
      <c r="O38" s="109">
        <f>$D38/'Seasonal Indexes'!G176</f>
        <v>7.2925635774622695</v>
      </c>
      <c r="P38" s="97">
        <f>$D38/'Seasonal Indexes'!H176</f>
        <v>7.0253426971173534</v>
      </c>
      <c r="Q38" s="10"/>
      <c r="R38" s="10">
        <f t="shared" si="3"/>
        <v>9.6260215128659062E-3</v>
      </c>
      <c r="S38" s="10">
        <f t="shared" si="3"/>
        <v>9.633906658758325E-3</v>
      </c>
      <c r="T38" s="3">
        <f t="shared" si="4"/>
        <v>9.639161920356222E-3</v>
      </c>
      <c r="U38" s="10">
        <f t="shared" si="5"/>
        <v>9.9931287111134064E-3</v>
      </c>
      <c r="V38" s="3">
        <f t="shared" si="6"/>
        <v>9.7314863551538552E-3</v>
      </c>
      <c r="W38" s="10">
        <f t="shared" si="1"/>
        <v>1.0017746410956539E-2</v>
      </c>
      <c r="X38" s="10"/>
      <c r="Y38" s="10">
        <f t="shared" si="2"/>
        <v>9.5625131885531296E-3</v>
      </c>
    </row>
    <row r="39" spans="1:39">
      <c r="A39" s="24">
        <v>34</v>
      </c>
      <c r="B39" s="159"/>
      <c r="C39" s="10" t="s">
        <v>2</v>
      </c>
      <c r="D39" s="10">
        <f>Deseason!D39</f>
        <v>706</v>
      </c>
      <c r="E39" s="10">
        <f>Deseason!E39</f>
        <v>734.98437500000034</v>
      </c>
      <c r="F39" s="10">
        <f>Deseason!F39</f>
        <v>726.51135706018636</v>
      </c>
      <c r="G39" s="10"/>
      <c r="H39" s="33">
        <f t="shared" si="0"/>
        <v>0.96056463785369539</v>
      </c>
      <c r="I39" s="10"/>
      <c r="J39" s="75">
        <f>$D39/'Seasonal Indexes'!B177</f>
        <v>6.775906531722744</v>
      </c>
      <c r="K39" s="109">
        <f>$D39/'Seasonal Indexes'!C177</f>
        <v>6.7792634322990724</v>
      </c>
      <c r="L39" s="109">
        <f>$D39/'Seasonal Indexes'!D177</f>
        <v>6.7853436922835257</v>
      </c>
      <c r="M39" s="109">
        <f>$D39/'Seasonal Indexes'!E177</f>
        <v>6.6571114052339917</v>
      </c>
      <c r="N39" s="109">
        <f>$D39/'Seasonal Indexes'!F177</f>
        <v>6.7874712334313712</v>
      </c>
      <c r="O39" s="109">
        <f>$D39/'Seasonal Indexes'!G177</f>
        <v>6.7184041083892421</v>
      </c>
      <c r="P39" s="97">
        <f>$D39/'Seasonal Indexes'!H177</f>
        <v>6.5716362115800804</v>
      </c>
      <c r="Q39" s="10"/>
      <c r="R39" s="10">
        <f t="shared" si="3"/>
        <v>9.2191164359415687E-3</v>
      </c>
      <c r="S39" s="10">
        <f t="shared" si="3"/>
        <v>9.2236837447041906E-3</v>
      </c>
      <c r="T39" s="3">
        <f t="shared" si="4"/>
        <v>9.2319563831319857E-3</v>
      </c>
      <c r="U39" s="10">
        <f t="shared" si="5"/>
        <v>9.0574869775075003E-3</v>
      </c>
      <c r="V39" s="3">
        <f t="shared" si="6"/>
        <v>9.3425535161580087E-3</v>
      </c>
      <c r="W39" s="10">
        <f t="shared" si="1"/>
        <v>9.2474866952873651E-3</v>
      </c>
      <c r="X39" s="10"/>
      <c r="Y39" s="10">
        <f t="shared" si="2"/>
        <v>8.9411917247629608E-3</v>
      </c>
    </row>
    <row r="40" spans="1:39">
      <c r="A40" s="24">
        <v>35</v>
      </c>
      <c r="B40" s="159"/>
      <c r="C40" s="10" t="s">
        <v>1</v>
      </c>
      <c r="D40" s="10">
        <f>Deseason!D40</f>
        <v>747</v>
      </c>
      <c r="E40" s="10">
        <f>Deseason!E40</f>
        <v>735.29340277777817</v>
      </c>
      <c r="F40" s="10">
        <f>Deseason!F40</f>
        <v>724.94075520833417</v>
      </c>
      <c r="G40" s="10"/>
      <c r="H40" s="33">
        <f t="shared" si="0"/>
        <v>1.0159209877009596</v>
      </c>
      <c r="I40" s="10"/>
      <c r="J40" s="75">
        <f>$D40/'Seasonal Indexes'!B178</f>
        <v>7.4439151190554069</v>
      </c>
      <c r="K40" s="109">
        <f>$D40/'Seasonal Indexes'!C178</f>
        <v>7.4405861959486899</v>
      </c>
      <c r="L40" s="109">
        <f>$D40/'Seasonal Indexes'!D178</f>
        <v>7.4563031470798657</v>
      </c>
      <c r="M40" s="109">
        <f>$D40/'Seasonal Indexes'!E178</f>
        <v>7.3478816143908903</v>
      </c>
      <c r="N40" s="109">
        <f>$D40/'Seasonal Indexes'!F178</f>
        <v>7.4507357369486007</v>
      </c>
      <c r="O40" s="109">
        <f>$D40/'Seasonal Indexes'!G178</f>
        <v>7.2622726486444122</v>
      </c>
      <c r="P40" s="97">
        <f>$D40/'Seasonal Indexes'!H178</f>
        <v>7.5740195138591089</v>
      </c>
      <c r="Q40" s="10"/>
      <c r="R40" s="10">
        <f t="shared" si="3"/>
        <v>1.0123734404434908E-2</v>
      </c>
      <c r="S40" s="10">
        <f t="shared" si="3"/>
        <v>1.0119207064608192E-2</v>
      </c>
      <c r="T40" s="3">
        <f t="shared" si="4"/>
        <v>1.0140582138927913E-2</v>
      </c>
      <c r="U40" s="10">
        <f t="shared" si="5"/>
        <v>9.9931287111134082E-3</v>
      </c>
      <c r="V40" s="3">
        <f t="shared" si="6"/>
        <v>1.0277716742256271E-2</v>
      </c>
      <c r="W40" s="10">
        <f t="shared" si="1"/>
        <v>1.0017746410956539E-2</v>
      </c>
      <c r="X40" s="10"/>
      <c r="Y40" s="10">
        <f t="shared" si="2"/>
        <v>1.0300676553395031E-2</v>
      </c>
    </row>
    <row r="41" spans="1:39" ht="15" thickBot="1">
      <c r="A41" s="80">
        <v>36</v>
      </c>
      <c r="B41" s="160"/>
      <c r="C41" s="28" t="s">
        <v>0</v>
      </c>
      <c r="D41" s="28">
        <f>Deseason!D41</f>
        <v>764</v>
      </c>
      <c r="E41" s="28">
        <f>Deseason!E41</f>
        <v>735.602430555556</v>
      </c>
      <c r="F41" s="28">
        <f>Deseason!F41</f>
        <v>723.25267650463024</v>
      </c>
      <c r="G41" s="28"/>
      <c r="H41" s="34">
        <f t="shared" si="0"/>
        <v>1.0386045073600383</v>
      </c>
      <c r="I41" s="28"/>
      <c r="J41" s="123">
        <f>$D41/'Seasonal Indexes'!B179</f>
        <v>7.5015398458337481</v>
      </c>
      <c r="K41" s="124">
        <f>$D41/'Seasonal Indexes'!C179</f>
        <v>7.49708258708917</v>
      </c>
      <c r="L41" s="124">
        <f>$D41/'Seasonal Indexes'!D179</f>
        <v>7.5167903123300155</v>
      </c>
      <c r="M41" s="124">
        <f>$D41/'Seasonal Indexes'!E179</f>
        <v>7.3509697687495326</v>
      </c>
      <c r="N41" s="124">
        <f>$D41/'Seasonal Indexes'!F179</f>
        <v>7.5042101765477023</v>
      </c>
      <c r="O41" s="124">
        <f>$D41/'Seasonal Indexes'!G179</f>
        <v>7.2453619042689708</v>
      </c>
      <c r="P41" s="125">
        <f>$D41/'Seasonal Indexes'!H179</f>
        <v>7.6565913478621717</v>
      </c>
      <c r="Q41" s="28"/>
      <c r="R41" s="10">
        <f t="shared" si="3"/>
        <v>1.0197818188512902E-2</v>
      </c>
      <c r="S41" s="10">
        <f t="shared" si="3"/>
        <v>1.0191758857331503E-2</v>
      </c>
      <c r="T41" s="30">
        <f t="shared" si="4"/>
        <v>1.0218550129929612E-2</v>
      </c>
      <c r="U41" s="28">
        <f t="shared" si="5"/>
        <v>9.9931287111134064E-3</v>
      </c>
      <c r="V41" s="30">
        <f t="shared" si="6"/>
        <v>1.0375641073067859E-2</v>
      </c>
      <c r="W41" s="28">
        <f t="shared" si="1"/>
        <v>1.0017746410956539E-2</v>
      </c>
      <c r="X41" s="28"/>
      <c r="Y41" s="28">
        <f t="shared" si="2"/>
        <v>1.0408599849350161E-2</v>
      </c>
    </row>
    <row r="42" spans="1:39" ht="15" thickTop="1">
      <c r="A42" s="24"/>
      <c r="B42" s="116"/>
      <c r="C42" s="10"/>
      <c r="D42" s="10"/>
      <c r="E42" s="10"/>
      <c r="F42" s="10"/>
      <c r="G42" s="10"/>
      <c r="H42" s="10"/>
      <c r="I42" s="10"/>
      <c r="J42" s="109"/>
      <c r="K42" s="109"/>
      <c r="L42" s="109"/>
      <c r="M42" s="109"/>
      <c r="N42" s="109"/>
      <c r="O42" s="109"/>
      <c r="P42" s="109"/>
      <c r="Q42" s="10"/>
      <c r="R42" s="10"/>
      <c r="S42" s="10"/>
      <c r="T42" s="10"/>
      <c r="U42" s="10"/>
      <c r="V42" s="10"/>
      <c r="W42" s="10"/>
      <c r="X42" s="10"/>
      <c r="Y42" s="10"/>
      <c r="Z42" s="10"/>
      <c r="AA42" s="10"/>
      <c r="AB42" s="10"/>
      <c r="AC42" s="10"/>
      <c r="AD42" s="10"/>
      <c r="AE42" s="10"/>
      <c r="AF42" s="10"/>
      <c r="AG42" s="10"/>
      <c r="AH42" s="10"/>
      <c r="AI42" s="10"/>
      <c r="AJ42" s="10"/>
      <c r="AK42" s="10"/>
    </row>
    <row r="43" spans="1:39">
      <c r="A43" s="24"/>
      <c r="B43" s="116"/>
      <c r="C43" s="10"/>
      <c r="D43" s="10"/>
      <c r="E43" s="10"/>
      <c r="F43" s="10"/>
      <c r="G43" s="10"/>
      <c r="H43" s="10"/>
      <c r="I43" s="10"/>
      <c r="J43" s="109"/>
      <c r="K43" s="109"/>
      <c r="L43" s="109"/>
      <c r="M43" s="109"/>
      <c r="N43" s="109"/>
      <c r="O43" s="109"/>
      <c r="P43" s="109"/>
      <c r="Q43" s="10"/>
      <c r="R43" s="10"/>
      <c r="S43" s="10"/>
      <c r="T43" s="10"/>
      <c r="U43" s="10"/>
      <c r="V43" s="10"/>
      <c r="W43" s="10"/>
      <c r="X43" s="10"/>
      <c r="Y43" s="10"/>
      <c r="Z43" s="10"/>
      <c r="AA43" s="10"/>
      <c r="AB43" s="10"/>
      <c r="AC43" s="10"/>
      <c r="AD43" s="10"/>
      <c r="AE43" s="10"/>
      <c r="AF43" s="10"/>
      <c r="AG43" s="10"/>
      <c r="AH43" s="10"/>
      <c r="AI43" s="10"/>
      <c r="AJ43" s="10"/>
      <c r="AK43" s="10"/>
    </row>
    <row r="44" spans="1:39" ht="36.6">
      <c r="A44" s="163" t="s">
        <v>111</v>
      </c>
      <c r="B44" s="164"/>
      <c r="C44" s="164"/>
      <c r="D44" s="164"/>
      <c r="E44" s="164"/>
      <c r="F44" s="164"/>
      <c r="G44" s="164"/>
      <c r="H44" s="164"/>
      <c r="I44" s="164"/>
      <c r="J44" s="164"/>
      <c r="K44" s="164"/>
      <c r="L44" s="164"/>
      <c r="M44" s="164"/>
      <c r="N44" s="164"/>
      <c r="O44" s="164"/>
      <c r="P44" s="109"/>
      <c r="Q44" s="10"/>
      <c r="R44" s="10"/>
      <c r="S44" s="10"/>
      <c r="T44" s="10"/>
      <c r="U44" s="10"/>
      <c r="V44" s="10"/>
      <c r="W44" s="10"/>
      <c r="X44" s="10"/>
      <c r="Y44" s="10"/>
      <c r="Z44" s="10"/>
      <c r="AA44" s="10"/>
      <c r="AB44" s="10"/>
      <c r="AC44" s="10"/>
      <c r="AD44" s="10"/>
      <c r="AE44" s="10"/>
      <c r="AF44" s="10"/>
      <c r="AG44" s="10"/>
      <c r="AH44" s="10"/>
      <c r="AI44" s="10"/>
      <c r="AJ44" s="10"/>
      <c r="AK44" s="10"/>
    </row>
    <row r="45" spans="1:39">
      <c r="J45" s="70"/>
      <c r="P45" s="109"/>
      <c r="Q45" s="10"/>
      <c r="R45" s="10"/>
      <c r="S45" s="10"/>
      <c r="T45" s="10"/>
      <c r="U45" s="10"/>
      <c r="V45" s="10"/>
      <c r="W45" s="10"/>
      <c r="X45" s="10"/>
      <c r="Y45" s="10"/>
      <c r="Z45" s="10"/>
      <c r="AA45" s="10"/>
      <c r="AB45" s="10"/>
      <c r="AC45" s="10"/>
      <c r="AD45" s="10"/>
      <c r="AE45" s="10"/>
      <c r="AF45" s="10"/>
      <c r="AG45" s="10"/>
      <c r="AH45" s="10"/>
      <c r="AI45" s="10"/>
      <c r="AJ45" s="10"/>
      <c r="AK45" s="10"/>
    </row>
    <row r="46" spans="1:39">
      <c r="J46" s="70"/>
      <c r="P46" s="109"/>
      <c r="Q46" s="10"/>
      <c r="R46" s="10"/>
      <c r="S46" s="10"/>
      <c r="T46" s="10"/>
      <c r="U46" s="10"/>
      <c r="V46" s="10"/>
      <c r="W46" s="10"/>
      <c r="X46" s="10"/>
      <c r="Y46" s="10"/>
      <c r="Z46" s="10"/>
      <c r="AA46" s="10"/>
      <c r="AB46" s="10"/>
      <c r="AC46" s="10"/>
      <c r="AD46" s="10"/>
      <c r="AE46" s="10"/>
      <c r="AF46" s="10"/>
      <c r="AG46" s="10"/>
      <c r="AH46" s="10"/>
      <c r="AI46" s="10"/>
      <c r="AJ46" s="10"/>
      <c r="AK46" s="10"/>
      <c r="AL46" s="10"/>
      <c r="AM46" s="10"/>
    </row>
    <row r="47" spans="1:39">
      <c r="J47" s="70"/>
      <c r="P47" s="109"/>
      <c r="Q47" s="10"/>
      <c r="R47" s="10"/>
      <c r="S47" s="10"/>
      <c r="T47" s="10"/>
      <c r="U47" s="10"/>
      <c r="V47" s="10"/>
      <c r="W47" s="10"/>
      <c r="X47" s="10"/>
      <c r="Y47" s="10"/>
      <c r="Z47" s="10"/>
      <c r="AA47" s="10"/>
      <c r="AB47" s="10"/>
      <c r="AC47" s="10"/>
      <c r="AD47" s="10"/>
      <c r="AE47" s="10"/>
      <c r="AF47" s="10"/>
      <c r="AG47" s="10"/>
      <c r="AH47" s="10"/>
      <c r="AI47" s="10"/>
      <c r="AJ47" s="10"/>
      <c r="AK47" s="10"/>
      <c r="AL47" s="10"/>
      <c r="AM47" s="10"/>
    </row>
    <row r="48" spans="1:39">
      <c r="J48" s="70"/>
      <c r="P48" s="109"/>
      <c r="Q48" s="10"/>
      <c r="R48" s="10"/>
      <c r="S48" s="10"/>
      <c r="T48" s="10"/>
      <c r="U48" s="10"/>
      <c r="V48" s="10"/>
      <c r="W48" s="10"/>
      <c r="X48" s="10"/>
      <c r="Y48" s="10"/>
      <c r="Z48" s="10"/>
      <c r="AA48" s="10"/>
      <c r="AB48" s="10"/>
      <c r="AC48" s="10"/>
      <c r="AD48" s="10"/>
      <c r="AE48" s="10"/>
      <c r="AF48" s="10"/>
      <c r="AG48" s="10"/>
      <c r="AH48" s="10"/>
      <c r="AI48" s="10"/>
      <c r="AJ48" s="10"/>
      <c r="AK48" s="10"/>
      <c r="AL48" s="10"/>
      <c r="AM48" s="10"/>
    </row>
    <row r="49" spans="10:39">
      <c r="J49" s="70"/>
      <c r="P49" s="109"/>
      <c r="Q49" s="10"/>
      <c r="R49" s="10"/>
      <c r="S49" s="10"/>
      <c r="T49" s="10"/>
      <c r="U49" s="10"/>
      <c r="V49" s="10"/>
      <c r="W49" s="10"/>
      <c r="X49" s="10"/>
      <c r="Y49" s="10"/>
      <c r="Z49" s="10"/>
      <c r="AA49" s="10"/>
      <c r="AB49" s="10"/>
      <c r="AC49" s="10"/>
      <c r="AD49" s="10"/>
      <c r="AE49" s="10"/>
      <c r="AF49" s="10"/>
      <c r="AG49" s="10"/>
      <c r="AH49" s="10"/>
      <c r="AI49" s="10"/>
      <c r="AJ49" s="10"/>
      <c r="AK49" s="10"/>
      <c r="AL49" s="10"/>
      <c r="AM49" s="10"/>
    </row>
    <row r="50" spans="10:39">
      <c r="J50" s="70"/>
      <c r="P50" s="109"/>
      <c r="Q50" s="10"/>
      <c r="R50" s="10"/>
      <c r="S50" s="10"/>
      <c r="T50" s="10"/>
      <c r="U50" s="10"/>
      <c r="V50" s="10"/>
      <c r="W50" s="10"/>
      <c r="X50" s="10"/>
      <c r="Y50" s="10"/>
      <c r="Z50" s="10"/>
      <c r="AA50" s="10"/>
      <c r="AB50" s="10"/>
      <c r="AC50" s="10"/>
      <c r="AD50" s="10"/>
      <c r="AE50" s="10"/>
      <c r="AF50" s="10"/>
      <c r="AG50" s="10"/>
      <c r="AH50" s="10"/>
      <c r="AI50" s="10"/>
      <c r="AJ50" s="10"/>
      <c r="AK50" s="10"/>
      <c r="AL50" s="10"/>
      <c r="AM50" s="10"/>
    </row>
    <row r="51" spans="10:39">
      <c r="J51" s="70"/>
      <c r="P51" s="109"/>
      <c r="Q51" s="10"/>
      <c r="R51" s="10"/>
      <c r="S51" s="10"/>
      <c r="T51" s="10"/>
      <c r="U51" s="10"/>
      <c r="V51" s="10"/>
      <c r="W51" s="10"/>
      <c r="X51" s="10"/>
      <c r="Y51" s="10"/>
      <c r="Z51" s="10"/>
      <c r="AA51" s="10"/>
      <c r="AB51" s="10"/>
      <c r="AC51" s="10"/>
      <c r="AD51" s="10"/>
      <c r="AE51" s="10"/>
      <c r="AF51" s="10"/>
      <c r="AG51" s="10"/>
      <c r="AH51" s="10"/>
      <c r="AI51" s="10"/>
      <c r="AJ51" s="10"/>
      <c r="AK51" s="10"/>
      <c r="AL51" s="10"/>
      <c r="AM51" s="10"/>
    </row>
    <row r="52" spans="10:39">
      <c r="J52" s="70"/>
      <c r="P52" s="109"/>
      <c r="Q52" s="10"/>
      <c r="R52" s="10"/>
      <c r="S52" s="10"/>
      <c r="T52" s="10"/>
      <c r="U52" s="10"/>
      <c r="V52" s="10"/>
      <c r="W52" s="10"/>
      <c r="X52" s="10"/>
      <c r="Y52" s="10"/>
      <c r="Z52" s="10"/>
      <c r="AA52" s="10"/>
      <c r="AB52" s="10"/>
      <c r="AC52" s="10"/>
      <c r="AD52" s="10"/>
      <c r="AE52" s="10"/>
      <c r="AF52" s="10"/>
      <c r="AG52" s="10"/>
      <c r="AH52" s="10"/>
      <c r="AI52" s="10"/>
      <c r="AJ52" s="10"/>
      <c r="AK52" s="10"/>
      <c r="AL52" s="10"/>
      <c r="AM52" s="10"/>
    </row>
    <row r="53" spans="10:39">
      <c r="J53" s="70"/>
      <c r="P53" s="109"/>
      <c r="Q53" s="10"/>
      <c r="R53" s="10"/>
      <c r="S53" s="10"/>
      <c r="T53" s="10"/>
      <c r="U53" s="10"/>
      <c r="V53" s="10"/>
      <c r="W53" s="10"/>
      <c r="X53" s="10"/>
      <c r="Y53" s="10"/>
      <c r="Z53" s="10"/>
      <c r="AA53" s="10"/>
      <c r="AB53" s="10"/>
      <c r="AC53" s="10"/>
      <c r="AD53" s="10"/>
      <c r="AE53" s="10"/>
      <c r="AF53" s="10"/>
      <c r="AG53" s="10"/>
      <c r="AH53" s="10"/>
      <c r="AI53" s="10"/>
      <c r="AJ53" s="10"/>
      <c r="AK53" s="10"/>
      <c r="AL53" s="10"/>
      <c r="AM53" s="10"/>
    </row>
    <row r="54" spans="10:39">
      <c r="J54" s="70"/>
      <c r="AL54" s="10"/>
      <c r="AM54" s="10"/>
    </row>
    <row r="55" spans="10:39">
      <c r="J55" s="70"/>
      <c r="AL55" s="10"/>
      <c r="AM55" s="10"/>
    </row>
    <row r="56" spans="10:39">
      <c r="J56" s="70"/>
      <c r="AL56" s="10"/>
      <c r="AM56" s="10"/>
    </row>
    <row r="57" spans="10:39">
      <c r="J57" s="70"/>
      <c r="AL57" s="10"/>
      <c r="AM57" s="10"/>
    </row>
    <row r="58" spans="10:39">
      <c r="J58" s="70"/>
    </row>
    <row r="59" spans="10:39">
      <c r="J59" s="70"/>
    </row>
    <row r="60" spans="10:39">
      <c r="J60" s="70"/>
    </row>
    <row r="61" spans="10:39">
      <c r="J61" s="70"/>
    </row>
    <row r="62" spans="10:39">
      <c r="J62" s="70"/>
    </row>
    <row r="63" spans="10:39">
      <c r="J63" s="70"/>
    </row>
    <row r="64" spans="10:39">
      <c r="J64" s="70"/>
    </row>
    <row r="65" spans="1:15">
      <c r="J65" s="70"/>
    </row>
    <row r="66" spans="1:15">
      <c r="J66" s="70"/>
    </row>
    <row r="67" spans="1:15">
      <c r="J67" s="70"/>
    </row>
    <row r="68" spans="1:15">
      <c r="J68" s="70"/>
    </row>
    <row r="69" spans="1:15">
      <c r="J69" s="70"/>
    </row>
    <row r="70" spans="1:15">
      <c r="J70" s="70"/>
    </row>
    <row r="71" spans="1:15" ht="36.6">
      <c r="A71" s="163"/>
      <c r="B71" s="164"/>
      <c r="C71" s="164"/>
      <c r="D71" s="164"/>
      <c r="E71" s="164"/>
      <c r="F71" s="164"/>
      <c r="G71" s="164"/>
      <c r="H71" s="164"/>
      <c r="I71" s="164"/>
      <c r="J71" s="164"/>
      <c r="K71" s="164"/>
      <c r="L71" s="164"/>
      <c r="M71" s="164"/>
      <c r="N71" s="164"/>
      <c r="O71" s="164"/>
    </row>
    <row r="72" spans="1:15">
      <c r="J72" s="70"/>
    </row>
    <row r="73" spans="1:15" ht="31.2">
      <c r="A73" s="96" t="s">
        <v>118</v>
      </c>
      <c r="B73" s="69"/>
      <c r="C73" s="69"/>
      <c r="D73" s="69"/>
      <c r="E73" s="69"/>
      <c r="F73" s="69"/>
      <c r="J73" s="70"/>
    </row>
  </sheetData>
  <mergeCells count="11">
    <mergeCell ref="B18:B29"/>
    <mergeCell ref="B30:B41"/>
    <mergeCell ref="A44:O44"/>
    <mergeCell ref="A71:O71"/>
    <mergeCell ref="T3:AA3"/>
    <mergeCell ref="J3:P3"/>
    <mergeCell ref="L4:M4"/>
    <mergeCell ref="N4:O4"/>
    <mergeCell ref="T4:W4"/>
    <mergeCell ref="X4:AA4"/>
    <mergeCell ref="B6:B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64"/>
  <sheetViews>
    <sheetView tabSelected="1" topLeftCell="K16" workbookViewId="0">
      <selection activeCell="A31" sqref="A31:XFD31"/>
    </sheetView>
  </sheetViews>
  <sheetFormatPr defaultRowHeight="14.4"/>
  <sheetData>
    <row r="2" spans="1:21" ht="92.4" thickBot="1">
      <c r="H2" s="168" t="s">
        <v>113</v>
      </c>
      <c r="I2" s="168"/>
      <c r="J2" s="168"/>
      <c r="K2" s="168"/>
      <c r="L2" s="168"/>
      <c r="M2" s="168"/>
      <c r="N2" s="168"/>
      <c r="O2" s="168"/>
      <c r="P2" s="168"/>
      <c r="S2" s="68" t="s">
        <v>114</v>
      </c>
    </row>
    <row r="3" spans="1:21" ht="21.6" thickBot="1">
      <c r="H3" s="149" t="s">
        <v>56</v>
      </c>
      <c r="I3" s="150"/>
      <c r="J3" s="150"/>
      <c r="K3" s="151"/>
      <c r="L3" s="98"/>
      <c r="M3" s="149" t="s">
        <v>112</v>
      </c>
      <c r="N3" s="150"/>
      <c r="O3" s="150"/>
      <c r="P3" s="151"/>
    </row>
    <row r="4" spans="1:21" ht="29.4" thickBot="1">
      <c r="A4" s="24"/>
      <c r="B4" s="8" t="s">
        <v>77</v>
      </c>
      <c r="C4" s="8" t="s">
        <v>86</v>
      </c>
      <c r="D4" s="73" t="s">
        <v>127</v>
      </c>
      <c r="E4" s="73" t="s">
        <v>51</v>
      </c>
      <c r="F4" s="73" t="s">
        <v>53</v>
      </c>
      <c r="G4" s="8"/>
      <c r="H4" s="99" t="s">
        <v>28</v>
      </c>
      <c r="I4" s="100" t="s">
        <v>74</v>
      </c>
      <c r="J4" s="100" t="s">
        <v>90</v>
      </c>
      <c r="K4" s="101" t="s">
        <v>91</v>
      </c>
      <c r="L4" s="63"/>
      <c r="M4" s="99" t="s">
        <v>28</v>
      </c>
      <c r="N4" s="100" t="s">
        <v>74</v>
      </c>
      <c r="O4" s="100" t="s">
        <v>90</v>
      </c>
      <c r="P4" s="101" t="s">
        <v>92</v>
      </c>
      <c r="Q4" s="8"/>
      <c r="R4" s="8"/>
      <c r="S4" s="8" t="s">
        <v>115</v>
      </c>
      <c r="T4" s="8"/>
      <c r="U4" s="8"/>
    </row>
    <row r="5" spans="1:21">
      <c r="A5" s="24">
        <v>1</v>
      </c>
      <c r="B5" s="159">
        <v>194</v>
      </c>
      <c r="C5" s="10" t="s">
        <v>11</v>
      </c>
      <c r="D5" s="9">
        <f>Deseason!D6</f>
        <v>686</v>
      </c>
      <c r="E5" s="9">
        <f>Deseason!E6</f>
        <v>724.78645833333292</v>
      </c>
      <c r="F5" s="9">
        <f>Deseason!F6</f>
        <v>712.43670428241774</v>
      </c>
      <c r="G5" s="10"/>
      <c r="H5" s="3">
        <f t="shared" ref="H5:H16" si="0">B52*$E5</f>
        <v>738.19798752649058</v>
      </c>
      <c r="I5" s="10">
        <f t="shared" ref="I5:I16" si="1">C52*$E5</f>
        <v>738.50999258506215</v>
      </c>
      <c r="J5" s="10">
        <f t="shared" ref="J5:J16" si="2">D52*$E5</f>
        <v>740.16753208665159</v>
      </c>
      <c r="K5" s="4">
        <f t="shared" ref="K5:K16" si="3">E52*$E5</f>
        <v>733.99857923734078</v>
      </c>
      <c r="L5" s="10"/>
      <c r="M5" s="3">
        <f t="shared" ref="M5:M16" si="4">B52*$F5</f>
        <v>725.6197122538033</v>
      </c>
      <c r="N5" s="10">
        <f t="shared" ref="N5:N16" si="5">C52*$F5</f>
        <v>725.92640100756307</v>
      </c>
      <c r="O5" s="10">
        <f t="shared" ref="O5:O16" si="6">F52*$F5</f>
        <v>728.33785149020821</v>
      </c>
      <c r="P5" s="4">
        <f t="shared" ref="P5:P16" si="7">G52*$F5</f>
        <v>716.62882232431707</v>
      </c>
      <c r="S5">
        <f>N5*J52</f>
        <v>727.52403060918732</v>
      </c>
    </row>
    <row r="6" spans="1:21">
      <c r="A6" s="24">
        <v>2</v>
      </c>
      <c r="B6" s="159"/>
      <c r="C6" s="10" t="s">
        <v>10</v>
      </c>
      <c r="D6" s="10">
        <f>Deseason!D7</f>
        <v>569</v>
      </c>
      <c r="E6" s="10">
        <f>Deseason!E7</f>
        <v>725.09548611111074</v>
      </c>
      <c r="F6" s="10">
        <f>Deseason!F7</f>
        <v>714.74283854167686</v>
      </c>
      <c r="G6" s="10"/>
      <c r="H6" s="3">
        <f t="shared" si="0"/>
        <v>607.23390373344478</v>
      </c>
      <c r="I6" s="10">
        <f t="shared" si="1"/>
        <v>607.49468536822098</v>
      </c>
      <c r="J6" s="10">
        <f t="shared" si="2"/>
        <v>608.48576397171382</v>
      </c>
      <c r="K6" s="4">
        <f t="shared" si="3"/>
        <v>627.02173606398878</v>
      </c>
      <c r="L6" s="10"/>
      <c r="M6" s="3">
        <f t="shared" si="4"/>
        <v>598.56404063544096</v>
      </c>
      <c r="N6" s="10">
        <f t="shared" si="5"/>
        <v>598.82109892562437</v>
      </c>
      <c r="O6" s="10">
        <f t="shared" si="6"/>
        <v>600.02079077092208</v>
      </c>
      <c r="P6" s="4">
        <f t="shared" si="7"/>
        <v>614.59151515168401</v>
      </c>
      <c r="S6">
        <f t="shared" ref="S6:S16" si="8">N6*J53</f>
        <v>599.77192110108251</v>
      </c>
    </row>
    <row r="7" spans="1:21">
      <c r="A7" s="24">
        <v>3</v>
      </c>
      <c r="B7" s="159"/>
      <c r="C7" s="10" t="s">
        <v>9</v>
      </c>
      <c r="D7" s="10">
        <f>Deseason!D8</f>
        <v>741</v>
      </c>
      <c r="E7" s="10">
        <f>Deseason!E8</f>
        <v>725.40451388888846</v>
      </c>
      <c r="F7" s="10">
        <f>Deseason!F8</f>
        <v>716.93149594908391</v>
      </c>
      <c r="G7" s="10"/>
      <c r="H7" s="3">
        <f t="shared" si="0"/>
        <v>719.2973696201243</v>
      </c>
      <c r="I7" s="10">
        <f t="shared" si="1"/>
        <v>719.09441061434359</v>
      </c>
      <c r="J7" s="10">
        <f t="shared" si="2"/>
        <v>720.45712590661844</v>
      </c>
      <c r="K7" s="4">
        <f t="shared" si="3"/>
        <v>741.50951260732813</v>
      </c>
      <c r="L7" s="10"/>
      <c r="M7" s="3">
        <f t="shared" si="4"/>
        <v>710.89568559396309</v>
      </c>
      <c r="N7" s="10">
        <f t="shared" si="5"/>
        <v>710.69509723140834</v>
      </c>
      <c r="O7" s="10">
        <f t="shared" si="6"/>
        <v>712.18244405548569</v>
      </c>
      <c r="P7" s="4">
        <f t="shared" si="7"/>
        <v>726.35477026913031</v>
      </c>
      <c r="S7">
        <f t="shared" si="8"/>
        <v>712.01090388000443</v>
      </c>
    </row>
    <row r="8" spans="1:21">
      <c r="A8" s="24">
        <v>4</v>
      </c>
      <c r="B8" s="159"/>
      <c r="C8" s="10" t="s">
        <v>8</v>
      </c>
      <c r="D8" s="10">
        <f>Deseason!D9</f>
        <v>645</v>
      </c>
      <c r="E8" s="10">
        <f>Deseason!E9</f>
        <v>725.71354166666629</v>
      </c>
      <c r="F8" s="10">
        <f>Deseason!F9</f>
        <v>719.00267650463934</v>
      </c>
      <c r="G8" s="10"/>
      <c r="H8" s="3">
        <f t="shared" si="0"/>
        <v>665.22242712200307</v>
      </c>
      <c r="I8" s="10">
        <f t="shared" si="1"/>
        <v>665.40405426764801</v>
      </c>
      <c r="J8" s="10">
        <f t="shared" si="2"/>
        <v>665.85427054603781</v>
      </c>
      <c r="K8" s="4">
        <f t="shared" si="3"/>
        <v>645.44350287682414</v>
      </c>
      <c r="L8" s="10"/>
      <c r="M8" s="3">
        <f t="shared" si="4"/>
        <v>659.0709393036559</v>
      </c>
      <c r="N8" s="10">
        <f t="shared" si="5"/>
        <v>659.25088689502195</v>
      </c>
      <c r="O8" s="10">
        <f t="shared" si="6"/>
        <v>659.41951377316855</v>
      </c>
      <c r="P8" s="4">
        <f t="shared" si="7"/>
        <v>643.85738422621193</v>
      </c>
      <c r="S8">
        <f t="shared" si="8"/>
        <v>659.66822663697144</v>
      </c>
    </row>
    <row r="9" spans="1:21">
      <c r="A9" s="24">
        <v>5</v>
      </c>
      <c r="B9" s="159"/>
      <c r="C9" s="10" t="s">
        <v>7</v>
      </c>
      <c r="D9" s="10">
        <f>Deseason!D10</f>
        <v>739</v>
      </c>
      <c r="E9" s="10">
        <f>Deseason!E10</f>
        <v>726.02256944444412</v>
      </c>
      <c r="F9" s="10">
        <f>Deseason!F10</f>
        <v>720.95638020834269</v>
      </c>
      <c r="G9" s="10"/>
      <c r="H9" s="3">
        <f t="shared" si="0"/>
        <v>717.34711434638234</v>
      </c>
      <c r="I9" s="10">
        <f t="shared" si="1"/>
        <v>717.19878609372381</v>
      </c>
      <c r="J9" s="10">
        <f t="shared" si="2"/>
        <v>717.74147140714729</v>
      </c>
      <c r="K9" s="4">
        <f t="shared" si="3"/>
        <v>716.1810053848701</v>
      </c>
      <c r="L9" s="10"/>
      <c r="M9" s="3">
        <f t="shared" si="4"/>
        <v>712.34146248072341</v>
      </c>
      <c r="N9" s="10">
        <f t="shared" si="5"/>
        <v>712.19416926337738</v>
      </c>
      <c r="O9" s="10">
        <f t="shared" si="6"/>
        <v>712.30799818552532</v>
      </c>
      <c r="P9" s="4">
        <f t="shared" si="7"/>
        <v>710.24637613867856</v>
      </c>
      <c r="S9">
        <f t="shared" si="8"/>
        <v>712.70204605441643</v>
      </c>
    </row>
    <row r="10" spans="1:21">
      <c r="A10" s="24">
        <v>6</v>
      </c>
      <c r="B10" s="159"/>
      <c r="C10" s="10" t="s">
        <v>6</v>
      </c>
      <c r="D10" s="10">
        <f>Deseason!D11</f>
        <v>762</v>
      </c>
      <c r="E10" s="10">
        <f>Deseason!E11</f>
        <v>726.33159722222194</v>
      </c>
      <c r="F10" s="10">
        <f>Deseason!F11</f>
        <v>722.79260706019431</v>
      </c>
      <c r="G10" s="10"/>
      <c r="H10" s="3">
        <f t="shared" si="0"/>
        <v>739.85455529233798</v>
      </c>
      <c r="I10" s="10">
        <f t="shared" si="1"/>
        <v>739.68839592599522</v>
      </c>
      <c r="J10" s="10">
        <f t="shared" si="2"/>
        <v>739.97943092503954</v>
      </c>
      <c r="K10" s="4">
        <f t="shared" si="3"/>
        <v>730.05210494563471</v>
      </c>
      <c r="L10" s="10"/>
      <c r="M10" s="3">
        <f t="shared" si="4"/>
        <v>736.24967564435838</v>
      </c>
      <c r="N10" s="10">
        <f t="shared" si="5"/>
        <v>736.08432587567745</v>
      </c>
      <c r="O10" s="10">
        <f t="shared" si="6"/>
        <v>735.76332872277942</v>
      </c>
      <c r="P10" s="4">
        <f t="shared" si="7"/>
        <v>726.81885106605841</v>
      </c>
      <c r="S10">
        <f t="shared" si="8"/>
        <v>736.34189220189535</v>
      </c>
    </row>
    <row r="11" spans="1:21">
      <c r="A11" s="24">
        <v>7</v>
      </c>
      <c r="B11" s="159"/>
      <c r="C11" s="10" t="s">
        <v>5</v>
      </c>
      <c r="D11" s="10">
        <f>Deseason!D12</f>
        <v>768</v>
      </c>
      <c r="E11" s="10">
        <f>Deseason!E12</f>
        <v>726.64062499999966</v>
      </c>
      <c r="F11" s="10">
        <f>Deseason!F12</f>
        <v>724.51135706019397</v>
      </c>
      <c r="G11" s="10"/>
      <c r="H11" s="3">
        <f t="shared" si="0"/>
        <v>733.931220650961</v>
      </c>
      <c r="I11" s="10">
        <f t="shared" si="1"/>
        <v>733.68635852360569</v>
      </c>
      <c r="J11" s="10">
        <f t="shared" si="2"/>
        <v>733.70308287824696</v>
      </c>
      <c r="K11" s="4">
        <f t="shared" si="3"/>
        <v>722.13062731371292</v>
      </c>
      <c r="L11" s="10"/>
      <c r="M11" s="3">
        <f t="shared" si="4"/>
        <v>731.78058914979147</v>
      </c>
      <c r="N11" s="10">
        <f t="shared" si="5"/>
        <v>731.53644453954098</v>
      </c>
      <c r="O11" s="10">
        <f t="shared" si="6"/>
        <v>730.9574041035255</v>
      </c>
      <c r="P11" s="4">
        <f t="shared" si="7"/>
        <v>721.72473794559824</v>
      </c>
      <c r="S11">
        <f t="shared" si="8"/>
        <v>731.52127908392754</v>
      </c>
    </row>
    <row r="12" spans="1:21">
      <c r="A12" s="24">
        <v>8</v>
      </c>
      <c r="B12" s="159"/>
      <c r="C12" s="10" t="s">
        <v>4</v>
      </c>
      <c r="D12" s="10">
        <f>Deseason!D13</f>
        <v>783</v>
      </c>
      <c r="E12" s="10">
        <f>Deseason!E13</f>
        <v>726.94965277777749</v>
      </c>
      <c r="F12" s="10">
        <f>Deseason!F13</f>
        <v>726.1126302083419</v>
      </c>
      <c r="G12" s="10"/>
      <c r="H12" s="3">
        <f t="shared" si="0"/>
        <v>814.29732518517631</v>
      </c>
      <c r="I12" s="10">
        <f t="shared" si="1"/>
        <v>814.52854509129702</v>
      </c>
      <c r="J12" s="10">
        <f t="shared" si="2"/>
        <v>813.77337847596891</v>
      </c>
      <c r="K12" s="4">
        <f t="shared" si="3"/>
        <v>808.43432735729414</v>
      </c>
      <c r="L12" s="10"/>
      <c r="M12" s="3">
        <f t="shared" si="4"/>
        <v>813.35972897503086</v>
      </c>
      <c r="N12" s="10">
        <f t="shared" si="5"/>
        <v>813.59068265049962</v>
      </c>
      <c r="O12" s="10">
        <f t="shared" si="6"/>
        <v>812.312498848622</v>
      </c>
      <c r="P12" s="4">
        <f t="shared" si="7"/>
        <v>799.49359696114698</v>
      </c>
      <c r="S12">
        <f t="shared" si="8"/>
        <v>812.80100689523363</v>
      </c>
    </row>
    <row r="13" spans="1:21">
      <c r="A13" s="24">
        <v>9</v>
      </c>
      <c r="B13" s="159"/>
      <c r="C13" s="10" t="s">
        <v>3</v>
      </c>
      <c r="D13" s="10">
        <f>Deseason!D14</f>
        <v>842</v>
      </c>
      <c r="E13" s="10">
        <f>Deseason!E14</f>
        <v>727.25868055555532</v>
      </c>
      <c r="F13" s="10">
        <f>Deseason!F14</f>
        <v>727.59642650463798</v>
      </c>
      <c r="G13" s="10"/>
      <c r="H13" s="3">
        <f t="shared" si="0"/>
        <v>752.76202159793661</v>
      </c>
      <c r="I13" s="10">
        <f t="shared" si="1"/>
        <v>752.14590203472937</v>
      </c>
      <c r="J13" s="10">
        <f t="shared" si="2"/>
        <v>751.73583282875086</v>
      </c>
      <c r="K13" s="4">
        <f t="shared" si="3"/>
        <v>725.10858445280905</v>
      </c>
      <c r="L13" s="10"/>
      <c r="M13" s="3">
        <f t="shared" si="4"/>
        <v>753.11161154469903</v>
      </c>
      <c r="N13" s="10">
        <f t="shared" si="5"/>
        <v>752.49520584962136</v>
      </c>
      <c r="O13" s="10">
        <f t="shared" si="6"/>
        <v>751.8172223684254</v>
      </c>
      <c r="P13" s="4">
        <f t="shared" si="7"/>
        <v>730.33382368773812</v>
      </c>
      <c r="S13">
        <f t="shared" si="8"/>
        <v>752.05221175406996</v>
      </c>
    </row>
    <row r="14" spans="1:21">
      <c r="A14" s="24">
        <v>10</v>
      </c>
      <c r="B14" s="159"/>
      <c r="C14" s="10" t="s">
        <v>2</v>
      </c>
      <c r="D14" s="10">
        <f>Deseason!D15</f>
        <v>801</v>
      </c>
      <c r="E14" s="10">
        <f>Deseason!E15</f>
        <v>727.56770833333314</v>
      </c>
      <c r="F14" s="10">
        <f>Deseason!F15</f>
        <v>728.96274594908209</v>
      </c>
      <c r="G14" s="10"/>
      <c r="H14" s="3">
        <f t="shared" si="0"/>
        <v>758.07244341184366</v>
      </c>
      <c r="I14" s="10">
        <f t="shared" si="1"/>
        <v>757.69706725961112</v>
      </c>
      <c r="J14" s="10">
        <f t="shared" si="2"/>
        <v>757.01810457661009</v>
      </c>
      <c r="K14" s="4">
        <f t="shared" si="3"/>
        <v>771.60012926849686</v>
      </c>
      <c r="L14" s="10"/>
      <c r="M14" s="3">
        <f t="shared" si="4"/>
        <v>759.52597077693906</v>
      </c>
      <c r="N14" s="10">
        <f t="shared" si="5"/>
        <v>759.14987487883752</v>
      </c>
      <c r="O14" s="10">
        <f t="shared" si="6"/>
        <v>758.23186712774395</v>
      </c>
      <c r="P14" s="4">
        <f t="shared" si="7"/>
        <v>766.02670863072024</v>
      </c>
      <c r="S14">
        <f t="shared" si="8"/>
        <v>758.43659801187107</v>
      </c>
    </row>
    <row r="15" spans="1:21">
      <c r="A15" s="24">
        <v>11</v>
      </c>
      <c r="B15" s="159"/>
      <c r="C15" s="10" t="s">
        <v>1</v>
      </c>
      <c r="D15" s="10">
        <f>Deseason!D16</f>
        <v>677</v>
      </c>
      <c r="E15" s="10">
        <f>Deseason!E16</f>
        <v>727.87673611111097</v>
      </c>
      <c r="F15" s="10">
        <f>Deseason!F16</f>
        <v>730.21158854167447</v>
      </c>
      <c r="G15" s="10"/>
      <c r="H15" s="3">
        <f t="shared" si="0"/>
        <v>730.42735331994959</v>
      </c>
      <c r="I15" s="10">
        <f t="shared" si="1"/>
        <v>730.75414699321823</v>
      </c>
      <c r="J15" s="10">
        <f t="shared" si="2"/>
        <v>729.21380897441122</v>
      </c>
      <c r="K15" s="4">
        <f t="shared" si="3"/>
        <v>739.97370998753149</v>
      </c>
      <c r="L15" s="10"/>
      <c r="M15" s="3">
        <f t="shared" si="4"/>
        <v>732.77038751329519</v>
      </c>
      <c r="N15" s="10">
        <f t="shared" si="5"/>
        <v>733.09822946158693</v>
      </c>
      <c r="O15" s="10">
        <f t="shared" si="6"/>
        <v>732.09958841463845</v>
      </c>
      <c r="P15" s="4">
        <f t="shared" si="7"/>
        <v>751.09828979286362</v>
      </c>
      <c r="S15">
        <f t="shared" si="8"/>
        <v>731.52110961549704</v>
      </c>
    </row>
    <row r="16" spans="1:21" ht="15" thickBot="1">
      <c r="A16" s="80">
        <v>12</v>
      </c>
      <c r="B16" s="160"/>
      <c r="C16" s="28" t="s">
        <v>0</v>
      </c>
      <c r="D16" s="28">
        <f>Deseason!D17</f>
        <v>671</v>
      </c>
      <c r="E16" s="28">
        <f>Deseason!E17</f>
        <v>728.18576388888869</v>
      </c>
      <c r="F16" s="28">
        <f>Deseason!F17</f>
        <v>731.34295428241489</v>
      </c>
      <c r="G16" s="28"/>
      <c r="H16" s="30">
        <f t="shared" si="0"/>
        <v>741.62629945915853</v>
      </c>
      <c r="I16" s="28">
        <f t="shared" si="1"/>
        <v>742.06722034672703</v>
      </c>
      <c r="J16" s="28">
        <f t="shared" si="2"/>
        <v>740.12164832979283</v>
      </c>
      <c r="K16" s="31">
        <f t="shared" si="3"/>
        <v>756.81704742712941</v>
      </c>
      <c r="L16" s="28"/>
      <c r="M16" s="30">
        <f t="shared" si="4"/>
        <v>744.84176389742811</v>
      </c>
      <c r="N16" s="28">
        <f t="shared" si="5"/>
        <v>745.28459648288947</v>
      </c>
      <c r="O16" s="28">
        <f t="shared" si="6"/>
        <v>744.57671617190101</v>
      </c>
      <c r="P16" s="31">
        <f t="shared" si="7"/>
        <v>771.17751253053564</v>
      </c>
      <c r="S16">
        <f t="shared" si="8"/>
        <v>743.29823564507433</v>
      </c>
    </row>
    <row r="17" spans="1:19" ht="15" thickTop="1">
      <c r="A17" s="102">
        <v>13</v>
      </c>
      <c r="B17" s="161">
        <v>1995</v>
      </c>
      <c r="C17" s="77" t="s">
        <v>11</v>
      </c>
      <c r="D17" s="77">
        <f>Deseason!D18</f>
        <v>805</v>
      </c>
      <c r="E17" s="77">
        <f>Deseason!E18</f>
        <v>728.49479166666652</v>
      </c>
      <c r="F17" s="77">
        <f>Deseason!F18</f>
        <v>732.35684317130358</v>
      </c>
      <c r="G17" s="77"/>
      <c r="H17" s="78">
        <f t="shared" ref="H17:H28" si="9">B52*$E17</f>
        <v>741.97494027204709</v>
      </c>
      <c r="I17" s="77">
        <f t="shared" ref="I17:I28" si="10">C52*$E17</f>
        <v>742.28854168875364</v>
      </c>
      <c r="J17" s="77">
        <f t="shared" ref="J17:J28" si="11">D52*$E17</f>
        <v>743.9545619075451</v>
      </c>
      <c r="K17" s="79">
        <f t="shared" ref="K17:K28" si="12">E52*$E17</f>
        <v>737.7540459223344</v>
      </c>
      <c r="L17" s="77"/>
      <c r="M17" s="78">
        <f t="shared" ref="M17:M28" si="13">B52*$F17</f>
        <v>745.90845560703633</v>
      </c>
      <c r="N17" s="77">
        <f t="shared" ref="N17:N28" si="14">C52*$F17</f>
        <v>746.22371955426081</v>
      </c>
      <c r="O17" s="77">
        <f t="shared" ref="O17:O28" si="15">F52*$F17</f>
        <v>748.70259557555266</v>
      </c>
      <c r="P17" s="79">
        <f t="shared" ref="P17:P28" si="16">G52*$F17</f>
        <v>736.66617523815592</v>
      </c>
      <c r="S17">
        <f>N17*J52</f>
        <v>747.86601979590966</v>
      </c>
    </row>
    <row r="18" spans="1:19">
      <c r="A18" s="59">
        <v>14</v>
      </c>
      <c r="B18" s="159"/>
      <c r="C18" s="10" t="s">
        <v>10</v>
      </c>
      <c r="D18" s="10">
        <f>Deseason!D19</f>
        <v>633</v>
      </c>
      <c r="E18" s="10">
        <f>Deseason!E19</f>
        <v>728.80381944444434</v>
      </c>
      <c r="F18" s="10">
        <f>Deseason!F19</f>
        <v>733.25325520834019</v>
      </c>
      <c r="G18" s="10"/>
      <c r="H18" s="3">
        <f t="shared" si="9"/>
        <v>610.33946123515011</v>
      </c>
      <c r="I18" s="10">
        <f t="shared" si="10"/>
        <v>610.60157657734476</v>
      </c>
      <c r="J18" s="10">
        <f t="shared" si="11"/>
        <v>611.59772382337042</v>
      </c>
      <c r="K18" s="4">
        <f t="shared" si="12"/>
        <v>630.22849386224993</v>
      </c>
      <c r="L18" s="10"/>
      <c r="M18" s="3">
        <f t="shared" si="13"/>
        <v>614.06565771557837</v>
      </c>
      <c r="N18" s="10">
        <f t="shared" si="14"/>
        <v>614.32937330374705</v>
      </c>
      <c r="O18" s="10">
        <f t="shared" si="15"/>
        <v>615.56013477958959</v>
      </c>
      <c r="P18" s="4">
        <f t="shared" si="16"/>
        <v>630.50821191560715</v>
      </c>
      <c r="S18">
        <f t="shared" ref="S18:S28" si="17">N18*J53</f>
        <v>615.30481988073052</v>
      </c>
    </row>
    <row r="19" spans="1:19">
      <c r="A19" s="59">
        <v>15</v>
      </c>
      <c r="B19" s="159"/>
      <c r="C19" s="10" t="s">
        <v>9</v>
      </c>
      <c r="D19" s="10">
        <f>Deseason!D20</f>
        <v>745</v>
      </c>
      <c r="E19" s="10">
        <f>Deseason!E20</f>
        <v>729.11284722222217</v>
      </c>
      <c r="F19" s="10">
        <f>Deseason!F20</f>
        <v>734.03219039352518</v>
      </c>
      <c r="G19" s="10"/>
      <c r="H19" s="3">
        <f t="shared" si="9"/>
        <v>722.97448268086566</v>
      </c>
      <c r="I19" s="10">
        <f t="shared" si="10"/>
        <v>722.77048613033298</v>
      </c>
      <c r="J19" s="10">
        <f t="shared" si="11"/>
        <v>724.14016774614936</v>
      </c>
      <c r="K19" s="4">
        <f t="shared" si="12"/>
        <v>745.30017614737744</v>
      </c>
      <c r="L19" s="10"/>
      <c r="M19" s="3">
        <f t="shared" si="13"/>
        <v>727.85241014840688</v>
      </c>
      <c r="N19" s="10">
        <f t="shared" si="14"/>
        <v>727.64703722789022</v>
      </c>
      <c r="O19" s="10">
        <f t="shared" si="15"/>
        <v>729.16986117037436</v>
      </c>
      <c r="P19" s="4">
        <f t="shared" si="16"/>
        <v>743.68023449384179</v>
      </c>
      <c r="S19">
        <f t="shared" si="17"/>
        <v>728.99422931229549</v>
      </c>
    </row>
    <row r="20" spans="1:19">
      <c r="A20" s="59">
        <v>16</v>
      </c>
      <c r="B20" s="159"/>
      <c r="C20" s="10" t="s">
        <v>8</v>
      </c>
      <c r="D20" s="10">
        <f>Deseason!D21</f>
        <v>647</v>
      </c>
      <c r="E20" s="10">
        <f>Deseason!E21</f>
        <v>729.42187499999989</v>
      </c>
      <c r="F20" s="10">
        <f>Deseason!F21</f>
        <v>734.69364872685821</v>
      </c>
      <c r="G20" s="10"/>
      <c r="H20" s="3">
        <f t="shared" si="9"/>
        <v>668.62165610002683</v>
      </c>
      <c r="I20" s="10">
        <f t="shared" si="10"/>
        <v>668.80421134465269</v>
      </c>
      <c r="J20" s="10">
        <f t="shared" si="11"/>
        <v>669.25672818922521</v>
      </c>
      <c r="K20" s="4">
        <f t="shared" si="12"/>
        <v>648.74166326529485</v>
      </c>
      <c r="L20" s="10"/>
      <c r="M20" s="3">
        <f t="shared" si="13"/>
        <v>673.45400648688167</v>
      </c>
      <c r="N20" s="10">
        <f t="shared" si="14"/>
        <v>673.63788111878569</v>
      </c>
      <c r="O20" s="10">
        <f t="shared" si="15"/>
        <v>673.81018798276182</v>
      </c>
      <c r="P20" s="4">
        <f t="shared" si="16"/>
        <v>657.90844225575574</v>
      </c>
      <c r="S20">
        <f t="shared" si="17"/>
        <v>674.06432856855338</v>
      </c>
    </row>
    <row r="21" spans="1:19">
      <c r="A21" s="59">
        <v>17</v>
      </c>
      <c r="B21" s="159"/>
      <c r="C21" s="10" t="s">
        <v>7</v>
      </c>
      <c r="D21" s="10">
        <f>Deseason!D22</f>
        <v>702</v>
      </c>
      <c r="E21" s="10">
        <f>Deseason!E22</f>
        <v>729.73090277777771</v>
      </c>
      <c r="F21" s="10">
        <f>Deseason!F22</f>
        <v>735.2376302083394</v>
      </c>
      <c r="G21" s="10"/>
      <c r="H21" s="3">
        <f t="shared" si="9"/>
        <v>721.0111357248594</v>
      </c>
      <c r="I21" s="10">
        <f t="shared" si="10"/>
        <v>720.86204985029394</v>
      </c>
      <c r="J21" s="10">
        <f t="shared" si="11"/>
        <v>721.40750705831397</v>
      </c>
      <c r="K21" s="4">
        <f t="shared" si="12"/>
        <v>719.83907058386433</v>
      </c>
      <c r="L21" s="10"/>
      <c r="M21" s="3">
        <f t="shared" si="13"/>
        <v>726.45206166580954</v>
      </c>
      <c r="N21" s="10">
        <f t="shared" si="14"/>
        <v>726.3018507528609</v>
      </c>
      <c r="O21" s="10">
        <f t="shared" si="15"/>
        <v>726.41793448450778</v>
      </c>
      <c r="P21" s="4">
        <f t="shared" si="16"/>
        <v>724.3154742667748</v>
      </c>
      <c r="S21">
        <f t="shared" si="17"/>
        <v>726.81978795202053</v>
      </c>
    </row>
    <row r="22" spans="1:19">
      <c r="A22" s="59">
        <v>18</v>
      </c>
      <c r="B22" s="159"/>
      <c r="C22" s="10" t="s">
        <v>6</v>
      </c>
      <c r="D22" s="10">
        <f>Deseason!D23</f>
        <v>732</v>
      </c>
      <c r="E22" s="10">
        <f>Deseason!E23</f>
        <v>730.03993055555554</v>
      </c>
      <c r="F22" s="10">
        <f>Deseason!F23</f>
        <v>735.66413483796873</v>
      </c>
      <c r="G22" s="10"/>
      <c r="H22" s="3">
        <f t="shared" si="9"/>
        <v>743.63193096992381</v>
      </c>
      <c r="I22" s="10">
        <f t="shared" si="10"/>
        <v>743.46492326610098</v>
      </c>
      <c r="J22" s="10">
        <f t="shared" si="11"/>
        <v>743.75744416331122</v>
      </c>
      <c r="K22" s="4">
        <f t="shared" si="12"/>
        <v>733.77943357376262</v>
      </c>
      <c r="L22" s="10"/>
      <c r="M22" s="3">
        <f t="shared" si="13"/>
        <v>749.36084758893332</v>
      </c>
      <c r="N22" s="10">
        <f t="shared" si="14"/>
        <v>749.19255326310019</v>
      </c>
      <c r="O22" s="10">
        <f t="shared" si="15"/>
        <v>748.86583977645751</v>
      </c>
      <c r="P22" s="4">
        <f t="shared" si="16"/>
        <v>739.76207840336815</v>
      </c>
      <c r="S22">
        <f t="shared" si="17"/>
        <v>749.45470634365142</v>
      </c>
    </row>
    <row r="23" spans="1:19">
      <c r="A23" s="59">
        <v>19</v>
      </c>
      <c r="B23" s="159"/>
      <c r="C23" s="10" t="s">
        <v>5</v>
      </c>
      <c r="D23" s="10">
        <f>Deseason!D24</f>
        <v>715</v>
      </c>
      <c r="E23" s="10">
        <f>Deseason!E24</f>
        <v>730.34895833333337</v>
      </c>
      <c r="F23" s="10">
        <f>Deseason!F24</f>
        <v>735.97316261574622</v>
      </c>
      <c r="G23" s="10"/>
      <c r="H23" s="3">
        <f t="shared" si="9"/>
        <v>737.67676076566943</v>
      </c>
      <c r="I23" s="10">
        <f t="shared" si="10"/>
        <v>737.43064901042692</v>
      </c>
      <c r="J23" s="10">
        <f t="shared" si="11"/>
        <v>737.44745871603766</v>
      </c>
      <c r="K23" s="4">
        <f t="shared" si="12"/>
        <v>725.81594435236411</v>
      </c>
      <c r="L23" s="10"/>
      <c r="M23" s="3">
        <f t="shared" si="13"/>
        <v>743.3573943170644</v>
      </c>
      <c r="N23" s="10">
        <f t="shared" si="14"/>
        <v>743.10938732698662</v>
      </c>
      <c r="O23" s="10">
        <f t="shared" si="15"/>
        <v>742.52118644259212</v>
      </c>
      <c r="P23" s="4">
        <f t="shared" si="16"/>
        <v>733.14245904872939</v>
      </c>
      <c r="S23">
        <f t="shared" si="17"/>
        <v>743.09398195311417</v>
      </c>
    </row>
    <row r="24" spans="1:19">
      <c r="A24" s="59">
        <v>20</v>
      </c>
      <c r="B24" s="159"/>
      <c r="C24" s="10" t="s">
        <v>4</v>
      </c>
      <c r="D24" s="10">
        <f>Deseason!D25</f>
        <v>812</v>
      </c>
      <c r="E24" s="10">
        <f>Deseason!E25</f>
        <v>730.6579861111112</v>
      </c>
      <c r="F24" s="10">
        <f>Deseason!F25</f>
        <v>736.16471354167197</v>
      </c>
      <c r="G24" s="10"/>
      <c r="H24" s="3">
        <f t="shared" si="9"/>
        <v>818.45123859952355</v>
      </c>
      <c r="I24" s="10">
        <f t="shared" si="10"/>
        <v>818.68363801027965</v>
      </c>
      <c r="J24" s="10">
        <f t="shared" si="11"/>
        <v>817.92461912055933</v>
      </c>
      <c r="K24" s="4">
        <f t="shared" si="12"/>
        <v>812.55833230384678</v>
      </c>
      <c r="L24" s="10"/>
      <c r="M24" s="3">
        <f t="shared" si="13"/>
        <v>824.61963471897286</v>
      </c>
      <c r="N24" s="10">
        <f t="shared" si="14"/>
        <v>824.85378564717541</v>
      </c>
      <c r="O24" s="10">
        <f t="shared" si="15"/>
        <v>823.55790705587083</v>
      </c>
      <c r="P24" s="4">
        <f t="shared" si="16"/>
        <v>810.56154417315372</v>
      </c>
      <c r="S24">
        <f t="shared" si="17"/>
        <v>824.05317785992429</v>
      </c>
    </row>
    <row r="25" spans="1:19">
      <c r="A25" s="59">
        <v>21</v>
      </c>
      <c r="B25" s="159"/>
      <c r="C25" s="10" t="s">
        <v>3</v>
      </c>
      <c r="D25" s="10">
        <f>Deseason!D26</f>
        <v>692</v>
      </c>
      <c r="E25" s="10">
        <f>Deseason!E26</f>
        <v>730.96701388888891</v>
      </c>
      <c r="F25" s="10">
        <f>Deseason!F26</f>
        <v>736.23878761574565</v>
      </c>
      <c r="G25" s="10"/>
      <c r="H25" s="3">
        <f t="shared" si="9"/>
        <v>756.60039791628697</v>
      </c>
      <c r="I25" s="10">
        <f t="shared" si="10"/>
        <v>755.98113672442048</v>
      </c>
      <c r="J25" s="10">
        <f t="shared" si="11"/>
        <v>755.56897655226146</v>
      </c>
      <c r="K25" s="4">
        <f t="shared" si="12"/>
        <v>728.80595432395125</v>
      </c>
      <c r="L25" s="10"/>
      <c r="M25" s="3">
        <f t="shared" si="13"/>
        <v>762.05704099822879</v>
      </c>
      <c r="N25" s="10">
        <f t="shared" si="14"/>
        <v>761.43331366107896</v>
      </c>
      <c r="O25" s="10">
        <f t="shared" si="15"/>
        <v>760.74727711934236</v>
      </c>
      <c r="P25" s="4">
        <f t="shared" si="16"/>
        <v>739.00869949256753</v>
      </c>
      <c r="S25">
        <f t="shared" si="17"/>
        <v>760.98505769946507</v>
      </c>
    </row>
    <row r="26" spans="1:19">
      <c r="A26" s="59">
        <v>22</v>
      </c>
      <c r="B26" s="159"/>
      <c r="C26" s="10" t="s">
        <v>2</v>
      </c>
      <c r="D26" s="10">
        <f>Deseason!D27</f>
        <v>775</v>
      </c>
      <c r="E26" s="10">
        <f>Deseason!E27</f>
        <v>731.27604166666674</v>
      </c>
      <c r="F26" s="10">
        <f>Deseason!F27</f>
        <v>736.19538483796771</v>
      </c>
      <c r="G26" s="10"/>
      <c r="H26" s="3">
        <f t="shared" si="9"/>
        <v>761.93625605606542</v>
      </c>
      <c r="I26" s="10">
        <f t="shared" si="10"/>
        <v>761.55896665248599</v>
      </c>
      <c r="J26" s="10">
        <f t="shared" si="11"/>
        <v>760.87654337066988</v>
      </c>
      <c r="K26" s="4">
        <f t="shared" si="12"/>
        <v>775.53289105354838</v>
      </c>
      <c r="L26" s="10"/>
      <c r="M26" s="3">
        <f t="shared" si="13"/>
        <v>767.06185255400806</v>
      </c>
      <c r="N26" s="10">
        <f t="shared" si="14"/>
        <v>766.68202509920673</v>
      </c>
      <c r="O26" s="10">
        <f t="shared" si="15"/>
        <v>765.75490903826085</v>
      </c>
      <c r="P26" s="4">
        <f t="shared" si="16"/>
        <v>773.62708957413065</v>
      </c>
      <c r="S26">
        <f t="shared" si="17"/>
        <v>765.96167122585655</v>
      </c>
    </row>
    <row r="27" spans="1:19">
      <c r="A27" s="59">
        <v>23</v>
      </c>
      <c r="B27" s="159"/>
      <c r="C27" s="10" t="s">
        <v>1</v>
      </c>
      <c r="D27" s="10">
        <f>Deseason!D28</f>
        <v>775</v>
      </c>
      <c r="E27" s="10">
        <f>Deseason!E28</f>
        <v>731.58506944444457</v>
      </c>
      <c r="F27" s="10">
        <f>Deseason!F28</f>
        <v>736.03450520833769</v>
      </c>
      <c r="G27" s="10"/>
      <c r="H27" s="3">
        <f t="shared" si="9"/>
        <v>734.14868135190022</v>
      </c>
      <c r="I27" s="10">
        <f t="shared" si="10"/>
        <v>734.47713994975231</v>
      </c>
      <c r="J27" s="10">
        <f t="shared" si="11"/>
        <v>732.92895432909688</v>
      </c>
      <c r="K27" s="4">
        <f t="shared" si="12"/>
        <v>743.74367410150808</v>
      </c>
      <c r="L27" s="10"/>
      <c r="M27" s="3">
        <f t="shared" si="13"/>
        <v>738.61370877694412</v>
      </c>
      <c r="N27" s="10">
        <f t="shared" si="14"/>
        <v>738.94416503097227</v>
      </c>
      <c r="O27" s="10">
        <f t="shared" si="15"/>
        <v>737.93756053385732</v>
      </c>
      <c r="P27" s="4">
        <f t="shared" si="16"/>
        <v>757.08776300660941</v>
      </c>
      <c r="S27">
        <f t="shared" si="17"/>
        <v>737.35446877883624</v>
      </c>
    </row>
    <row r="28" spans="1:19" ht="15" thickBot="1">
      <c r="A28" s="80">
        <v>24</v>
      </c>
      <c r="B28" s="160"/>
      <c r="C28" s="28" t="s">
        <v>0</v>
      </c>
      <c r="D28" s="28">
        <f>Deseason!D29</f>
        <v>797</v>
      </c>
      <c r="E28" s="28">
        <f>Deseason!E29</f>
        <v>731.8940972222224</v>
      </c>
      <c r="F28" s="28">
        <f>Deseason!F29</f>
        <v>735.75614872685583</v>
      </c>
      <c r="G28" s="28"/>
      <c r="H28" s="30">
        <f t="shared" si="9"/>
        <v>745.40307959349389</v>
      </c>
      <c r="I28" s="28">
        <f t="shared" si="10"/>
        <v>745.84624589934128</v>
      </c>
      <c r="J28" s="28">
        <f t="shared" si="11"/>
        <v>743.89076593045229</v>
      </c>
      <c r="K28" s="31">
        <f t="shared" si="12"/>
        <v>760.67118743286221</v>
      </c>
      <c r="L28" s="28"/>
      <c r="M28" s="30">
        <f t="shared" si="13"/>
        <v>749.33641516216198</v>
      </c>
      <c r="N28" s="28">
        <f t="shared" si="14"/>
        <v>749.78191996357157</v>
      </c>
      <c r="O28" s="28">
        <f t="shared" si="15"/>
        <v>749.06976804042426</v>
      </c>
      <c r="P28" s="31">
        <f t="shared" si="16"/>
        <v>775.83108346336417</v>
      </c>
      <c r="S28">
        <f t="shared" si="17"/>
        <v>747.78357268825437</v>
      </c>
    </row>
    <row r="29" spans="1:19" ht="15" thickTop="1">
      <c r="A29" s="76">
        <v>25</v>
      </c>
      <c r="B29" s="161">
        <v>1996</v>
      </c>
      <c r="C29" s="77" t="s">
        <v>11</v>
      </c>
      <c r="D29" s="77">
        <f>Deseason!D30</f>
        <v>741</v>
      </c>
      <c r="E29" s="77">
        <f>Deseason!E30</f>
        <v>732.20312500000011</v>
      </c>
      <c r="F29" s="77">
        <f>Deseason!F30</f>
        <v>735.36031539352234</v>
      </c>
      <c r="G29" s="77"/>
      <c r="H29" s="78">
        <f t="shared" ref="H29:H40" si="18">B52*$E29</f>
        <v>745.75189301760361</v>
      </c>
      <c r="I29" s="77">
        <f t="shared" ref="I29:I40" si="19">C52*$E29</f>
        <v>746.06709079244513</v>
      </c>
      <c r="J29" s="77">
        <f t="shared" ref="J29:J40" si="20">D52*$E29</f>
        <v>747.74159172843872</v>
      </c>
      <c r="K29" s="79">
        <f t="shared" ref="K29:K40" si="21">E52*$E29</f>
        <v>741.50951260732802</v>
      </c>
      <c r="L29" s="77"/>
      <c r="M29" s="78">
        <f t="shared" ref="M29:M40" si="22">B52*$F29</f>
        <v>748.96750441312474</v>
      </c>
      <c r="N29" s="77">
        <f t="shared" ref="N29:N40" si="23">C52*$F29</f>
        <v>749.28406129086113</v>
      </c>
      <c r="O29" s="77">
        <f t="shared" ref="O29:O40" si="24">F52*$F29</f>
        <v>751.77310344269665</v>
      </c>
      <c r="P29" s="79">
        <f t="shared" ref="P29:P40" si="25">G52*$F29</f>
        <v>739.68732048313655</v>
      </c>
      <c r="S29">
        <f>N29*J52</f>
        <v>750.9330967780428</v>
      </c>
    </row>
    <row r="30" spans="1:19">
      <c r="A30" s="59">
        <v>26</v>
      </c>
      <c r="B30" s="159"/>
      <c r="C30" s="10" t="s">
        <v>10</v>
      </c>
      <c r="D30" s="10">
        <f>Deseason!D31</f>
        <v>633</v>
      </c>
      <c r="E30" s="10">
        <f>Deseason!E31</f>
        <v>732.51215277777794</v>
      </c>
      <c r="F30" s="10">
        <f>Deseason!F31</f>
        <v>734.84700520833678</v>
      </c>
      <c r="G30" s="10"/>
      <c r="H30" s="3">
        <f t="shared" si="18"/>
        <v>613.44501873685545</v>
      </c>
      <c r="I30" s="10">
        <f t="shared" si="19"/>
        <v>613.70846778646865</v>
      </c>
      <c r="J30" s="10">
        <f t="shared" si="20"/>
        <v>614.70968367502712</v>
      </c>
      <c r="K30" s="4">
        <f t="shared" si="21"/>
        <v>633.43525166051108</v>
      </c>
      <c r="L30" s="10"/>
      <c r="M30" s="3">
        <f t="shared" si="22"/>
        <v>615.40034956321847</v>
      </c>
      <c r="N30" s="10">
        <f t="shared" si="23"/>
        <v>615.6646383458675</v>
      </c>
      <c r="O30" s="10">
        <f t="shared" si="24"/>
        <v>616.89807492214527</v>
      </c>
      <c r="P30" s="4">
        <f t="shared" si="25"/>
        <v>631.87864219409641</v>
      </c>
      <c r="S30">
        <f t="shared" ref="S30:S39" si="26">N30*J53</f>
        <v>616.64220508797951</v>
      </c>
    </row>
    <row r="31" spans="1:19">
      <c r="A31" s="59">
        <v>27</v>
      </c>
      <c r="B31" s="159"/>
      <c r="C31" s="10" t="s">
        <v>9</v>
      </c>
      <c r="D31" s="10">
        <f>Deseason!D32</f>
        <v>686</v>
      </c>
      <c r="E31" s="10">
        <f>Deseason!E32</f>
        <v>732.82118055555577</v>
      </c>
      <c r="F31" s="10">
        <f>Deseason!F32</f>
        <v>734.21621817129949</v>
      </c>
      <c r="G31" s="10"/>
      <c r="H31" s="3">
        <f t="shared" si="18"/>
        <v>726.65159574160691</v>
      </c>
      <c r="I31" s="10">
        <f t="shared" si="19"/>
        <v>726.44656164632227</v>
      </c>
      <c r="J31" s="10">
        <f t="shared" si="20"/>
        <v>727.82320958568005</v>
      </c>
      <c r="K31" s="4">
        <f t="shared" si="21"/>
        <v>749.09083968742664</v>
      </c>
      <c r="L31" s="10"/>
      <c r="M31" s="3">
        <f t="shared" si="22"/>
        <v>728.03488860553762</v>
      </c>
      <c r="N31" s="10">
        <f t="shared" si="23"/>
        <v>727.82946419637688</v>
      </c>
      <c r="O31" s="10">
        <f t="shared" si="24"/>
        <v>729.35266992307936</v>
      </c>
      <c r="P31" s="4">
        <f t="shared" si="25"/>
        <v>743.86668111392146</v>
      </c>
      <c r="S31">
        <f t="shared" si="26"/>
        <v>729.17699403268011</v>
      </c>
    </row>
    <row r="32" spans="1:19">
      <c r="A32" s="59">
        <v>28</v>
      </c>
      <c r="B32" s="159"/>
      <c r="C32" s="10" t="s">
        <v>8</v>
      </c>
      <c r="D32" s="10">
        <f>Deseason!D33</f>
        <v>716</v>
      </c>
      <c r="E32" s="10">
        <f>Deseason!E33</f>
        <v>733.1302083333336</v>
      </c>
      <c r="F32" s="10">
        <f>Deseason!F33</f>
        <v>733.46795428241035</v>
      </c>
      <c r="G32" s="10"/>
      <c r="H32" s="3">
        <f t="shared" si="18"/>
        <v>672.02088507805081</v>
      </c>
      <c r="I32" s="10">
        <f t="shared" si="19"/>
        <v>672.20436842165748</v>
      </c>
      <c r="J32" s="10">
        <f t="shared" si="20"/>
        <v>672.65918583241285</v>
      </c>
      <c r="K32" s="4">
        <f t="shared" si="21"/>
        <v>652.03982365376555</v>
      </c>
      <c r="L32" s="10"/>
      <c r="M32" s="3">
        <f t="shared" si="22"/>
        <v>672.33047855687641</v>
      </c>
      <c r="N32" s="10">
        <f t="shared" si="23"/>
        <v>672.51404642947307</v>
      </c>
      <c r="O32" s="10">
        <f t="shared" si="24"/>
        <v>672.68606583272833</v>
      </c>
      <c r="P32" s="4">
        <f t="shared" si="25"/>
        <v>656.81084909699416</v>
      </c>
      <c r="S32">
        <f t="shared" si="26"/>
        <v>672.93978243404058</v>
      </c>
    </row>
    <row r="33" spans="1:19">
      <c r="A33" s="59">
        <v>29</v>
      </c>
      <c r="B33" s="159"/>
      <c r="C33" s="10" t="s">
        <v>7</v>
      </c>
      <c r="D33" s="10">
        <f>Deseason!D34</f>
        <v>723</v>
      </c>
      <c r="E33" s="10">
        <f>Deseason!E34</f>
        <v>733.43923611111143</v>
      </c>
      <c r="F33" s="10">
        <f>Deseason!F34</f>
        <v>732.60221354166936</v>
      </c>
      <c r="G33" s="10"/>
      <c r="H33" s="3">
        <f t="shared" si="18"/>
        <v>724.67515710333669</v>
      </c>
      <c r="I33" s="10">
        <f t="shared" si="19"/>
        <v>724.52531360686419</v>
      </c>
      <c r="J33" s="10">
        <f t="shared" si="20"/>
        <v>725.07354270948088</v>
      </c>
      <c r="K33" s="4">
        <f t="shared" si="21"/>
        <v>723.49713578285866</v>
      </c>
      <c r="L33" s="10"/>
      <c r="M33" s="3">
        <f t="shared" si="22"/>
        <v>723.84813636031561</v>
      </c>
      <c r="N33" s="10">
        <f t="shared" si="23"/>
        <v>723.69846386967731</v>
      </c>
      <c r="O33" s="10">
        <f t="shared" si="24"/>
        <v>723.81413150591698</v>
      </c>
      <c r="P33" s="4">
        <f t="shared" si="25"/>
        <v>721.7192074349631</v>
      </c>
      <c r="S33">
        <f t="shared" si="26"/>
        <v>724.2145445529693</v>
      </c>
    </row>
    <row r="34" spans="1:19">
      <c r="A34" s="59">
        <v>30</v>
      </c>
      <c r="B34" s="159"/>
      <c r="C34" s="10" t="s">
        <v>6</v>
      </c>
      <c r="D34" s="10">
        <f>Deseason!D35</f>
        <v>737</v>
      </c>
      <c r="E34" s="10">
        <f>Deseason!E35</f>
        <v>733.74826388888914</v>
      </c>
      <c r="F34" s="10">
        <f>Deseason!F35</f>
        <v>731.61899594907641</v>
      </c>
      <c r="G34" s="10"/>
      <c r="H34" s="3">
        <f t="shared" si="18"/>
        <v>747.40930664750965</v>
      </c>
      <c r="I34" s="10">
        <f t="shared" si="19"/>
        <v>747.24145060620674</v>
      </c>
      <c r="J34" s="10">
        <f t="shared" si="20"/>
        <v>747.5354574015829</v>
      </c>
      <c r="K34" s="4">
        <f t="shared" si="21"/>
        <v>737.50676220189052</v>
      </c>
      <c r="L34" s="10"/>
      <c r="M34" s="3">
        <f t="shared" si="22"/>
        <v>745.24039565598298</v>
      </c>
      <c r="N34" s="10">
        <f t="shared" si="23"/>
        <v>745.07302671700779</v>
      </c>
      <c r="O34" s="10">
        <f t="shared" si="24"/>
        <v>744.74810970428268</v>
      </c>
      <c r="P34" s="4">
        <f t="shared" si="25"/>
        <v>735.69440647243141</v>
      </c>
      <c r="S34">
        <f t="shared" si="26"/>
        <v>745.33373831690119</v>
      </c>
    </row>
    <row r="35" spans="1:19">
      <c r="A35" s="59">
        <v>31</v>
      </c>
      <c r="B35" s="159"/>
      <c r="C35" s="10" t="s">
        <v>5</v>
      </c>
      <c r="D35" s="10">
        <f>Deseason!D36</f>
        <v>729</v>
      </c>
      <c r="E35" s="10">
        <f>Deseason!E36</f>
        <v>734.05729166666697</v>
      </c>
      <c r="F35" s="10">
        <f>Deseason!F36</f>
        <v>730.51830150463172</v>
      </c>
      <c r="G35" s="10"/>
      <c r="H35" s="3">
        <f t="shared" si="18"/>
        <v>741.42230088037763</v>
      </c>
      <c r="I35" s="10">
        <f t="shared" si="19"/>
        <v>741.17493949724803</v>
      </c>
      <c r="J35" s="10">
        <f t="shared" si="20"/>
        <v>741.19183455382813</v>
      </c>
      <c r="K35" s="4">
        <f t="shared" si="21"/>
        <v>729.50126139101519</v>
      </c>
      <c r="L35" s="10"/>
      <c r="M35" s="3">
        <f t="shared" si="22"/>
        <v>737.84780300600642</v>
      </c>
      <c r="N35" s="10">
        <f t="shared" si="23"/>
        <v>737.60163418578884</v>
      </c>
      <c r="O35" s="10">
        <f t="shared" si="24"/>
        <v>737.01779290890829</v>
      </c>
      <c r="P35" s="4">
        <f t="shared" si="25"/>
        <v>727.70857845102103</v>
      </c>
      <c r="S35">
        <f t="shared" si="26"/>
        <v>737.58634299294783</v>
      </c>
    </row>
    <row r="36" spans="1:19">
      <c r="A36" s="59">
        <v>32</v>
      </c>
      <c r="B36" s="159"/>
      <c r="C36" s="10" t="s">
        <v>4</v>
      </c>
      <c r="D36" s="10">
        <f>Deseason!D37</f>
        <v>859</v>
      </c>
      <c r="E36" s="10">
        <f>Deseason!E37</f>
        <v>734.3663194444448</v>
      </c>
      <c r="F36" s="10">
        <f>Deseason!F37</f>
        <v>729.30013020833508</v>
      </c>
      <c r="G36" s="10"/>
      <c r="H36" s="3">
        <f t="shared" si="18"/>
        <v>822.60515201387068</v>
      </c>
      <c r="I36" s="10">
        <f t="shared" si="19"/>
        <v>822.83873092926228</v>
      </c>
      <c r="J36" s="10">
        <f t="shared" si="20"/>
        <v>822.07585976514974</v>
      </c>
      <c r="K36" s="4">
        <f t="shared" si="21"/>
        <v>816.68233725039931</v>
      </c>
      <c r="L36" s="10"/>
      <c r="M36" s="3">
        <f t="shared" si="22"/>
        <v>816.93022758398422</v>
      </c>
      <c r="N36" s="10">
        <f t="shared" si="23"/>
        <v>817.16219510332508</v>
      </c>
      <c r="O36" s="10">
        <f t="shared" si="24"/>
        <v>815.87840031122494</v>
      </c>
      <c r="P36" s="4">
        <f t="shared" si="25"/>
        <v>803.00322581800492</v>
      </c>
      <c r="S36">
        <f t="shared" si="26"/>
        <v>816.36905281770942</v>
      </c>
    </row>
    <row r="37" spans="1:19">
      <c r="A37" s="59">
        <v>33</v>
      </c>
      <c r="B37" s="159"/>
      <c r="C37" s="10" t="s">
        <v>3</v>
      </c>
      <c r="D37" s="10">
        <f>Deseason!D38</f>
        <v>732</v>
      </c>
      <c r="E37" s="10">
        <f>Deseason!E38</f>
        <v>734.67534722222263</v>
      </c>
      <c r="F37" s="10">
        <f>Deseason!F38</f>
        <v>727.96448206018658</v>
      </c>
      <c r="G37" s="10"/>
      <c r="H37" s="3">
        <f t="shared" si="18"/>
        <v>760.43877423463755</v>
      </c>
      <c r="I37" s="10">
        <f t="shared" si="19"/>
        <v>759.8163714141117</v>
      </c>
      <c r="J37" s="10">
        <f t="shared" si="20"/>
        <v>759.40212027577218</v>
      </c>
      <c r="K37" s="4">
        <f t="shared" si="21"/>
        <v>732.50332419509346</v>
      </c>
      <c r="L37" s="10"/>
      <c r="M37" s="3">
        <f t="shared" si="22"/>
        <v>753.49257398827342</v>
      </c>
      <c r="N37" s="10">
        <f t="shared" si="23"/>
        <v>752.87585648360971</v>
      </c>
      <c r="O37" s="10">
        <f t="shared" si="24"/>
        <v>752.19753004362826</v>
      </c>
      <c r="P37" s="4">
        <f t="shared" si="25"/>
        <v>730.70326395904988</v>
      </c>
      <c r="S37">
        <f t="shared" si="26"/>
        <v>752.43263829894522</v>
      </c>
    </row>
    <row r="38" spans="1:19">
      <c r="A38" s="59">
        <v>34</v>
      </c>
      <c r="B38" s="159"/>
      <c r="C38" s="10" t="s">
        <v>2</v>
      </c>
      <c r="D38" s="10">
        <f>Deseason!D39</f>
        <v>706</v>
      </c>
      <c r="E38" s="10">
        <f>Deseason!E39</f>
        <v>734.98437500000034</v>
      </c>
      <c r="F38" s="10">
        <f>Deseason!F39</f>
        <v>726.51135706018636</v>
      </c>
      <c r="G38" s="10"/>
      <c r="H38" s="3">
        <f t="shared" si="18"/>
        <v>765.80006870028717</v>
      </c>
      <c r="I38" s="10">
        <f t="shared" si="19"/>
        <v>765.42086604536098</v>
      </c>
      <c r="J38" s="10">
        <f t="shared" si="20"/>
        <v>764.73498216472956</v>
      </c>
      <c r="K38" s="4">
        <f t="shared" si="21"/>
        <v>779.46565283859991</v>
      </c>
      <c r="L38" s="10"/>
      <c r="M38" s="3">
        <f t="shared" si="22"/>
        <v>756.97180249339226</v>
      </c>
      <c r="N38" s="10">
        <f t="shared" si="23"/>
        <v>756.59697134758551</v>
      </c>
      <c r="O38" s="10">
        <f t="shared" si="24"/>
        <v>755.68205071447358</v>
      </c>
      <c r="P38" s="4">
        <f t="shared" si="25"/>
        <v>763.45067937192744</v>
      </c>
      <c r="S38">
        <f t="shared" si="26"/>
        <v>755.88609312032474</v>
      </c>
    </row>
    <row r="39" spans="1:19">
      <c r="A39" s="59">
        <v>35</v>
      </c>
      <c r="B39" s="159"/>
      <c r="C39" s="10" t="s">
        <v>1</v>
      </c>
      <c r="D39" s="10">
        <f>Deseason!D40</f>
        <v>747</v>
      </c>
      <c r="E39" s="10">
        <f>Deseason!E40</f>
        <v>735.29340277777817</v>
      </c>
      <c r="F39" s="10">
        <f>Deseason!F40</f>
        <v>724.94075520833417</v>
      </c>
      <c r="G39" s="10"/>
      <c r="H39" s="3">
        <f t="shared" si="18"/>
        <v>737.87000938385086</v>
      </c>
      <c r="I39" s="10">
        <f t="shared" si="19"/>
        <v>738.2001329062864</v>
      </c>
      <c r="J39" s="10">
        <f t="shared" si="20"/>
        <v>736.64409968378254</v>
      </c>
      <c r="K39" s="4">
        <f t="shared" si="21"/>
        <v>747.51363821548466</v>
      </c>
      <c r="L39" s="10"/>
      <c r="M39" s="3">
        <f t="shared" si="22"/>
        <v>727.48108418697677</v>
      </c>
      <c r="N39" s="10">
        <f t="shared" si="23"/>
        <v>727.80655969751774</v>
      </c>
      <c r="O39" s="10">
        <f t="shared" si="24"/>
        <v>726.81512706878789</v>
      </c>
      <c r="P39" s="4">
        <f t="shared" si="25"/>
        <v>745.67669149919425</v>
      </c>
      <c r="S39">
        <f t="shared" si="26"/>
        <v>726.24082386119414</v>
      </c>
    </row>
    <row r="40" spans="1:19" ht="15" thickBot="1">
      <c r="A40" s="80">
        <v>36</v>
      </c>
      <c r="B40" s="160"/>
      <c r="C40" s="28" t="s">
        <v>0</v>
      </c>
      <c r="D40" s="28">
        <f>Deseason!D41</f>
        <v>764</v>
      </c>
      <c r="E40" s="28">
        <f>Deseason!E41</f>
        <v>735.602430555556</v>
      </c>
      <c r="F40" s="28">
        <f>Deseason!F41</f>
        <v>723.25267650463024</v>
      </c>
      <c r="G40" s="28"/>
      <c r="H40" s="30">
        <f t="shared" si="18"/>
        <v>749.17985972782901</v>
      </c>
      <c r="I40" s="28">
        <f t="shared" si="19"/>
        <v>749.62527145195543</v>
      </c>
      <c r="J40" s="28">
        <f t="shared" si="20"/>
        <v>747.65988353111163</v>
      </c>
      <c r="K40" s="31">
        <f t="shared" si="21"/>
        <v>764.52532743859479</v>
      </c>
      <c r="L40" s="28"/>
      <c r="M40" s="30">
        <f t="shared" si="22"/>
        <v>736.60215929723347</v>
      </c>
      <c r="N40" s="28">
        <f t="shared" si="23"/>
        <v>737.04009317053203</v>
      </c>
      <c r="O40" s="28">
        <f t="shared" si="24"/>
        <v>736.3400435883633</v>
      </c>
      <c r="P40" s="31">
        <f t="shared" si="25"/>
        <v>762.6465760446913</v>
      </c>
      <c r="S40">
        <f>N40*J63</f>
        <v>735.07570589635179</v>
      </c>
    </row>
    <row r="41" spans="1:19" ht="15" thickTop="1">
      <c r="A41" s="76"/>
      <c r="B41" s="117"/>
      <c r="C41" s="77"/>
      <c r="D41" s="77"/>
      <c r="E41" s="77"/>
      <c r="F41" s="77"/>
      <c r="G41" s="77"/>
      <c r="H41" s="78"/>
      <c r="I41" s="77"/>
      <c r="J41" s="77"/>
      <c r="K41" s="79"/>
      <c r="L41" s="77"/>
      <c r="M41" s="78"/>
      <c r="N41" s="77"/>
      <c r="O41" s="77"/>
      <c r="P41" s="79"/>
    </row>
    <row r="42" spans="1:19">
      <c r="B42" s="103"/>
      <c r="G42" s="104"/>
      <c r="H42" s="105">
        <f>SUMPRODUCT(($D29:$D40-H29:H40),($D29:$D40-H29:H40))</f>
        <v>10269.556283274118</v>
      </c>
      <c r="I42" s="105">
        <f>SUMPRODUCT(($D29:$D40-I29:I40),($D29:$D40-I29:I40))</f>
        <v>10103.561065212394</v>
      </c>
      <c r="J42" s="105">
        <f t="shared" ref="J42:P42" si="27">SUMPRODUCT(($D29:$D40-J29:J40),($D29:$D40-J29:J40))</f>
        <v>10209.838570032234</v>
      </c>
      <c r="K42" s="105">
        <f t="shared" si="27"/>
        <v>15261.342328679104</v>
      </c>
      <c r="L42" s="105"/>
      <c r="M42" s="105">
        <f t="shared" si="27"/>
        <v>10155.6457459996</v>
      </c>
      <c r="N42" s="105">
        <f>SUMPRODUCT(($D29:$D40-N29:N40),($D29:$D40-N29:N40))</f>
        <v>9991.0039298046468</v>
      </c>
      <c r="O42" s="105">
        <f t="shared" si="27"/>
        <v>10164.084675455348</v>
      </c>
      <c r="P42" s="105">
        <f t="shared" si="27"/>
        <v>13301.385417509344</v>
      </c>
    </row>
    <row r="43" spans="1:19">
      <c r="B43" s="103"/>
      <c r="G43" s="104"/>
      <c r="H43" s="105"/>
      <c r="I43" s="105"/>
      <c r="J43" s="105"/>
      <c r="K43" s="105"/>
      <c r="L43" s="105"/>
      <c r="M43" s="105"/>
      <c r="N43" s="105"/>
      <c r="O43" s="105"/>
      <c r="P43" s="105"/>
    </row>
    <row r="44" spans="1:19">
      <c r="J44" t="s">
        <v>116</v>
      </c>
    </row>
    <row r="49" spans="1:10" ht="15" thickBot="1"/>
    <row r="50" spans="1:10" ht="21.6" customHeight="1" thickBot="1">
      <c r="A50" s="12">
        <f>'Seasonal Indexes'!A149</f>
        <v>0</v>
      </c>
      <c r="B50" s="13">
        <f>'Seasonal Indexes'!B149</f>
        <v>0</v>
      </c>
      <c r="C50" s="13">
        <f>'Seasonal Indexes'!C149</f>
        <v>0</v>
      </c>
      <c r="D50" s="155" t="str">
        <f>'Seasonal Indexes'!D149</f>
        <v>Linear           Trend</v>
      </c>
      <c r="E50" s="156"/>
      <c r="F50" s="156" t="str">
        <f>'Seasonal Indexes'!F149</f>
        <v>Polynomial Trend</v>
      </c>
      <c r="G50" s="157"/>
      <c r="H50">
        <f>'Seasonal Indexes'!H149</f>
        <v>0</v>
      </c>
      <c r="I50" s="1" t="s">
        <v>117</v>
      </c>
      <c r="J50" s="2"/>
    </row>
    <row r="51" spans="1:10" ht="29.4" thickBot="1">
      <c r="A51" s="64" t="str">
        <f>'Seasonal Indexes'!A150</f>
        <v>Seasonal Index</v>
      </c>
      <c r="B51" s="65" t="str">
        <f>'Seasonal Indexes'!B150</f>
        <v>Mean</v>
      </c>
      <c r="C51" s="65" t="str">
        <f>'Seasonal Indexes'!C150</f>
        <v>Median</v>
      </c>
      <c r="D51" s="65" t="str">
        <f>'Seasonal Indexes'!D150</f>
        <v>R-b-T Mean</v>
      </c>
      <c r="E51" s="65" t="str">
        <f>'Seasonal Indexes'!E150</f>
        <v>R-b-T Median</v>
      </c>
      <c r="F51" s="65" t="str">
        <f>'Seasonal Indexes'!F150</f>
        <v>R-b-T Mean</v>
      </c>
      <c r="G51" s="66" t="str">
        <f>'Seasonal Indexes'!G150</f>
        <v>R-b-T median</v>
      </c>
      <c r="H51" t="str">
        <f>'Seasonal Indexes'!H150</f>
        <v>R-t-MA(12)</v>
      </c>
      <c r="I51" s="3"/>
      <c r="J51" s="4"/>
    </row>
    <row r="52" spans="1:10">
      <c r="A52" s="56" t="str">
        <f>'Seasonal Indexes'!A151</f>
        <v>January</v>
      </c>
      <c r="B52" s="10">
        <f>'Seasonal Indexes'!B151</f>
        <v>1.0185041111612347</v>
      </c>
      <c r="C52" s="10">
        <f>'Seasonal Indexes'!C151</f>
        <v>1.0189345897594264</v>
      </c>
      <c r="D52" s="10">
        <f>'Seasonal Indexes'!D151</f>
        <v>1.0212215247352825</v>
      </c>
      <c r="E52" s="10">
        <f>'Seasonal Indexes'!E151</f>
        <v>1.0127101173015725</v>
      </c>
      <c r="F52" s="10">
        <f>'Seasonal Indexes'!F151</f>
        <v>1.0223193823566494</v>
      </c>
      <c r="G52" s="4">
        <f>'Seasonal Indexes'!G151</f>
        <v>1.0058841971738692</v>
      </c>
      <c r="H52">
        <f>'Seasonal Indexes'!H151</f>
        <v>1.0521287260668502</v>
      </c>
      <c r="I52" s="3">
        <f>AVERAGE(DeTrend!S6,DeTrend!S18,DeTrend!S30)</f>
        <v>1.0021965281875119E-2</v>
      </c>
      <c r="J52" s="4">
        <f>I52/I$64</f>
        <v>1.0022008148476302</v>
      </c>
    </row>
    <row r="53" spans="1:10">
      <c r="A53" s="56" t="str">
        <f>'Seasonal Indexes'!A152</f>
        <v>Feburary</v>
      </c>
      <c r="B53" s="10">
        <f>'Seasonal Indexes'!B152</f>
        <v>0.83745370832496768</v>
      </c>
      <c r="C53" s="10">
        <f>'Seasonal Indexes'!C152</f>
        <v>0.83781335976366966</v>
      </c>
      <c r="D53" s="10">
        <f>'Seasonal Indexes'!D152</f>
        <v>0.83918018471635036</v>
      </c>
      <c r="E53" s="10">
        <f>'Seasonal Indexes'!E152</f>
        <v>0.86474367593553936</v>
      </c>
      <c r="F53" s="10">
        <f>'Seasonal Indexes'!F152</f>
        <v>0.83949185415438721</v>
      </c>
      <c r="G53" s="4">
        <f>'Seasonal Indexes'!G152</f>
        <v>0.85987782179904548</v>
      </c>
      <c r="H53">
        <f>'Seasonal Indexes'!H152</f>
        <v>0.86350673092010677</v>
      </c>
      <c r="I53" s="3">
        <f>AVERAGE(DeTrend!S7,DeTrend!S19,DeTrend!S31)</f>
        <v>1.0015835393988204E-2</v>
      </c>
      <c r="J53" s="4">
        <f t="shared" ref="J53:J63" si="28">I53/I$64</f>
        <v>1.0015878234370232</v>
      </c>
    </row>
    <row r="54" spans="1:10">
      <c r="A54" s="56" t="str">
        <f>'Seasonal Indexes'!A153</f>
        <v>March</v>
      </c>
      <c r="B54" s="10">
        <f>'Seasonal Indexes'!B153</f>
        <v>0.99158105008745567</v>
      </c>
      <c r="C54" s="10">
        <f>'Seasonal Indexes'!C153</f>
        <v>0.99130126273861119</v>
      </c>
      <c r="D54" s="10">
        <f>'Seasonal Indexes'!D153</f>
        <v>0.99317982189585907</v>
      </c>
      <c r="E54" s="10">
        <f>'Seasonal Indexes'!E153</f>
        <v>1.0222014040581315</v>
      </c>
      <c r="F54" s="10">
        <f>'Seasonal Indexes'!F153</f>
        <v>0.99337586377438836</v>
      </c>
      <c r="G54" s="4">
        <f>'Seasonal Indexes'!G153</f>
        <v>1.013143897810727</v>
      </c>
      <c r="H54">
        <f>'Seasonal Indexes'!H153</f>
        <v>0.97203699243915043</v>
      </c>
      <c r="I54" s="3">
        <f>AVERAGE(DeTrend!S8,DeTrend!S20,DeTrend!S32)</f>
        <v>1.0018471510601775E-2</v>
      </c>
      <c r="J54" s="4">
        <f t="shared" si="28"/>
        <v>1.0018514362259174</v>
      </c>
    </row>
    <row r="55" spans="1:10">
      <c r="A55" s="56" t="str">
        <f>'Seasonal Indexes'!A154</f>
        <v>April</v>
      </c>
      <c r="B55" s="10">
        <f>'Seasonal Indexes'!B154</f>
        <v>0.91664601654567457</v>
      </c>
      <c r="C55" s="10">
        <f>'Seasonal Indexes'!C154</f>
        <v>0.91689629042815968</v>
      </c>
      <c r="D55" s="10">
        <f>'Seasonal Indexes'!D154</f>
        <v>0.91751666782577002</v>
      </c>
      <c r="E55" s="10">
        <f>'Seasonal Indexes'!E154</f>
        <v>0.88939156543021813</v>
      </c>
      <c r="F55" s="10">
        <f>'Seasonal Indexes'!F154</f>
        <v>0.91713081928828355</v>
      </c>
      <c r="G55" s="4">
        <f>'Seasonal Indexes'!G154</f>
        <v>0.89548676975204211</v>
      </c>
      <c r="H55">
        <f>'Seasonal Indexes'!H154</f>
        <v>0.93095222470609318</v>
      </c>
      <c r="I55" s="3">
        <f>AVERAGE(DeTrend!S9,DeTrend!S21,DeTrend!S33)</f>
        <v>1.0006287715139266E-2</v>
      </c>
      <c r="J55" s="4">
        <f t="shared" si="28"/>
        <v>1.0006330514683341</v>
      </c>
    </row>
    <row r="56" spans="1:10">
      <c r="A56" s="56" t="str">
        <f>'Seasonal Indexes'!A155</f>
        <v>May</v>
      </c>
      <c r="B56" s="10">
        <f>'Seasonal Indexes'!B155</f>
        <v>0.98805070880275758</v>
      </c>
      <c r="C56" s="10">
        <f>'Seasonal Indexes'!C155</f>
        <v>0.98784640626603071</v>
      </c>
      <c r="D56" s="10">
        <f>'Seasonal Indexes'!D155</f>
        <v>0.98859388346062904</v>
      </c>
      <c r="E56" s="10">
        <f>'Seasonal Indexes'!E155</f>
        <v>0.98644454804331383</v>
      </c>
      <c r="F56" s="10">
        <f>'Seasonal Indexes'!F155</f>
        <v>0.98800429227033382</v>
      </c>
      <c r="G56" s="4">
        <f>'Seasonal Indexes'!G155</f>
        <v>0.98514472669404896</v>
      </c>
      <c r="H56">
        <f>'Seasonal Indexes'!H155</f>
        <v>0.97911209947812017</v>
      </c>
      <c r="I56" s="3">
        <f>AVERAGE(DeTrend!S10,DeTrend!S22,DeTrend!S34)</f>
        <v>1.0007088353294067E-2</v>
      </c>
      <c r="J56" s="4">
        <f t="shared" si="28"/>
        <v>1.0007131156262685</v>
      </c>
    </row>
    <row r="57" spans="1:10">
      <c r="A57" s="56" t="str">
        <f>'Seasonal Indexes'!A156</f>
        <v>June</v>
      </c>
      <c r="B57" s="10">
        <f>'Seasonal Indexes'!B156</f>
        <v>1.0186181602477893</v>
      </c>
      <c r="C57" s="10">
        <f>'Seasonal Indexes'!C156</f>
        <v>1.0183893950846348</v>
      </c>
      <c r="D57" s="10">
        <f>'Seasonal Indexes'!D156</f>
        <v>1.0187900867248683</v>
      </c>
      <c r="E57" s="10">
        <f>'Seasonal Indexes'!E156</f>
        <v>1.0051223266861051</v>
      </c>
      <c r="F57" s="10">
        <f>'Seasonal Indexes'!F156</f>
        <v>1.0179452882277542</v>
      </c>
      <c r="G57" s="4">
        <f>'Seasonal Indexes'!G156</f>
        <v>1.0055704000933823</v>
      </c>
      <c r="H57">
        <f>'Seasonal Indexes'!H156</f>
        <v>1.005345309626448</v>
      </c>
      <c r="I57" s="3">
        <f>AVERAGE(DeTrend!S11,DeTrend!S23,DeTrend!S35)</f>
        <v>1.0003456354134342E-2</v>
      </c>
      <c r="J57" s="4">
        <f t="shared" si="28"/>
        <v>1.0003499141567938</v>
      </c>
    </row>
    <row r="58" spans="1:10">
      <c r="A58" s="56" t="str">
        <f>'Seasonal Indexes'!A157</f>
        <v>July</v>
      </c>
      <c r="B58" s="10">
        <f>'Seasonal Indexes'!B157</f>
        <v>1.0100332893594566</v>
      </c>
      <c r="C58" s="10">
        <f>'Seasonal Indexes'!C157</f>
        <v>1.009696311052807</v>
      </c>
      <c r="D58" s="10">
        <f>'Seasonal Indexes'!D157</f>
        <v>1.0097193270445721</v>
      </c>
      <c r="E58" s="10">
        <f>'Seasonal Indexes'!E157</f>
        <v>0.99379335873728958</v>
      </c>
      <c r="F58" s="10">
        <f>'Seasonal Indexes'!F157</f>
        <v>1.008897095926125</v>
      </c>
      <c r="G58" s="4">
        <f>'Seasonal Indexes'!G157</f>
        <v>0.99615379512351221</v>
      </c>
      <c r="H58">
        <f>'Seasonal Indexes'!H157</f>
        <v>1.0086208039019087</v>
      </c>
      <c r="I58" s="3">
        <f>AVERAGE(DeTrend!S12,DeTrend!S24,DeTrend!S36)</f>
        <v>9.9997499187809459E-3</v>
      </c>
      <c r="J58" s="4">
        <f t="shared" si="28"/>
        <v>0.99997926903611345</v>
      </c>
    </row>
    <row r="59" spans="1:10">
      <c r="A59" s="56" t="str">
        <f>'Seasonal Indexes'!A158</f>
        <v>August</v>
      </c>
      <c r="B59" s="10">
        <f>'Seasonal Indexes'!B158</f>
        <v>1.1201564263407116</v>
      </c>
      <c r="C59" s="10">
        <f>'Seasonal Indexes'!C158</f>
        <v>1.1204744950064536</v>
      </c>
      <c r="D59" s="10">
        <f>'Seasonal Indexes'!D158</f>
        <v>1.1194356794400075</v>
      </c>
      <c r="E59" s="10">
        <f>'Seasonal Indexes'!E158</f>
        <v>1.112091221542169</v>
      </c>
      <c r="F59" s="10">
        <f>'Seasonal Indexes'!F158</f>
        <v>1.1187141843484349</v>
      </c>
      <c r="G59" s="4">
        <f>'Seasonal Indexes'!G158</f>
        <v>1.1010600335264105</v>
      </c>
      <c r="H59">
        <f>'Seasonal Indexes'!H158</f>
        <v>1.0879418415565703</v>
      </c>
      <c r="I59" s="3">
        <f>AVERAGE(DeTrend!S13,DeTrend!S25,DeTrend!S37)</f>
        <v>9.9902512120333201E-3</v>
      </c>
      <c r="J59" s="4">
        <f t="shared" si="28"/>
        <v>0.99902939429850235</v>
      </c>
    </row>
    <row r="60" spans="1:10">
      <c r="A60" s="56" t="str">
        <f>'Seasonal Indexes'!A159</f>
        <v>September</v>
      </c>
      <c r="B60" s="10">
        <f>'Seasonal Indexes'!B159</f>
        <v>1.0350677712404879</v>
      </c>
      <c r="C60" s="10">
        <f>'Seasonal Indexes'!C159</f>
        <v>1.0342205904784287</v>
      </c>
      <c r="D60" s="10">
        <f>'Seasonal Indexes'!D159</f>
        <v>1.0336567344297594</v>
      </c>
      <c r="E60" s="10">
        <f>'Seasonal Indexes'!E159</f>
        <v>0.99704356075735834</v>
      </c>
      <c r="F60" s="10">
        <f>'Seasonal Indexes'!F159</f>
        <v>1.0332887779289184</v>
      </c>
      <c r="G60" s="4">
        <f>'Seasonal Indexes'!G159</f>
        <v>1.0037622466018017</v>
      </c>
      <c r="H60">
        <f>'Seasonal Indexes'!H159</f>
        <v>1.0419420540158917</v>
      </c>
      <c r="I60" s="3">
        <f>AVERAGE(DeTrend!S14,DeTrend!S26,DeTrend!S38)</f>
        <v>9.9940702504824428E-3</v>
      </c>
      <c r="J60" s="4">
        <f t="shared" si="28"/>
        <v>0.99941129977691856</v>
      </c>
    </row>
    <row r="61" spans="1:10">
      <c r="A61" s="56" t="str">
        <f>'Seasonal Indexes'!A160</f>
        <v>October</v>
      </c>
      <c r="B61" s="10">
        <f>'Seasonal Indexes'!B160</f>
        <v>1.0419270051833236</v>
      </c>
      <c r="C61" s="10">
        <f>'Seasonal Indexes'!C160</f>
        <v>1.0414110722358698</v>
      </c>
      <c r="D61" s="10">
        <f>'Seasonal Indexes'!D160</f>
        <v>1.0404778770497389</v>
      </c>
      <c r="E61" s="10">
        <f>'Seasonal Indexes'!E160</f>
        <v>1.0605200319239434</v>
      </c>
      <c r="F61" s="10">
        <f>'Seasonal Indexes'!F160</f>
        <v>1.0401517379884133</v>
      </c>
      <c r="G61" s="4">
        <f>'Seasonal Indexes'!G160</f>
        <v>1.0508447967850294</v>
      </c>
      <c r="H61">
        <f>'Seasonal Indexes'!H160</f>
        <v>1.0743138805461201</v>
      </c>
      <c r="I61" s="3">
        <f>AVERAGE(DeTrend!S15,DeTrend!S27,DeTrend!S39)</f>
        <v>9.9905615358560195E-3</v>
      </c>
      <c r="J61" s="4">
        <f t="shared" si="28"/>
        <v>0.99906042681350593</v>
      </c>
    </row>
    <row r="62" spans="1:10">
      <c r="A62" s="56" t="str">
        <f>'Seasonal Indexes'!A161</f>
        <v>November</v>
      </c>
      <c r="B62" s="10">
        <f>'Seasonal Indexes'!B161</f>
        <v>1.0035041883911087</v>
      </c>
      <c r="C62" s="10">
        <f>'Seasonal Indexes'!C161</f>
        <v>1.0039531568181181</v>
      </c>
      <c r="D62" s="10">
        <f>'Seasonal Indexes'!D161</f>
        <v>1.0018369495780892</v>
      </c>
      <c r="E62" s="10">
        <f>'Seasonal Indexes'!E161</f>
        <v>1.0166195363531634</v>
      </c>
      <c r="F62" s="10">
        <f>'Seasonal Indexes'!F161</f>
        <v>1.0025855517805935</v>
      </c>
      <c r="G62" s="4">
        <f>'Seasonal Indexes'!G161</f>
        <v>1.0286036288370917</v>
      </c>
      <c r="H62">
        <f>'Seasonal Indexes'!H161</f>
        <v>0.98626627332174521</v>
      </c>
      <c r="I62" s="3">
        <f>AVERAGE(DeTrend!S16,DeTrend!S28,DeTrend!S40)</f>
        <v>9.9784442428200171E-3</v>
      </c>
      <c r="J62" s="4">
        <f t="shared" si="28"/>
        <v>0.99784869232701845</v>
      </c>
    </row>
    <row r="63" spans="1:10" ht="15" thickBot="1">
      <c r="A63" s="19" t="str">
        <f>'Seasonal Indexes'!A162</f>
        <v>December</v>
      </c>
      <c r="B63" s="11">
        <f>'Seasonal Indexes'!B162</f>
        <v>1.018457564315032</v>
      </c>
      <c r="C63" s="11">
        <f>'Seasonal Indexes'!C162</f>
        <v>1.0190630703677921</v>
      </c>
      <c r="D63" s="11">
        <f>'Seasonal Indexes'!D162</f>
        <v>1.0163912630990757</v>
      </c>
      <c r="E63" s="11">
        <f>'Seasonal Indexes'!E162</f>
        <v>1.039318653231196</v>
      </c>
      <c r="F63" s="11">
        <f>'Seasonal Indexes'!F162</f>
        <v>1.0180951519557209</v>
      </c>
      <c r="G63" s="6">
        <f>'Seasonal Indexes'!G162</f>
        <v>1.0544676858030388</v>
      </c>
      <c r="H63">
        <f>'Seasonal Indexes'!H162</f>
        <v>0.99783306342099554</v>
      </c>
      <c r="I63" s="3">
        <f>AVERAGE(DeTrend!S17,DeTrend!S29,DeTrend!S41)</f>
        <v>9.97330496139163E-3</v>
      </c>
      <c r="J63" s="4">
        <f t="shared" si="28"/>
        <v>0.99733476198597282</v>
      </c>
    </row>
    <row r="64" spans="1:10">
      <c r="I64">
        <f>AVERAGE(I52:I63)</f>
        <v>9.9999572275330968E-3</v>
      </c>
    </row>
  </sheetData>
  <mergeCells count="8">
    <mergeCell ref="B29:B40"/>
    <mergeCell ref="D50:E50"/>
    <mergeCell ref="F50:G50"/>
    <mergeCell ref="H2:P2"/>
    <mergeCell ref="H3:K3"/>
    <mergeCell ref="M3:P3"/>
    <mergeCell ref="B5:B16"/>
    <mergeCell ref="B17:B2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42" sqref="A142"/>
    </sheetView>
  </sheetViews>
  <sheetFormatPr defaultRowHeight="14.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Imports from Brazil</vt:lpstr>
      <vt:lpstr>Seasonal Indexes</vt:lpstr>
      <vt:lpstr>Deseason</vt:lpstr>
      <vt:lpstr>DeTrend</vt:lpstr>
      <vt:lpstr>new Forecast</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Arjun</dc:creator>
  <cp:lastModifiedBy>SINGH Arjun</cp:lastModifiedBy>
  <dcterms:created xsi:type="dcterms:W3CDTF">2019-12-30T22:54:40Z</dcterms:created>
  <dcterms:modified xsi:type="dcterms:W3CDTF">2020-01-05T14:08:17Z</dcterms:modified>
</cp:coreProperties>
</file>