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H:\Desktop\Forecasting Project\"/>
    </mc:Choice>
  </mc:AlternateContent>
  <bookViews>
    <workbookView xWindow="0" yWindow="0" windowWidth="23040" windowHeight="11040" tabRatio="641" firstSheet="3" activeTab="3"/>
  </bookViews>
  <sheets>
    <sheet name="Seasonal Indexes" sheetId="9" r:id="rId1"/>
    <sheet name="Dataset - USA(Housing)" sheetId="2" r:id="rId2"/>
    <sheet name="Dataset - USA(Housing) Cont...." sheetId="11" r:id="rId3"/>
    <sheet name="Dataset - USA(Housing VS Year)2" sheetId="10" r:id="rId4"/>
    <sheet name="Plots" sheetId="13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00" i="10" l="1"/>
  <c r="J101" i="10"/>
  <c r="J102" i="10"/>
  <c r="J103" i="10"/>
  <c r="J104" i="10"/>
  <c r="J105" i="10"/>
  <c r="J106" i="10"/>
  <c r="J107" i="10"/>
  <c r="J108" i="10"/>
  <c r="J109" i="10"/>
  <c r="J110" i="10"/>
  <c r="J99" i="10"/>
  <c r="T78" i="10" l="1"/>
  <c r="T79" i="10"/>
  <c r="T80" i="10"/>
  <c r="T81" i="10"/>
  <c r="T82" i="10"/>
  <c r="T83" i="10"/>
  <c r="T84" i="10"/>
  <c r="T85" i="10"/>
  <c r="T86" i="10"/>
  <c r="T87" i="10"/>
  <c r="T88" i="10"/>
  <c r="T77" i="10"/>
  <c r="T66" i="10"/>
  <c r="T67" i="10"/>
  <c r="T68" i="10"/>
  <c r="T69" i="10"/>
  <c r="T70" i="10"/>
  <c r="T71" i="10"/>
  <c r="T72" i="10"/>
  <c r="T73" i="10"/>
  <c r="T74" i="10"/>
  <c r="T75" i="10"/>
  <c r="T76" i="10"/>
  <c r="T65" i="10"/>
  <c r="T54" i="10"/>
  <c r="T55" i="10"/>
  <c r="T56" i="10"/>
  <c r="T57" i="10"/>
  <c r="T58" i="10"/>
  <c r="T59" i="10"/>
  <c r="T60" i="10"/>
  <c r="T61" i="10"/>
  <c r="T62" i="10"/>
  <c r="T63" i="10"/>
  <c r="T64" i="10"/>
  <c r="T53" i="10"/>
  <c r="T42" i="10"/>
  <c r="T43" i="10"/>
  <c r="T44" i="10"/>
  <c r="T45" i="10"/>
  <c r="T46" i="10"/>
  <c r="T47" i="10"/>
  <c r="T48" i="10"/>
  <c r="T49" i="10"/>
  <c r="T50" i="10"/>
  <c r="T51" i="10"/>
  <c r="T52" i="10"/>
  <c r="T41" i="10"/>
  <c r="T30" i="10"/>
  <c r="T31" i="10"/>
  <c r="T32" i="10"/>
  <c r="T33" i="10"/>
  <c r="T34" i="10"/>
  <c r="T35" i="10"/>
  <c r="T36" i="10"/>
  <c r="T37" i="10"/>
  <c r="T38" i="10"/>
  <c r="T39" i="10"/>
  <c r="T40" i="10"/>
  <c r="T29" i="10"/>
  <c r="T18" i="10"/>
  <c r="T19" i="10"/>
  <c r="T20" i="10"/>
  <c r="T21" i="10"/>
  <c r="T22" i="10"/>
  <c r="T23" i="10"/>
  <c r="T24" i="10"/>
  <c r="T25" i="10"/>
  <c r="T26" i="10"/>
  <c r="T27" i="10"/>
  <c r="T28" i="10"/>
  <c r="T17" i="10"/>
  <c r="T6" i="10"/>
  <c r="T7" i="10"/>
  <c r="T8" i="10"/>
  <c r="T9" i="10"/>
  <c r="T10" i="10"/>
  <c r="T11" i="10"/>
  <c r="T12" i="10"/>
  <c r="T13" i="10"/>
  <c r="T14" i="10"/>
  <c r="T15" i="10"/>
  <c r="T16" i="10"/>
  <c r="T5" i="10"/>
  <c r="I111" i="10"/>
  <c r="M120" i="11"/>
  <c r="M121" i="11"/>
  <c r="M122" i="11"/>
  <c r="M123" i="11"/>
  <c r="M124" i="11"/>
  <c r="M125" i="11"/>
  <c r="M126" i="11"/>
  <c r="M127" i="11"/>
  <c r="M128" i="11"/>
  <c r="M129" i="11"/>
  <c r="M130" i="11"/>
  <c r="M131" i="11"/>
  <c r="M132" i="11"/>
  <c r="M133" i="11"/>
  <c r="M134" i="11"/>
  <c r="M135" i="11"/>
  <c r="M136" i="11"/>
  <c r="M137" i="11"/>
  <c r="M138" i="11"/>
  <c r="M139" i="11"/>
  <c r="M140" i="11"/>
  <c r="M141" i="11"/>
  <c r="M142" i="11"/>
  <c r="M143" i="11"/>
  <c r="M144" i="11"/>
  <c r="M145" i="11"/>
  <c r="M146" i="11"/>
  <c r="M147" i="11"/>
  <c r="M148" i="11"/>
  <c r="M149" i="11"/>
  <c r="M150" i="11"/>
  <c r="M151" i="11"/>
  <c r="M152" i="11"/>
  <c r="M153" i="11"/>
  <c r="M154" i="11"/>
  <c r="M155" i="11"/>
  <c r="M156" i="11"/>
  <c r="M157" i="11"/>
  <c r="M158" i="11"/>
  <c r="M159" i="11"/>
  <c r="M160" i="11"/>
  <c r="M161" i="11"/>
  <c r="M162" i="11"/>
  <c r="M163" i="11"/>
  <c r="M164" i="11"/>
  <c r="M165" i="11"/>
  <c r="M166" i="11"/>
  <c r="M167" i="11"/>
  <c r="M168" i="11"/>
  <c r="M169" i="11"/>
  <c r="M170" i="11"/>
  <c r="M171" i="11"/>
  <c r="M172" i="11"/>
  <c r="M173" i="11"/>
  <c r="M174" i="11"/>
  <c r="M175" i="11"/>
  <c r="M176" i="11"/>
  <c r="M177" i="11"/>
  <c r="M178" i="11"/>
  <c r="M179" i="11"/>
  <c r="M180" i="11"/>
  <c r="M181" i="11"/>
  <c r="M182" i="11"/>
  <c r="M183" i="11"/>
  <c r="M184" i="11"/>
  <c r="M119" i="11"/>
  <c r="K118" i="11"/>
  <c r="K119" i="11"/>
  <c r="K120" i="11"/>
  <c r="K121" i="11"/>
  <c r="K122" i="11"/>
  <c r="K123" i="11"/>
  <c r="K124" i="11"/>
  <c r="K125" i="11"/>
  <c r="K126" i="11"/>
  <c r="K127" i="11"/>
  <c r="K128" i="11"/>
  <c r="K129" i="11"/>
  <c r="K130" i="11"/>
  <c r="K131" i="11"/>
  <c r="K132" i="11"/>
  <c r="K133" i="11"/>
  <c r="K134" i="11"/>
  <c r="K135" i="11"/>
  <c r="K136" i="11"/>
  <c r="K137" i="11"/>
  <c r="K138" i="11"/>
  <c r="K139" i="11"/>
  <c r="K140" i="11"/>
  <c r="K141" i="11"/>
  <c r="K142" i="11"/>
  <c r="K143" i="11"/>
  <c r="K144" i="11"/>
  <c r="K145" i="11"/>
  <c r="K146" i="11"/>
  <c r="K147" i="11"/>
  <c r="K148" i="11"/>
  <c r="K149" i="11"/>
  <c r="K150" i="11"/>
  <c r="K151" i="11"/>
  <c r="K152" i="11"/>
  <c r="K153" i="11"/>
  <c r="K154" i="11"/>
  <c r="K155" i="11"/>
  <c r="K156" i="11"/>
  <c r="K157" i="11"/>
  <c r="K158" i="11"/>
  <c r="K159" i="11"/>
  <c r="K160" i="11"/>
  <c r="K161" i="11"/>
  <c r="K162" i="11"/>
  <c r="K163" i="11"/>
  <c r="K164" i="11"/>
  <c r="K165" i="11"/>
  <c r="K166" i="11"/>
  <c r="K167" i="11"/>
  <c r="K168" i="11"/>
  <c r="K169" i="11"/>
  <c r="K170" i="11"/>
  <c r="K171" i="11"/>
  <c r="K172" i="11"/>
  <c r="K173" i="11"/>
  <c r="K174" i="11"/>
  <c r="K175" i="11"/>
  <c r="K176" i="11"/>
  <c r="K177" i="11"/>
  <c r="K178" i="11"/>
  <c r="K179" i="11"/>
  <c r="K180" i="11"/>
  <c r="K181" i="11"/>
  <c r="K182" i="11"/>
  <c r="K183" i="11"/>
  <c r="K184" i="11"/>
  <c r="K185" i="11"/>
  <c r="K186" i="11"/>
  <c r="K117" i="11"/>
  <c r="F120" i="11"/>
  <c r="F121" i="11"/>
  <c r="F122" i="11"/>
  <c r="F123" i="11"/>
  <c r="F124" i="11"/>
  <c r="F125" i="11"/>
  <c r="F126" i="11"/>
  <c r="F127" i="11"/>
  <c r="F128" i="11"/>
  <c r="F129" i="11"/>
  <c r="F130" i="11"/>
  <c r="F131" i="11"/>
  <c r="F132" i="11"/>
  <c r="F133" i="11"/>
  <c r="F134" i="11"/>
  <c r="F135" i="11"/>
  <c r="F136" i="11"/>
  <c r="F137" i="11"/>
  <c r="F138" i="11"/>
  <c r="F139" i="11"/>
  <c r="F140" i="11"/>
  <c r="F141" i="11"/>
  <c r="F142" i="11"/>
  <c r="F143" i="11"/>
  <c r="F144" i="11"/>
  <c r="F145" i="11"/>
  <c r="F146" i="11"/>
  <c r="F147" i="11"/>
  <c r="F148" i="11"/>
  <c r="F149" i="11"/>
  <c r="F150" i="11"/>
  <c r="F151" i="11"/>
  <c r="F152" i="11"/>
  <c r="F153" i="11"/>
  <c r="F154" i="11"/>
  <c r="F155" i="11"/>
  <c r="F156" i="11"/>
  <c r="F157" i="11"/>
  <c r="F158" i="11"/>
  <c r="F159" i="11"/>
  <c r="F160" i="11"/>
  <c r="F161" i="11"/>
  <c r="F162" i="11"/>
  <c r="F163" i="11"/>
  <c r="F164" i="11"/>
  <c r="F165" i="11"/>
  <c r="F166" i="11"/>
  <c r="F167" i="11"/>
  <c r="F168" i="11"/>
  <c r="F169" i="11"/>
  <c r="F170" i="11"/>
  <c r="F171" i="11"/>
  <c r="F172" i="11"/>
  <c r="F173" i="11"/>
  <c r="F174" i="11"/>
  <c r="F175" i="11"/>
  <c r="F176" i="11"/>
  <c r="F177" i="11"/>
  <c r="F178" i="11"/>
  <c r="F179" i="11"/>
  <c r="F180" i="11"/>
  <c r="F181" i="11"/>
  <c r="F182" i="11"/>
  <c r="F183" i="11"/>
  <c r="F184" i="11"/>
  <c r="F119" i="11"/>
  <c r="D118" i="11"/>
  <c r="D119" i="11"/>
  <c r="D120" i="11"/>
  <c r="D121" i="11"/>
  <c r="D122" i="11"/>
  <c r="D123" i="11"/>
  <c r="D124" i="11"/>
  <c r="D125" i="11"/>
  <c r="D126" i="11"/>
  <c r="D127" i="11"/>
  <c r="D128" i="11"/>
  <c r="D129" i="11"/>
  <c r="D130" i="11"/>
  <c r="D131" i="11"/>
  <c r="D132" i="11"/>
  <c r="D133" i="11"/>
  <c r="D134" i="11"/>
  <c r="D135" i="11"/>
  <c r="D136" i="11"/>
  <c r="D137" i="11"/>
  <c r="D138" i="11"/>
  <c r="D139" i="11"/>
  <c r="D140" i="11"/>
  <c r="D141" i="11"/>
  <c r="D142" i="11"/>
  <c r="D143" i="11"/>
  <c r="D144" i="11"/>
  <c r="D145" i="11"/>
  <c r="D146" i="11"/>
  <c r="D147" i="11"/>
  <c r="D148" i="11"/>
  <c r="D149" i="11"/>
  <c r="D150" i="11"/>
  <c r="D151" i="11"/>
  <c r="D152" i="11"/>
  <c r="D153" i="11"/>
  <c r="D154" i="11"/>
  <c r="D155" i="11"/>
  <c r="D156" i="11"/>
  <c r="D157" i="11"/>
  <c r="D158" i="11"/>
  <c r="D159" i="11"/>
  <c r="D160" i="11"/>
  <c r="D161" i="11"/>
  <c r="D162" i="11"/>
  <c r="D163" i="11"/>
  <c r="D164" i="11"/>
  <c r="D165" i="11"/>
  <c r="D166" i="11"/>
  <c r="D167" i="11"/>
  <c r="D168" i="11"/>
  <c r="D169" i="11"/>
  <c r="D170" i="11"/>
  <c r="D171" i="11"/>
  <c r="D172" i="11"/>
  <c r="D173" i="11"/>
  <c r="D174" i="11"/>
  <c r="D175" i="11"/>
  <c r="D176" i="11"/>
  <c r="D177" i="11"/>
  <c r="D178" i="11"/>
  <c r="D179" i="11"/>
  <c r="D180" i="11"/>
  <c r="D181" i="11"/>
  <c r="D182" i="11"/>
  <c r="D183" i="11"/>
  <c r="D184" i="11"/>
  <c r="D185" i="11"/>
  <c r="D186" i="11"/>
  <c r="D117" i="11"/>
  <c r="C117" i="11"/>
  <c r="I117" i="11"/>
  <c r="I118" i="11"/>
  <c r="I119" i="11"/>
  <c r="I120" i="11"/>
  <c r="I121" i="11"/>
  <c r="I122" i="11"/>
  <c r="I123" i="11"/>
  <c r="I124" i="11"/>
  <c r="I125" i="11"/>
  <c r="I126" i="11"/>
  <c r="I127" i="11"/>
  <c r="I128" i="11"/>
  <c r="I129" i="11"/>
  <c r="I130" i="11"/>
  <c r="I131" i="11"/>
  <c r="I132" i="11"/>
  <c r="I133" i="11"/>
  <c r="I134" i="11"/>
  <c r="I135" i="11"/>
  <c r="I136" i="11"/>
  <c r="I137" i="11"/>
  <c r="I138" i="11"/>
  <c r="I139" i="11"/>
  <c r="I140" i="11"/>
  <c r="I141" i="11"/>
  <c r="I142" i="11"/>
  <c r="I143" i="11"/>
  <c r="I144" i="11"/>
  <c r="I145" i="11"/>
  <c r="I146" i="11"/>
  <c r="I147" i="11"/>
  <c r="I148" i="11"/>
  <c r="I149" i="11"/>
  <c r="I150" i="11"/>
  <c r="I151" i="11"/>
  <c r="I152" i="11"/>
  <c r="I153" i="11"/>
  <c r="I154" i="11"/>
  <c r="I155" i="11"/>
  <c r="I156" i="11"/>
  <c r="I157" i="11"/>
  <c r="I158" i="11"/>
  <c r="I159" i="11"/>
  <c r="I160" i="11"/>
  <c r="I161" i="11"/>
  <c r="I162" i="11"/>
  <c r="I163" i="11"/>
  <c r="I164" i="11"/>
  <c r="I165" i="11"/>
  <c r="I166" i="11"/>
  <c r="I167" i="11"/>
  <c r="I168" i="11"/>
  <c r="I169" i="11"/>
  <c r="I170" i="11"/>
  <c r="I171" i="11"/>
  <c r="I172" i="11"/>
  <c r="I173" i="11"/>
  <c r="I174" i="11"/>
  <c r="I175" i="11"/>
  <c r="I176" i="11"/>
  <c r="I177" i="11"/>
  <c r="I178" i="11"/>
  <c r="I179" i="11"/>
  <c r="I180" i="11"/>
  <c r="I181" i="11"/>
  <c r="I182" i="11"/>
  <c r="I183" i="11"/>
  <c r="I184" i="11"/>
  <c r="I185" i="11"/>
  <c r="I186" i="11"/>
  <c r="I187" i="11"/>
  <c r="I116" i="11"/>
  <c r="B117" i="11"/>
  <c r="B118" i="11"/>
  <c r="B119" i="11"/>
  <c r="B120" i="11"/>
  <c r="B121" i="11"/>
  <c r="B122" i="11"/>
  <c r="B123" i="11"/>
  <c r="B124" i="11"/>
  <c r="B125" i="11"/>
  <c r="B126" i="11"/>
  <c r="B127" i="11"/>
  <c r="B128" i="11"/>
  <c r="B129" i="11"/>
  <c r="B130" i="11"/>
  <c r="B131" i="11"/>
  <c r="B132" i="11"/>
  <c r="B133" i="11"/>
  <c r="B134" i="11"/>
  <c r="B135" i="11"/>
  <c r="B136" i="11"/>
  <c r="B137" i="11"/>
  <c r="B138" i="11"/>
  <c r="B139" i="11"/>
  <c r="B140" i="11"/>
  <c r="B141" i="11"/>
  <c r="B142" i="11"/>
  <c r="B143" i="11"/>
  <c r="B144" i="11"/>
  <c r="B145" i="11"/>
  <c r="B146" i="11"/>
  <c r="B147" i="11"/>
  <c r="B148" i="11"/>
  <c r="B149" i="11"/>
  <c r="B150" i="11"/>
  <c r="B151" i="11"/>
  <c r="B152" i="11"/>
  <c r="B153" i="11"/>
  <c r="B154" i="11"/>
  <c r="B155" i="11"/>
  <c r="B156" i="11"/>
  <c r="B157" i="11"/>
  <c r="B158" i="11"/>
  <c r="B159" i="11"/>
  <c r="B160" i="11"/>
  <c r="B161" i="11"/>
  <c r="B162" i="11"/>
  <c r="B163" i="11"/>
  <c r="B164" i="11"/>
  <c r="B165" i="11"/>
  <c r="B166" i="11"/>
  <c r="B167" i="11"/>
  <c r="B168" i="11"/>
  <c r="B169" i="11"/>
  <c r="B170" i="11"/>
  <c r="B171" i="11"/>
  <c r="B172" i="11"/>
  <c r="B173" i="11"/>
  <c r="B174" i="11"/>
  <c r="B175" i="11"/>
  <c r="B176" i="11"/>
  <c r="B177" i="11"/>
  <c r="B178" i="11"/>
  <c r="B179" i="11"/>
  <c r="B180" i="11"/>
  <c r="B181" i="11"/>
  <c r="B182" i="11"/>
  <c r="B183" i="11"/>
  <c r="B184" i="11"/>
  <c r="B185" i="11"/>
  <c r="B186" i="11"/>
  <c r="B187" i="11"/>
  <c r="B116" i="11"/>
  <c r="P77" i="11"/>
  <c r="O77" i="11"/>
  <c r="N77" i="11"/>
  <c r="M77" i="11"/>
  <c r="L77" i="11"/>
  <c r="K77" i="11"/>
  <c r="J77" i="11"/>
  <c r="P76" i="11"/>
  <c r="O76" i="11"/>
  <c r="N76" i="11"/>
  <c r="M76" i="11"/>
  <c r="L76" i="11"/>
  <c r="K76" i="11"/>
  <c r="J76" i="11"/>
  <c r="P75" i="11"/>
  <c r="O75" i="11"/>
  <c r="N75" i="11"/>
  <c r="M75" i="11"/>
  <c r="L75" i="11"/>
  <c r="K75" i="11"/>
  <c r="J75" i="11"/>
  <c r="P74" i="11"/>
  <c r="O74" i="11"/>
  <c r="N74" i="11"/>
  <c r="M74" i="11"/>
  <c r="L74" i="11"/>
  <c r="K74" i="11"/>
  <c r="J74" i="11"/>
  <c r="P73" i="11"/>
  <c r="O73" i="11"/>
  <c r="N73" i="11"/>
  <c r="M73" i="11"/>
  <c r="L73" i="11"/>
  <c r="K73" i="11"/>
  <c r="J73" i="11"/>
  <c r="P72" i="11"/>
  <c r="O72" i="11"/>
  <c r="N72" i="11"/>
  <c r="M72" i="11"/>
  <c r="L72" i="11"/>
  <c r="K72" i="11"/>
  <c r="J72" i="11"/>
  <c r="P71" i="11"/>
  <c r="O71" i="11"/>
  <c r="N71" i="11"/>
  <c r="M71" i="11"/>
  <c r="L71" i="11"/>
  <c r="K71" i="11"/>
  <c r="J71" i="11"/>
  <c r="P70" i="11"/>
  <c r="O70" i="11"/>
  <c r="N70" i="11"/>
  <c r="M70" i="11"/>
  <c r="L70" i="11"/>
  <c r="K70" i="11"/>
  <c r="J70" i="11"/>
  <c r="P69" i="11"/>
  <c r="O69" i="11"/>
  <c r="N69" i="11"/>
  <c r="M69" i="11"/>
  <c r="L69" i="11"/>
  <c r="K69" i="11"/>
  <c r="J69" i="11"/>
  <c r="P68" i="11"/>
  <c r="O68" i="11"/>
  <c r="N68" i="11"/>
  <c r="M68" i="11"/>
  <c r="L68" i="11"/>
  <c r="K68" i="11"/>
  <c r="J68" i="11"/>
  <c r="P67" i="11"/>
  <c r="O67" i="11"/>
  <c r="N67" i="11"/>
  <c r="M67" i="11"/>
  <c r="L67" i="11"/>
  <c r="K67" i="11"/>
  <c r="J67" i="11"/>
  <c r="P66" i="11"/>
  <c r="O66" i="11"/>
  <c r="N66" i="11"/>
  <c r="M66" i="11"/>
  <c r="L66" i="11"/>
  <c r="K66" i="11"/>
  <c r="J66" i="11"/>
  <c r="P65" i="11"/>
  <c r="O65" i="11"/>
  <c r="N65" i="11"/>
  <c r="M65" i="11"/>
  <c r="L65" i="11"/>
  <c r="K65" i="11"/>
  <c r="J65" i="11"/>
  <c r="P64" i="11"/>
  <c r="O64" i="11"/>
  <c r="N64" i="11"/>
  <c r="M64" i="11"/>
  <c r="L64" i="11"/>
  <c r="K64" i="11"/>
  <c r="J64" i="11"/>
  <c r="P63" i="11"/>
  <c r="O63" i="11"/>
  <c r="N63" i="11"/>
  <c r="M63" i="11"/>
  <c r="L63" i="11"/>
  <c r="K63" i="11"/>
  <c r="J63" i="11"/>
  <c r="P62" i="11"/>
  <c r="O62" i="11"/>
  <c r="N62" i="11"/>
  <c r="M62" i="11"/>
  <c r="L62" i="11"/>
  <c r="K62" i="11"/>
  <c r="J62" i="11"/>
  <c r="P61" i="11"/>
  <c r="O61" i="11"/>
  <c r="N61" i="11"/>
  <c r="M61" i="11"/>
  <c r="L61" i="11"/>
  <c r="K61" i="11"/>
  <c r="J61" i="11"/>
  <c r="P60" i="11"/>
  <c r="O60" i="11"/>
  <c r="N60" i="11"/>
  <c r="M60" i="11"/>
  <c r="L60" i="11"/>
  <c r="K60" i="11"/>
  <c r="J60" i="11"/>
  <c r="P59" i="11"/>
  <c r="O59" i="11"/>
  <c r="N59" i="11"/>
  <c r="M59" i="11"/>
  <c r="L59" i="11"/>
  <c r="K59" i="11"/>
  <c r="J59" i="11"/>
  <c r="P58" i="11"/>
  <c r="O58" i="11"/>
  <c r="N58" i="11"/>
  <c r="M58" i="11"/>
  <c r="L58" i="11"/>
  <c r="K58" i="11"/>
  <c r="J58" i="11"/>
  <c r="P57" i="11"/>
  <c r="O57" i="11"/>
  <c r="N57" i="11"/>
  <c r="M57" i="11"/>
  <c r="L57" i="11"/>
  <c r="K57" i="11"/>
  <c r="J57" i="11"/>
  <c r="P56" i="11"/>
  <c r="O56" i="11"/>
  <c r="N56" i="11"/>
  <c r="M56" i="11"/>
  <c r="L56" i="11"/>
  <c r="K56" i="11"/>
  <c r="J56" i="11"/>
  <c r="P55" i="11"/>
  <c r="O55" i="11"/>
  <c r="N55" i="11"/>
  <c r="M55" i="11"/>
  <c r="L55" i="11"/>
  <c r="K55" i="11"/>
  <c r="J55" i="11"/>
  <c r="P54" i="11"/>
  <c r="O54" i="11"/>
  <c r="N54" i="11"/>
  <c r="M54" i="11"/>
  <c r="L54" i="11"/>
  <c r="K54" i="11"/>
  <c r="J54" i="11"/>
  <c r="P53" i="11"/>
  <c r="O53" i="11"/>
  <c r="N53" i="11"/>
  <c r="M53" i="11"/>
  <c r="L53" i="11"/>
  <c r="K53" i="11"/>
  <c r="J53" i="11"/>
  <c r="P52" i="11"/>
  <c r="O52" i="11"/>
  <c r="N52" i="11"/>
  <c r="M52" i="11"/>
  <c r="L52" i="11"/>
  <c r="K52" i="11"/>
  <c r="J52" i="11"/>
  <c r="P51" i="11"/>
  <c r="O51" i="11"/>
  <c r="N51" i="11"/>
  <c r="M51" i="11"/>
  <c r="L51" i="11"/>
  <c r="K51" i="11"/>
  <c r="J51" i="11"/>
  <c r="P50" i="11"/>
  <c r="O50" i="11"/>
  <c r="N50" i="11"/>
  <c r="M50" i="11"/>
  <c r="L50" i="11"/>
  <c r="K50" i="11"/>
  <c r="J50" i="11"/>
  <c r="P49" i="11"/>
  <c r="O49" i="11"/>
  <c r="N49" i="11"/>
  <c r="M49" i="11"/>
  <c r="L49" i="11"/>
  <c r="K49" i="11"/>
  <c r="J49" i="11"/>
  <c r="P48" i="11"/>
  <c r="O48" i="11"/>
  <c r="N48" i="11"/>
  <c r="M48" i="11"/>
  <c r="L48" i="11"/>
  <c r="K48" i="11"/>
  <c r="J48" i="11"/>
  <c r="P47" i="11"/>
  <c r="O47" i="11"/>
  <c r="N47" i="11"/>
  <c r="M47" i="11"/>
  <c r="L47" i="11"/>
  <c r="K47" i="11"/>
  <c r="J47" i="11"/>
  <c r="P46" i="11"/>
  <c r="O46" i="11"/>
  <c r="N46" i="11"/>
  <c r="M46" i="11"/>
  <c r="L46" i="11"/>
  <c r="K46" i="11"/>
  <c r="J46" i="11"/>
  <c r="P45" i="11"/>
  <c r="O45" i="11"/>
  <c r="N45" i="11"/>
  <c r="M45" i="11"/>
  <c r="L45" i="11"/>
  <c r="K45" i="11"/>
  <c r="J45" i="11"/>
  <c r="P44" i="11"/>
  <c r="O44" i="11"/>
  <c r="N44" i="11"/>
  <c r="M44" i="11"/>
  <c r="L44" i="11"/>
  <c r="K44" i="11"/>
  <c r="J44" i="11"/>
  <c r="P43" i="11"/>
  <c r="O43" i="11"/>
  <c r="N43" i="11"/>
  <c r="M43" i="11"/>
  <c r="L43" i="11"/>
  <c r="K43" i="11"/>
  <c r="J43" i="11"/>
  <c r="P42" i="11"/>
  <c r="O42" i="11"/>
  <c r="N42" i="11"/>
  <c r="M42" i="11"/>
  <c r="L42" i="11"/>
  <c r="K42" i="11"/>
  <c r="J42" i="11"/>
  <c r="P41" i="11"/>
  <c r="O41" i="11"/>
  <c r="N41" i="11"/>
  <c r="M41" i="11"/>
  <c r="L41" i="11"/>
  <c r="K41" i="11"/>
  <c r="J41" i="11"/>
  <c r="P40" i="11"/>
  <c r="O40" i="11"/>
  <c r="N40" i="11"/>
  <c r="M40" i="11"/>
  <c r="L40" i="11"/>
  <c r="K40" i="11"/>
  <c r="J40" i="11"/>
  <c r="P39" i="11"/>
  <c r="O39" i="11"/>
  <c r="N39" i="11"/>
  <c r="M39" i="11"/>
  <c r="L39" i="11"/>
  <c r="K39" i="11"/>
  <c r="J39" i="11"/>
  <c r="P38" i="11"/>
  <c r="O38" i="11"/>
  <c r="N38" i="11"/>
  <c r="M38" i="11"/>
  <c r="L38" i="11"/>
  <c r="K38" i="11"/>
  <c r="J38" i="11"/>
  <c r="P37" i="11"/>
  <c r="O37" i="11"/>
  <c r="N37" i="11"/>
  <c r="M37" i="11"/>
  <c r="L37" i="11"/>
  <c r="K37" i="11"/>
  <c r="J37" i="11"/>
  <c r="P36" i="11"/>
  <c r="O36" i="11"/>
  <c r="N36" i="11"/>
  <c r="M36" i="11"/>
  <c r="L36" i="11"/>
  <c r="K36" i="11"/>
  <c r="J36" i="11"/>
  <c r="P35" i="11"/>
  <c r="O35" i="11"/>
  <c r="N35" i="11"/>
  <c r="M35" i="11"/>
  <c r="L35" i="11"/>
  <c r="K35" i="11"/>
  <c r="J35" i="11"/>
  <c r="P34" i="11"/>
  <c r="O34" i="11"/>
  <c r="N34" i="11"/>
  <c r="M34" i="11"/>
  <c r="L34" i="11"/>
  <c r="K34" i="11"/>
  <c r="J34" i="11"/>
  <c r="P33" i="11"/>
  <c r="O33" i="11"/>
  <c r="N33" i="11"/>
  <c r="M33" i="11"/>
  <c r="L33" i="11"/>
  <c r="K33" i="11"/>
  <c r="J33" i="11"/>
  <c r="P32" i="11"/>
  <c r="O32" i="11"/>
  <c r="N32" i="11"/>
  <c r="M32" i="11"/>
  <c r="L32" i="11"/>
  <c r="K32" i="11"/>
  <c r="J32" i="11"/>
  <c r="P31" i="11"/>
  <c r="O31" i="11"/>
  <c r="N31" i="11"/>
  <c r="M31" i="11"/>
  <c r="L31" i="11"/>
  <c r="K31" i="11"/>
  <c r="J31" i="11"/>
  <c r="P30" i="11"/>
  <c r="O30" i="11"/>
  <c r="N30" i="11"/>
  <c r="M30" i="11"/>
  <c r="L30" i="11"/>
  <c r="K30" i="11"/>
  <c r="J30" i="11"/>
  <c r="P29" i="11"/>
  <c r="O29" i="11"/>
  <c r="N29" i="11"/>
  <c r="M29" i="11"/>
  <c r="L29" i="11"/>
  <c r="K29" i="11"/>
  <c r="J29" i="11"/>
  <c r="P28" i="11"/>
  <c r="O28" i="11"/>
  <c r="N28" i="11"/>
  <c r="M28" i="11"/>
  <c r="L28" i="11"/>
  <c r="K28" i="11"/>
  <c r="J28" i="11"/>
  <c r="P27" i="11"/>
  <c r="O27" i="11"/>
  <c r="N27" i="11"/>
  <c r="M27" i="11"/>
  <c r="L27" i="11"/>
  <c r="K27" i="11"/>
  <c r="J27" i="11"/>
  <c r="P26" i="11"/>
  <c r="O26" i="11"/>
  <c r="N26" i="11"/>
  <c r="M26" i="11"/>
  <c r="L26" i="11"/>
  <c r="K26" i="11"/>
  <c r="J26" i="11"/>
  <c r="P25" i="11"/>
  <c r="O25" i="11"/>
  <c r="N25" i="11"/>
  <c r="M25" i="11"/>
  <c r="L25" i="11"/>
  <c r="K25" i="11"/>
  <c r="J25" i="11"/>
  <c r="P24" i="11"/>
  <c r="O24" i="11"/>
  <c r="N24" i="11"/>
  <c r="M24" i="11"/>
  <c r="L24" i="11"/>
  <c r="K24" i="11"/>
  <c r="J24" i="11"/>
  <c r="P23" i="11"/>
  <c r="O23" i="11"/>
  <c r="N23" i="11"/>
  <c r="M23" i="11"/>
  <c r="L23" i="11"/>
  <c r="K23" i="11"/>
  <c r="J23" i="11"/>
  <c r="P22" i="11"/>
  <c r="O22" i="11"/>
  <c r="N22" i="11"/>
  <c r="M22" i="11"/>
  <c r="L22" i="11"/>
  <c r="K22" i="11"/>
  <c r="J22" i="11"/>
  <c r="P21" i="11"/>
  <c r="O21" i="11"/>
  <c r="N21" i="11"/>
  <c r="M21" i="11"/>
  <c r="L21" i="11"/>
  <c r="K21" i="11"/>
  <c r="J21" i="11"/>
  <c r="P20" i="11"/>
  <c r="O20" i="11"/>
  <c r="N20" i="11"/>
  <c r="M20" i="11"/>
  <c r="L20" i="11"/>
  <c r="K20" i="11"/>
  <c r="J20" i="11"/>
  <c r="P19" i="11"/>
  <c r="O19" i="11"/>
  <c r="N19" i="11"/>
  <c r="M19" i="11"/>
  <c r="L19" i="11"/>
  <c r="K19" i="11"/>
  <c r="J19" i="11"/>
  <c r="P18" i="11"/>
  <c r="O18" i="11"/>
  <c r="N18" i="11"/>
  <c r="M18" i="11"/>
  <c r="L18" i="11"/>
  <c r="K18" i="11"/>
  <c r="J18" i="11"/>
  <c r="P17" i="11"/>
  <c r="O17" i="11"/>
  <c r="N17" i="11"/>
  <c r="M17" i="11"/>
  <c r="L17" i="11"/>
  <c r="K17" i="11"/>
  <c r="J17" i="11"/>
  <c r="P16" i="11"/>
  <c r="O16" i="11"/>
  <c r="N16" i="11"/>
  <c r="M16" i="11"/>
  <c r="L16" i="11"/>
  <c r="K16" i="11"/>
  <c r="J16" i="11"/>
  <c r="P15" i="11"/>
  <c r="O15" i="11"/>
  <c r="N15" i="11"/>
  <c r="M15" i="11"/>
  <c r="L15" i="11"/>
  <c r="K15" i="11"/>
  <c r="J15" i="11"/>
  <c r="P14" i="11"/>
  <c r="O14" i="11"/>
  <c r="N14" i="11"/>
  <c r="M14" i="11"/>
  <c r="L14" i="11"/>
  <c r="K14" i="11"/>
  <c r="J14" i="11"/>
  <c r="P13" i="11"/>
  <c r="O13" i="11"/>
  <c r="N13" i="11"/>
  <c r="M13" i="11"/>
  <c r="L13" i="11"/>
  <c r="K13" i="11"/>
  <c r="J13" i="11"/>
  <c r="P12" i="11"/>
  <c r="O12" i="11"/>
  <c r="N12" i="11"/>
  <c r="M12" i="11"/>
  <c r="L12" i="11"/>
  <c r="K12" i="11"/>
  <c r="J12" i="11"/>
  <c r="P11" i="11"/>
  <c r="O11" i="11"/>
  <c r="N11" i="11"/>
  <c r="M11" i="11"/>
  <c r="L11" i="11"/>
  <c r="K11" i="11"/>
  <c r="J11" i="11"/>
  <c r="P10" i="11"/>
  <c r="O10" i="11"/>
  <c r="N10" i="11"/>
  <c r="M10" i="11"/>
  <c r="L10" i="11"/>
  <c r="K10" i="11"/>
  <c r="J10" i="11"/>
  <c r="P9" i="11"/>
  <c r="O9" i="11"/>
  <c r="N9" i="11"/>
  <c r="M9" i="11"/>
  <c r="L9" i="11"/>
  <c r="K9" i="11"/>
  <c r="J9" i="11"/>
  <c r="P8" i="11"/>
  <c r="O8" i="11"/>
  <c r="N8" i="11"/>
  <c r="M8" i="11"/>
  <c r="L8" i="11"/>
  <c r="K8" i="11"/>
  <c r="J8" i="11"/>
  <c r="P7" i="11"/>
  <c r="O7" i="11"/>
  <c r="N7" i="11"/>
  <c r="M7" i="11"/>
  <c r="L7" i="11"/>
  <c r="K7" i="11"/>
  <c r="J7" i="11"/>
  <c r="P6" i="11"/>
  <c r="O6" i="11"/>
  <c r="N6" i="11"/>
  <c r="M6" i="11"/>
  <c r="L6" i="11"/>
  <c r="K6" i="11"/>
  <c r="J6" i="11"/>
  <c r="J67" i="2"/>
  <c r="K67" i="2"/>
  <c r="L67" i="2"/>
  <c r="M67" i="2"/>
  <c r="N67" i="2"/>
  <c r="O67" i="2"/>
  <c r="P67" i="2"/>
  <c r="J68" i="2"/>
  <c r="K68" i="2"/>
  <c r="L68" i="2"/>
  <c r="M68" i="2"/>
  <c r="N68" i="2"/>
  <c r="O68" i="2"/>
  <c r="P68" i="2"/>
  <c r="J69" i="2"/>
  <c r="K69" i="2"/>
  <c r="L69" i="2"/>
  <c r="M69" i="2"/>
  <c r="N69" i="2"/>
  <c r="O69" i="2"/>
  <c r="P69" i="2"/>
  <c r="J70" i="2"/>
  <c r="K70" i="2"/>
  <c r="L70" i="2"/>
  <c r="M70" i="2"/>
  <c r="N70" i="2"/>
  <c r="O70" i="2"/>
  <c r="P70" i="2"/>
  <c r="J71" i="2"/>
  <c r="K71" i="2"/>
  <c r="L71" i="2"/>
  <c r="M71" i="2"/>
  <c r="N71" i="2"/>
  <c r="O71" i="2"/>
  <c r="P71" i="2"/>
  <c r="J72" i="2"/>
  <c r="K72" i="2"/>
  <c r="L72" i="2"/>
  <c r="M72" i="2"/>
  <c r="N72" i="2"/>
  <c r="O72" i="2"/>
  <c r="P72" i="2"/>
  <c r="J73" i="2"/>
  <c r="K73" i="2"/>
  <c r="L73" i="2"/>
  <c r="M73" i="2"/>
  <c r="N73" i="2"/>
  <c r="O73" i="2"/>
  <c r="P73" i="2"/>
  <c r="J74" i="2"/>
  <c r="K74" i="2"/>
  <c r="L74" i="2"/>
  <c r="M74" i="2"/>
  <c r="N74" i="2"/>
  <c r="O74" i="2"/>
  <c r="P74" i="2"/>
  <c r="J75" i="2"/>
  <c r="K75" i="2"/>
  <c r="L75" i="2"/>
  <c r="M75" i="2"/>
  <c r="N75" i="2"/>
  <c r="O75" i="2"/>
  <c r="P75" i="2"/>
  <c r="J76" i="2"/>
  <c r="K76" i="2"/>
  <c r="L76" i="2"/>
  <c r="M76" i="2"/>
  <c r="N76" i="2"/>
  <c r="O76" i="2"/>
  <c r="P76" i="2"/>
  <c r="J77" i="2"/>
  <c r="K77" i="2"/>
  <c r="L77" i="2"/>
  <c r="M77" i="2"/>
  <c r="N77" i="2"/>
  <c r="O77" i="2"/>
  <c r="P77" i="2"/>
  <c r="K66" i="2"/>
  <c r="L66" i="2"/>
  <c r="M66" i="2"/>
  <c r="N66" i="2"/>
  <c r="O66" i="2"/>
  <c r="P66" i="2"/>
  <c r="J66" i="2"/>
  <c r="J55" i="2"/>
  <c r="K55" i="2"/>
  <c r="L55" i="2"/>
  <c r="M55" i="2"/>
  <c r="N55" i="2"/>
  <c r="O55" i="2"/>
  <c r="P55" i="2"/>
  <c r="J56" i="2"/>
  <c r="K56" i="2"/>
  <c r="L56" i="2"/>
  <c r="M56" i="2"/>
  <c r="N56" i="2"/>
  <c r="O56" i="2"/>
  <c r="P56" i="2"/>
  <c r="J57" i="2"/>
  <c r="K57" i="2"/>
  <c r="L57" i="2"/>
  <c r="M57" i="2"/>
  <c r="N57" i="2"/>
  <c r="O57" i="2"/>
  <c r="P57" i="2"/>
  <c r="J58" i="2"/>
  <c r="K58" i="2"/>
  <c r="L58" i="2"/>
  <c r="M58" i="2"/>
  <c r="N58" i="2"/>
  <c r="O58" i="2"/>
  <c r="P58" i="2"/>
  <c r="J59" i="2"/>
  <c r="K59" i="2"/>
  <c r="L59" i="2"/>
  <c r="M59" i="2"/>
  <c r="N59" i="2"/>
  <c r="O59" i="2"/>
  <c r="P59" i="2"/>
  <c r="J60" i="2"/>
  <c r="K60" i="2"/>
  <c r="L60" i="2"/>
  <c r="M60" i="2"/>
  <c r="N60" i="2"/>
  <c r="O60" i="2"/>
  <c r="P60" i="2"/>
  <c r="J61" i="2"/>
  <c r="K61" i="2"/>
  <c r="L61" i="2"/>
  <c r="M61" i="2"/>
  <c r="N61" i="2"/>
  <c r="O61" i="2"/>
  <c r="P61" i="2"/>
  <c r="J62" i="2"/>
  <c r="K62" i="2"/>
  <c r="L62" i="2"/>
  <c r="M62" i="2"/>
  <c r="N62" i="2"/>
  <c r="O62" i="2"/>
  <c r="P62" i="2"/>
  <c r="J63" i="2"/>
  <c r="K63" i="2"/>
  <c r="L63" i="2"/>
  <c r="M63" i="2"/>
  <c r="N63" i="2"/>
  <c r="O63" i="2"/>
  <c r="P63" i="2"/>
  <c r="J64" i="2"/>
  <c r="K64" i="2"/>
  <c r="L64" i="2"/>
  <c r="M64" i="2"/>
  <c r="N64" i="2"/>
  <c r="O64" i="2"/>
  <c r="P64" i="2"/>
  <c r="J65" i="2"/>
  <c r="K65" i="2"/>
  <c r="L65" i="2"/>
  <c r="M65" i="2"/>
  <c r="N65" i="2"/>
  <c r="O65" i="2"/>
  <c r="P65" i="2"/>
  <c r="K54" i="2"/>
  <c r="L54" i="2"/>
  <c r="M54" i="2"/>
  <c r="N54" i="2"/>
  <c r="O54" i="2"/>
  <c r="P54" i="2"/>
  <c r="J54" i="2"/>
  <c r="J43" i="2"/>
  <c r="K43" i="2"/>
  <c r="L43" i="2"/>
  <c r="M43" i="2"/>
  <c r="N43" i="2"/>
  <c r="O43" i="2"/>
  <c r="P43" i="2"/>
  <c r="J44" i="2"/>
  <c r="K44" i="2"/>
  <c r="L44" i="2"/>
  <c r="M44" i="2"/>
  <c r="N44" i="2"/>
  <c r="O44" i="2"/>
  <c r="P44" i="2"/>
  <c r="J45" i="2"/>
  <c r="K45" i="2"/>
  <c r="L45" i="2"/>
  <c r="M45" i="2"/>
  <c r="N45" i="2"/>
  <c r="O45" i="2"/>
  <c r="P45" i="2"/>
  <c r="J46" i="2"/>
  <c r="K46" i="2"/>
  <c r="L46" i="2"/>
  <c r="M46" i="2"/>
  <c r="N46" i="2"/>
  <c r="O46" i="2"/>
  <c r="P46" i="2"/>
  <c r="J47" i="2"/>
  <c r="K47" i="2"/>
  <c r="L47" i="2"/>
  <c r="M47" i="2"/>
  <c r="N47" i="2"/>
  <c r="O47" i="2"/>
  <c r="P47" i="2"/>
  <c r="J48" i="2"/>
  <c r="K48" i="2"/>
  <c r="L48" i="2"/>
  <c r="M48" i="2"/>
  <c r="N48" i="2"/>
  <c r="O48" i="2"/>
  <c r="P48" i="2"/>
  <c r="J49" i="2"/>
  <c r="K49" i="2"/>
  <c r="L49" i="2"/>
  <c r="M49" i="2"/>
  <c r="N49" i="2"/>
  <c r="O49" i="2"/>
  <c r="P49" i="2"/>
  <c r="J50" i="2"/>
  <c r="K50" i="2"/>
  <c r="L50" i="2"/>
  <c r="M50" i="2"/>
  <c r="N50" i="2"/>
  <c r="O50" i="2"/>
  <c r="P50" i="2"/>
  <c r="J51" i="2"/>
  <c r="K51" i="2"/>
  <c r="L51" i="2"/>
  <c r="M51" i="2"/>
  <c r="N51" i="2"/>
  <c r="O51" i="2"/>
  <c r="P51" i="2"/>
  <c r="J52" i="2"/>
  <c r="K52" i="2"/>
  <c r="L52" i="2"/>
  <c r="M52" i="2"/>
  <c r="N52" i="2"/>
  <c r="O52" i="2"/>
  <c r="P52" i="2"/>
  <c r="J53" i="2"/>
  <c r="K53" i="2"/>
  <c r="L53" i="2"/>
  <c r="M53" i="2"/>
  <c r="N53" i="2"/>
  <c r="O53" i="2"/>
  <c r="P53" i="2"/>
  <c r="K42" i="2"/>
  <c r="L42" i="2"/>
  <c r="M42" i="2"/>
  <c r="N42" i="2"/>
  <c r="O42" i="2"/>
  <c r="P42" i="2"/>
  <c r="J42" i="2"/>
  <c r="J31" i="2"/>
  <c r="K31" i="2"/>
  <c r="L31" i="2"/>
  <c r="M31" i="2"/>
  <c r="N31" i="2"/>
  <c r="O31" i="2"/>
  <c r="P31" i="2"/>
  <c r="J32" i="2"/>
  <c r="K32" i="2"/>
  <c r="L32" i="2"/>
  <c r="M32" i="2"/>
  <c r="N32" i="2"/>
  <c r="O32" i="2"/>
  <c r="P32" i="2"/>
  <c r="J33" i="2"/>
  <c r="K33" i="2"/>
  <c r="L33" i="2"/>
  <c r="M33" i="2"/>
  <c r="N33" i="2"/>
  <c r="O33" i="2"/>
  <c r="P33" i="2"/>
  <c r="J34" i="2"/>
  <c r="K34" i="2"/>
  <c r="L34" i="2"/>
  <c r="M34" i="2"/>
  <c r="N34" i="2"/>
  <c r="O34" i="2"/>
  <c r="P34" i="2"/>
  <c r="J35" i="2"/>
  <c r="K35" i="2"/>
  <c r="L35" i="2"/>
  <c r="M35" i="2"/>
  <c r="N35" i="2"/>
  <c r="O35" i="2"/>
  <c r="P35" i="2"/>
  <c r="J36" i="2"/>
  <c r="K36" i="2"/>
  <c r="L36" i="2"/>
  <c r="M36" i="2"/>
  <c r="N36" i="2"/>
  <c r="O36" i="2"/>
  <c r="P36" i="2"/>
  <c r="J37" i="2"/>
  <c r="K37" i="2"/>
  <c r="L37" i="2"/>
  <c r="M37" i="2"/>
  <c r="N37" i="2"/>
  <c r="O37" i="2"/>
  <c r="P37" i="2"/>
  <c r="J38" i="2"/>
  <c r="K38" i="2"/>
  <c r="L38" i="2"/>
  <c r="M38" i="2"/>
  <c r="N38" i="2"/>
  <c r="O38" i="2"/>
  <c r="P38" i="2"/>
  <c r="J39" i="2"/>
  <c r="K39" i="2"/>
  <c r="L39" i="2"/>
  <c r="M39" i="2"/>
  <c r="N39" i="2"/>
  <c r="O39" i="2"/>
  <c r="P39" i="2"/>
  <c r="J40" i="2"/>
  <c r="K40" i="2"/>
  <c r="L40" i="2"/>
  <c r="M40" i="2"/>
  <c r="N40" i="2"/>
  <c r="O40" i="2"/>
  <c r="P40" i="2"/>
  <c r="J41" i="2"/>
  <c r="K41" i="2"/>
  <c r="L41" i="2"/>
  <c r="M41" i="2"/>
  <c r="N41" i="2"/>
  <c r="O41" i="2"/>
  <c r="P41" i="2"/>
  <c r="K30" i="2"/>
  <c r="L30" i="2"/>
  <c r="M30" i="2"/>
  <c r="N30" i="2"/>
  <c r="O30" i="2"/>
  <c r="P30" i="2"/>
  <c r="J30" i="2"/>
  <c r="J19" i="2"/>
  <c r="K19" i="2"/>
  <c r="L19" i="2"/>
  <c r="M19" i="2"/>
  <c r="N19" i="2"/>
  <c r="O19" i="2"/>
  <c r="P19" i="2"/>
  <c r="J20" i="2"/>
  <c r="K20" i="2"/>
  <c r="L20" i="2"/>
  <c r="M20" i="2"/>
  <c r="N20" i="2"/>
  <c r="O20" i="2"/>
  <c r="P20" i="2"/>
  <c r="J21" i="2"/>
  <c r="K21" i="2"/>
  <c r="L21" i="2"/>
  <c r="M21" i="2"/>
  <c r="N21" i="2"/>
  <c r="O21" i="2"/>
  <c r="P21" i="2"/>
  <c r="J22" i="2"/>
  <c r="K22" i="2"/>
  <c r="L22" i="2"/>
  <c r="M22" i="2"/>
  <c r="N22" i="2"/>
  <c r="O22" i="2"/>
  <c r="P22" i="2"/>
  <c r="J23" i="2"/>
  <c r="K23" i="2"/>
  <c r="L23" i="2"/>
  <c r="M23" i="2"/>
  <c r="N23" i="2"/>
  <c r="O23" i="2"/>
  <c r="P23" i="2"/>
  <c r="J24" i="2"/>
  <c r="K24" i="2"/>
  <c r="L24" i="2"/>
  <c r="M24" i="2"/>
  <c r="N24" i="2"/>
  <c r="O24" i="2"/>
  <c r="P24" i="2"/>
  <c r="J25" i="2"/>
  <c r="K25" i="2"/>
  <c r="L25" i="2"/>
  <c r="M25" i="2"/>
  <c r="N25" i="2"/>
  <c r="O25" i="2"/>
  <c r="P25" i="2"/>
  <c r="J26" i="2"/>
  <c r="K26" i="2"/>
  <c r="L26" i="2"/>
  <c r="M26" i="2"/>
  <c r="N26" i="2"/>
  <c r="O26" i="2"/>
  <c r="P26" i="2"/>
  <c r="J27" i="2"/>
  <c r="K27" i="2"/>
  <c r="L27" i="2"/>
  <c r="M27" i="2"/>
  <c r="N27" i="2"/>
  <c r="O27" i="2"/>
  <c r="P27" i="2"/>
  <c r="J28" i="2"/>
  <c r="K28" i="2"/>
  <c r="L28" i="2"/>
  <c r="M28" i="2"/>
  <c r="N28" i="2"/>
  <c r="O28" i="2"/>
  <c r="P28" i="2"/>
  <c r="J29" i="2"/>
  <c r="K29" i="2"/>
  <c r="L29" i="2"/>
  <c r="M29" i="2"/>
  <c r="N29" i="2"/>
  <c r="O29" i="2"/>
  <c r="P29" i="2"/>
  <c r="K18" i="2"/>
  <c r="L18" i="2"/>
  <c r="M18" i="2"/>
  <c r="N18" i="2"/>
  <c r="O18" i="2"/>
  <c r="P18" i="2"/>
  <c r="J18" i="2"/>
  <c r="J7" i="2"/>
  <c r="K7" i="2"/>
  <c r="L7" i="2"/>
  <c r="M7" i="2"/>
  <c r="N7" i="2"/>
  <c r="O7" i="2"/>
  <c r="P7" i="2"/>
  <c r="J8" i="2"/>
  <c r="K8" i="2"/>
  <c r="L8" i="2"/>
  <c r="M8" i="2"/>
  <c r="N8" i="2"/>
  <c r="O8" i="2"/>
  <c r="P8" i="2"/>
  <c r="J9" i="2"/>
  <c r="K9" i="2"/>
  <c r="L9" i="2"/>
  <c r="M9" i="2"/>
  <c r="N9" i="2"/>
  <c r="O9" i="2"/>
  <c r="P9" i="2"/>
  <c r="J10" i="2"/>
  <c r="K10" i="2"/>
  <c r="L10" i="2"/>
  <c r="M10" i="2"/>
  <c r="N10" i="2"/>
  <c r="O10" i="2"/>
  <c r="P10" i="2"/>
  <c r="J11" i="2"/>
  <c r="K11" i="2"/>
  <c r="L11" i="2"/>
  <c r="M11" i="2"/>
  <c r="N11" i="2"/>
  <c r="O11" i="2"/>
  <c r="P11" i="2"/>
  <c r="J12" i="2"/>
  <c r="K12" i="2"/>
  <c r="L12" i="2"/>
  <c r="M12" i="2"/>
  <c r="N12" i="2"/>
  <c r="O12" i="2"/>
  <c r="P12" i="2"/>
  <c r="J13" i="2"/>
  <c r="K13" i="2"/>
  <c r="L13" i="2"/>
  <c r="M13" i="2"/>
  <c r="N13" i="2"/>
  <c r="O13" i="2"/>
  <c r="P13" i="2"/>
  <c r="J14" i="2"/>
  <c r="K14" i="2"/>
  <c r="L14" i="2"/>
  <c r="M14" i="2"/>
  <c r="N14" i="2"/>
  <c r="O14" i="2"/>
  <c r="P14" i="2"/>
  <c r="J15" i="2"/>
  <c r="K15" i="2"/>
  <c r="L15" i="2"/>
  <c r="M15" i="2"/>
  <c r="N15" i="2"/>
  <c r="O15" i="2"/>
  <c r="P15" i="2"/>
  <c r="J16" i="2"/>
  <c r="K16" i="2"/>
  <c r="L16" i="2"/>
  <c r="M16" i="2"/>
  <c r="N16" i="2"/>
  <c r="O16" i="2"/>
  <c r="P16" i="2"/>
  <c r="J17" i="2"/>
  <c r="K17" i="2"/>
  <c r="L17" i="2"/>
  <c r="M17" i="2"/>
  <c r="N17" i="2"/>
  <c r="O17" i="2"/>
  <c r="P17" i="2"/>
  <c r="K6" i="2"/>
  <c r="L6" i="2"/>
  <c r="M6" i="2"/>
  <c r="N6" i="2"/>
  <c r="O6" i="2"/>
  <c r="P6" i="2"/>
  <c r="J6" i="2"/>
  <c r="D248" i="9"/>
  <c r="E248" i="9"/>
  <c r="F248" i="9"/>
  <c r="G248" i="9"/>
  <c r="H248" i="9"/>
  <c r="D249" i="9"/>
  <c r="E249" i="9"/>
  <c r="F249" i="9"/>
  <c r="G249" i="9"/>
  <c r="H249" i="9"/>
  <c r="D250" i="9"/>
  <c r="E250" i="9"/>
  <c r="F250" i="9"/>
  <c r="G250" i="9"/>
  <c r="H250" i="9"/>
  <c r="D251" i="9"/>
  <c r="E251" i="9"/>
  <c r="F251" i="9"/>
  <c r="G251" i="9"/>
  <c r="H251" i="9"/>
  <c r="D252" i="9"/>
  <c r="E252" i="9"/>
  <c r="F252" i="9"/>
  <c r="G252" i="9"/>
  <c r="H252" i="9"/>
  <c r="D253" i="9"/>
  <c r="E253" i="9"/>
  <c r="F253" i="9"/>
  <c r="G253" i="9"/>
  <c r="H253" i="9"/>
  <c r="D254" i="9"/>
  <c r="E254" i="9"/>
  <c r="F254" i="9"/>
  <c r="G254" i="9"/>
  <c r="H254" i="9"/>
  <c r="D255" i="9"/>
  <c r="E255" i="9"/>
  <c r="F255" i="9"/>
  <c r="G255" i="9"/>
  <c r="H255" i="9"/>
  <c r="D256" i="9"/>
  <c r="E256" i="9"/>
  <c r="F256" i="9"/>
  <c r="G256" i="9"/>
  <c r="H256" i="9"/>
  <c r="D257" i="9"/>
  <c r="E257" i="9"/>
  <c r="F257" i="9"/>
  <c r="G257" i="9"/>
  <c r="H257" i="9"/>
  <c r="D258" i="9"/>
  <c r="E258" i="9"/>
  <c r="F258" i="9"/>
  <c r="G258" i="9"/>
  <c r="H258" i="9"/>
  <c r="E247" i="9"/>
  <c r="F247" i="9"/>
  <c r="G247" i="9"/>
  <c r="H247" i="9"/>
  <c r="D247" i="9"/>
  <c r="B248" i="9"/>
  <c r="C248" i="9"/>
  <c r="B249" i="9"/>
  <c r="C249" i="9"/>
  <c r="B250" i="9"/>
  <c r="C250" i="9"/>
  <c r="B251" i="9"/>
  <c r="C251" i="9"/>
  <c r="B252" i="9"/>
  <c r="C252" i="9"/>
  <c r="B253" i="9"/>
  <c r="C253" i="9"/>
  <c r="B254" i="9"/>
  <c r="C254" i="9"/>
  <c r="B255" i="9"/>
  <c r="C255" i="9"/>
  <c r="B256" i="9"/>
  <c r="C256" i="9"/>
  <c r="B257" i="9"/>
  <c r="C257" i="9"/>
  <c r="B258" i="9"/>
  <c r="C258" i="9"/>
  <c r="C247" i="9"/>
  <c r="B247" i="9"/>
  <c r="D245" i="9"/>
  <c r="F245" i="9"/>
  <c r="A246" i="9"/>
  <c r="B246" i="9"/>
  <c r="C246" i="9"/>
  <c r="D246" i="9"/>
  <c r="E246" i="9"/>
  <c r="F246" i="9"/>
  <c r="G246" i="9"/>
  <c r="H246" i="9"/>
  <c r="A247" i="9"/>
  <c r="A248" i="9"/>
  <c r="A249" i="9"/>
  <c r="A250" i="9"/>
  <c r="A251" i="9"/>
  <c r="A252" i="9"/>
  <c r="A253" i="9"/>
  <c r="A254" i="9"/>
  <c r="A255" i="9"/>
  <c r="A256" i="9"/>
  <c r="A257" i="9"/>
  <c r="A258" i="9"/>
  <c r="B259" i="9"/>
  <c r="C259" i="9"/>
  <c r="D259" i="9"/>
  <c r="E259" i="9"/>
  <c r="F259" i="9"/>
  <c r="G259" i="9"/>
  <c r="H259" i="9"/>
  <c r="L90" i="10"/>
  <c r="H98" i="10"/>
  <c r="H99" i="10"/>
  <c r="H100" i="10"/>
  <c r="H101" i="10"/>
  <c r="H102" i="10"/>
  <c r="H103" i="10"/>
  <c r="H104" i="10"/>
  <c r="H105" i="10"/>
  <c r="H106" i="10"/>
  <c r="H107" i="10"/>
  <c r="H108" i="10"/>
  <c r="H109" i="10"/>
  <c r="H110" i="10"/>
  <c r="H6" i="2" l="1"/>
  <c r="G172" i="9" l="1"/>
  <c r="F87" i="9" l="1"/>
  <c r="C231" i="9" l="1"/>
  <c r="C232" i="9"/>
  <c r="C233" i="9"/>
  <c r="C242" i="9" s="1"/>
  <c r="C234" i="9"/>
  <c r="C235" i="9"/>
  <c r="C236" i="9"/>
  <c r="C237" i="9"/>
  <c r="C238" i="9"/>
  <c r="C239" i="9"/>
  <c r="C240" i="9"/>
  <c r="C241" i="9"/>
  <c r="C230" i="9"/>
  <c r="D242" i="9"/>
  <c r="E242" i="9"/>
  <c r="F242" i="9"/>
  <c r="G242" i="9"/>
  <c r="H242" i="9"/>
  <c r="B242" i="9"/>
  <c r="Q135" i="9"/>
  <c r="Q136" i="9"/>
  <c r="Q137" i="9"/>
  <c r="Q138" i="9"/>
  <c r="Q139" i="9"/>
  <c r="Q140" i="9"/>
  <c r="Q141" i="9"/>
  <c r="Q142" i="9"/>
  <c r="Q143" i="9"/>
  <c r="Q144" i="9"/>
  <c r="Q145" i="9"/>
  <c r="Q146" i="9"/>
  <c r="M135" i="9"/>
  <c r="M136" i="9"/>
  <c r="M137" i="9"/>
  <c r="M138" i="9"/>
  <c r="M139" i="9"/>
  <c r="M140" i="9"/>
  <c r="M141" i="9"/>
  <c r="M142" i="9"/>
  <c r="M143" i="9"/>
  <c r="M144" i="9"/>
  <c r="M145" i="9"/>
  <c r="M146" i="9"/>
  <c r="Q134" i="9"/>
  <c r="M134" i="9"/>
  <c r="R6" i="2" l="1"/>
  <c r="H231" i="9"/>
  <c r="H232" i="9"/>
  <c r="H233" i="9"/>
  <c r="H234" i="9"/>
  <c r="H235" i="9"/>
  <c r="H236" i="9"/>
  <c r="H237" i="9"/>
  <c r="H238" i="9"/>
  <c r="H239" i="9"/>
  <c r="H240" i="9"/>
  <c r="H241" i="9"/>
  <c r="H230" i="9"/>
  <c r="F78" i="10" l="1"/>
  <c r="F79" i="10"/>
  <c r="F80" i="10"/>
  <c r="F81" i="10"/>
  <c r="F82" i="10"/>
  <c r="F83" i="10"/>
  <c r="F84" i="10"/>
  <c r="F85" i="10"/>
  <c r="F86" i="10"/>
  <c r="F87" i="10"/>
  <c r="F88" i="10"/>
  <c r="E78" i="10"/>
  <c r="L78" i="10" s="1"/>
  <c r="E79" i="10"/>
  <c r="L79" i="10" s="1"/>
  <c r="E80" i="10"/>
  <c r="L80" i="10" s="1"/>
  <c r="E81" i="10"/>
  <c r="L81" i="10" s="1"/>
  <c r="E82" i="10"/>
  <c r="L82" i="10" s="1"/>
  <c r="E83" i="10"/>
  <c r="L83" i="10" s="1"/>
  <c r="E84" i="10"/>
  <c r="L84" i="10" s="1"/>
  <c r="E85" i="10"/>
  <c r="L85" i="10" s="1"/>
  <c r="E86" i="10"/>
  <c r="L86" i="10" s="1"/>
  <c r="E87" i="10"/>
  <c r="L87" i="10" s="1"/>
  <c r="E88" i="10"/>
  <c r="L88" i="10" s="1"/>
  <c r="E77" i="10"/>
  <c r="L77" i="10" s="1"/>
  <c r="F77" i="10"/>
  <c r="E4" i="10"/>
  <c r="F4" i="10"/>
  <c r="D97" i="10"/>
  <c r="F97" i="10"/>
  <c r="A98" i="10"/>
  <c r="B98" i="10"/>
  <c r="C98" i="10"/>
  <c r="D98" i="10"/>
  <c r="E98" i="10"/>
  <c r="F98" i="10"/>
  <c r="G98" i="10"/>
  <c r="A99" i="10"/>
  <c r="B99" i="10"/>
  <c r="C99" i="10"/>
  <c r="A100" i="10"/>
  <c r="B100" i="10"/>
  <c r="H78" i="10" s="1"/>
  <c r="C100" i="10"/>
  <c r="O78" i="10" s="1"/>
  <c r="A101" i="10"/>
  <c r="B101" i="10"/>
  <c r="C101" i="10"/>
  <c r="I79" i="10" s="1"/>
  <c r="A102" i="10"/>
  <c r="B102" i="10"/>
  <c r="H80" i="10" s="1"/>
  <c r="C102" i="10"/>
  <c r="A103" i="10"/>
  <c r="B103" i="10"/>
  <c r="C103" i="10"/>
  <c r="A104" i="10"/>
  <c r="B104" i="10"/>
  <c r="H82" i="10" s="1"/>
  <c r="C104" i="10"/>
  <c r="O82" i="10" s="1"/>
  <c r="A105" i="10"/>
  <c r="B105" i="10"/>
  <c r="C105" i="10"/>
  <c r="I83" i="10" s="1"/>
  <c r="A106" i="10"/>
  <c r="B106" i="10"/>
  <c r="H84" i="10" s="1"/>
  <c r="C106" i="10"/>
  <c r="O84" i="10" s="1"/>
  <c r="A107" i="10"/>
  <c r="B107" i="10"/>
  <c r="C107" i="10"/>
  <c r="A108" i="10"/>
  <c r="B108" i="10"/>
  <c r="H86" i="10" s="1"/>
  <c r="C108" i="10"/>
  <c r="O86" i="10" s="1"/>
  <c r="A109" i="10"/>
  <c r="B109" i="10"/>
  <c r="C109" i="10"/>
  <c r="A110" i="10"/>
  <c r="B110" i="10"/>
  <c r="C110" i="10"/>
  <c r="O88" i="10" s="1"/>
  <c r="B231" i="9"/>
  <c r="B232" i="9"/>
  <c r="B233" i="9"/>
  <c r="B234" i="9"/>
  <c r="B235" i="9"/>
  <c r="B236" i="9"/>
  <c r="B237" i="9"/>
  <c r="B238" i="9"/>
  <c r="B239" i="9"/>
  <c r="B240" i="9"/>
  <c r="B241" i="9"/>
  <c r="B230" i="9"/>
  <c r="O81" i="10" l="1"/>
  <c r="O77" i="10"/>
  <c r="I85" i="10"/>
  <c r="H85" i="10"/>
  <c r="H81" i="10"/>
  <c r="H79" i="10"/>
  <c r="I78" i="10"/>
  <c r="H87" i="10"/>
  <c r="N82" i="10"/>
  <c r="H83" i="10"/>
  <c r="N78" i="10"/>
  <c r="N86" i="10"/>
  <c r="N77" i="10"/>
  <c r="N85" i="10"/>
  <c r="N81" i="10"/>
  <c r="H77" i="10"/>
  <c r="I86" i="10"/>
  <c r="N88" i="10"/>
  <c r="N84" i="10"/>
  <c r="N80" i="10"/>
  <c r="I84" i="10"/>
  <c r="I80" i="10"/>
  <c r="H88" i="10"/>
  <c r="I82" i="10"/>
  <c r="N87" i="10"/>
  <c r="N83" i="10"/>
  <c r="N79" i="10"/>
  <c r="O80" i="10"/>
  <c r="O85" i="10"/>
  <c r="I81" i="10"/>
  <c r="I88" i="10"/>
  <c r="O87" i="10"/>
  <c r="O83" i="10"/>
  <c r="O79" i="10"/>
  <c r="I87" i="10"/>
  <c r="I77" i="10"/>
  <c r="O90" i="10" l="1"/>
  <c r="N90" i="10"/>
  <c r="H90" i="10"/>
  <c r="I90" i="10"/>
  <c r="L120" i="11"/>
  <c r="L121" i="11"/>
  <c r="L122" i="11"/>
  <c r="L123" i="11"/>
  <c r="L124" i="11"/>
  <c r="L125" i="11"/>
  <c r="L126" i="11"/>
  <c r="L127" i="11"/>
  <c r="L128" i="11"/>
  <c r="L129" i="11"/>
  <c r="L130" i="11"/>
  <c r="L131" i="11"/>
  <c r="L132" i="11"/>
  <c r="L133" i="11"/>
  <c r="L134" i="11"/>
  <c r="L135" i="11"/>
  <c r="L136" i="11"/>
  <c r="L137" i="11"/>
  <c r="L138" i="11"/>
  <c r="L139" i="11"/>
  <c r="L140" i="11"/>
  <c r="L141" i="11"/>
  <c r="L142" i="11"/>
  <c r="L143" i="11"/>
  <c r="L144" i="11"/>
  <c r="L145" i="11"/>
  <c r="L146" i="11"/>
  <c r="L147" i="11"/>
  <c r="L148" i="11"/>
  <c r="L149" i="11"/>
  <c r="L150" i="11"/>
  <c r="L151" i="11"/>
  <c r="L152" i="11"/>
  <c r="L153" i="11"/>
  <c r="L154" i="11"/>
  <c r="L155" i="11"/>
  <c r="L156" i="11"/>
  <c r="L157" i="11"/>
  <c r="L158" i="11"/>
  <c r="L159" i="11"/>
  <c r="L160" i="11"/>
  <c r="L161" i="11"/>
  <c r="L162" i="11"/>
  <c r="L163" i="11"/>
  <c r="L164" i="11"/>
  <c r="L165" i="11"/>
  <c r="L166" i="11"/>
  <c r="L167" i="11"/>
  <c r="L168" i="11"/>
  <c r="L169" i="11"/>
  <c r="L170" i="11"/>
  <c r="L171" i="11"/>
  <c r="L172" i="11"/>
  <c r="L173" i="11"/>
  <c r="L174" i="11"/>
  <c r="L175" i="11"/>
  <c r="L176" i="11"/>
  <c r="L177" i="11"/>
  <c r="L178" i="11"/>
  <c r="L179" i="11"/>
  <c r="L180" i="11"/>
  <c r="L181" i="11"/>
  <c r="L182" i="11"/>
  <c r="L183" i="11"/>
  <c r="L184" i="11"/>
  <c r="J118" i="11"/>
  <c r="J119" i="11"/>
  <c r="J120" i="11"/>
  <c r="J121" i="11"/>
  <c r="J122" i="11"/>
  <c r="J123" i="11"/>
  <c r="J124" i="11"/>
  <c r="J125" i="11"/>
  <c r="J126" i="11"/>
  <c r="J127" i="11"/>
  <c r="J128" i="11"/>
  <c r="J129" i="11"/>
  <c r="J130" i="11"/>
  <c r="J131" i="11"/>
  <c r="J132" i="11"/>
  <c r="J133" i="11"/>
  <c r="J134" i="11"/>
  <c r="J135" i="11"/>
  <c r="J136" i="11"/>
  <c r="J137" i="11"/>
  <c r="J138" i="11"/>
  <c r="J139" i="11"/>
  <c r="J140" i="11"/>
  <c r="J141" i="11"/>
  <c r="J142" i="11"/>
  <c r="J143" i="11"/>
  <c r="J144" i="11"/>
  <c r="J145" i="11"/>
  <c r="J146" i="11"/>
  <c r="J147" i="11"/>
  <c r="J148" i="11"/>
  <c r="J149" i="11"/>
  <c r="J150" i="11"/>
  <c r="J151" i="11"/>
  <c r="J152" i="11"/>
  <c r="J153" i="11"/>
  <c r="J154" i="11"/>
  <c r="J155" i="11"/>
  <c r="J156" i="11"/>
  <c r="J157" i="11"/>
  <c r="J158" i="11"/>
  <c r="J159" i="11"/>
  <c r="J160" i="11"/>
  <c r="J161" i="11"/>
  <c r="J162" i="11"/>
  <c r="J163" i="11"/>
  <c r="J164" i="11"/>
  <c r="J165" i="11"/>
  <c r="J166" i="11"/>
  <c r="J167" i="11"/>
  <c r="J168" i="11"/>
  <c r="J169" i="11"/>
  <c r="J170" i="11"/>
  <c r="J171" i="11"/>
  <c r="J172" i="11"/>
  <c r="J173" i="11"/>
  <c r="J174" i="11"/>
  <c r="J175" i="11"/>
  <c r="J176" i="11"/>
  <c r="J177" i="11"/>
  <c r="J178" i="11"/>
  <c r="J179" i="11"/>
  <c r="J180" i="11"/>
  <c r="J181" i="11"/>
  <c r="J182" i="11"/>
  <c r="J183" i="11"/>
  <c r="J184" i="11"/>
  <c r="J185" i="11"/>
  <c r="J186" i="11"/>
  <c r="L119" i="11"/>
  <c r="J117" i="11"/>
  <c r="E120" i="11"/>
  <c r="E121" i="11"/>
  <c r="E122" i="11"/>
  <c r="E123" i="11"/>
  <c r="E124" i="11"/>
  <c r="E125" i="11"/>
  <c r="E126" i="11"/>
  <c r="E127" i="11"/>
  <c r="E128" i="11"/>
  <c r="E129" i="11"/>
  <c r="E130" i="11"/>
  <c r="E131" i="11"/>
  <c r="E132" i="11"/>
  <c r="E133" i="11"/>
  <c r="E134" i="11"/>
  <c r="E135" i="11"/>
  <c r="E136" i="11"/>
  <c r="E137" i="11"/>
  <c r="E138" i="11"/>
  <c r="E139" i="11"/>
  <c r="E140" i="11"/>
  <c r="E141" i="11"/>
  <c r="E142" i="11"/>
  <c r="E143" i="11"/>
  <c r="E144" i="11"/>
  <c r="E145" i="11"/>
  <c r="E146" i="11"/>
  <c r="E147" i="11"/>
  <c r="E148" i="11"/>
  <c r="E149" i="11"/>
  <c r="E150" i="11"/>
  <c r="E151" i="11"/>
  <c r="E152" i="11"/>
  <c r="E153" i="11"/>
  <c r="E154" i="11"/>
  <c r="E155" i="11"/>
  <c r="E156" i="11"/>
  <c r="E157" i="11"/>
  <c r="E158" i="11"/>
  <c r="E159" i="11"/>
  <c r="E160" i="11"/>
  <c r="E161" i="11"/>
  <c r="E162" i="11"/>
  <c r="E163" i="11"/>
  <c r="E164" i="11"/>
  <c r="E165" i="11"/>
  <c r="E166" i="11"/>
  <c r="E167" i="11"/>
  <c r="E168" i="11"/>
  <c r="E169" i="11"/>
  <c r="E170" i="11"/>
  <c r="E171" i="11"/>
  <c r="E172" i="11"/>
  <c r="E173" i="11"/>
  <c r="E174" i="11"/>
  <c r="E175" i="11"/>
  <c r="E176" i="11"/>
  <c r="E177" i="11"/>
  <c r="E178" i="11"/>
  <c r="E179" i="11"/>
  <c r="E180" i="11"/>
  <c r="E181" i="11"/>
  <c r="E182" i="11"/>
  <c r="E183" i="11"/>
  <c r="E184" i="11"/>
  <c r="E119" i="11"/>
  <c r="C186" i="11"/>
  <c r="C118" i="11"/>
  <c r="C119" i="11"/>
  <c r="C120" i="11"/>
  <c r="C121" i="11"/>
  <c r="C122" i="11"/>
  <c r="C123" i="11"/>
  <c r="C124" i="11"/>
  <c r="C125" i="11"/>
  <c r="C126" i="11"/>
  <c r="C127" i="11"/>
  <c r="C128" i="11"/>
  <c r="C129" i="11"/>
  <c r="C130" i="11"/>
  <c r="C131" i="11"/>
  <c r="C132" i="11"/>
  <c r="C133" i="11"/>
  <c r="C134" i="11"/>
  <c r="C135" i="11"/>
  <c r="C136" i="11"/>
  <c r="C137" i="11"/>
  <c r="C138" i="11"/>
  <c r="C139" i="11"/>
  <c r="C140" i="11"/>
  <c r="C141" i="11"/>
  <c r="C142" i="11"/>
  <c r="C143" i="11"/>
  <c r="C144" i="11"/>
  <c r="C145" i="11"/>
  <c r="C146" i="11"/>
  <c r="C147" i="11"/>
  <c r="C148" i="11"/>
  <c r="C149" i="11"/>
  <c r="C150" i="11"/>
  <c r="C151" i="11"/>
  <c r="C152" i="11"/>
  <c r="C153" i="11"/>
  <c r="C154" i="11"/>
  <c r="C155" i="11"/>
  <c r="C156" i="11"/>
  <c r="C157" i="11"/>
  <c r="C158" i="11"/>
  <c r="C159" i="11"/>
  <c r="C160" i="11"/>
  <c r="C161" i="11"/>
  <c r="C162" i="11"/>
  <c r="C163" i="11"/>
  <c r="C164" i="11"/>
  <c r="C165" i="11"/>
  <c r="C166" i="11"/>
  <c r="C167" i="11"/>
  <c r="C168" i="11"/>
  <c r="C169" i="11"/>
  <c r="C170" i="11"/>
  <c r="C171" i="11"/>
  <c r="C172" i="11"/>
  <c r="C173" i="11"/>
  <c r="C174" i="11"/>
  <c r="C175" i="11"/>
  <c r="C176" i="11"/>
  <c r="C177" i="11"/>
  <c r="C178" i="11"/>
  <c r="C179" i="11"/>
  <c r="C180" i="11"/>
  <c r="C181" i="11"/>
  <c r="C182" i="11"/>
  <c r="C183" i="11"/>
  <c r="C184" i="11"/>
  <c r="C185" i="11"/>
  <c r="F77" i="11"/>
  <c r="F76" i="10" s="1"/>
  <c r="E77" i="11"/>
  <c r="F76" i="11"/>
  <c r="F75" i="10" s="1"/>
  <c r="E76" i="11"/>
  <c r="F75" i="11"/>
  <c r="F74" i="10" s="1"/>
  <c r="E75" i="11"/>
  <c r="F74" i="11"/>
  <c r="F73" i="10" s="1"/>
  <c r="E74" i="11"/>
  <c r="F73" i="11"/>
  <c r="F72" i="10" s="1"/>
  <c r="E73" i="11"/>
  <c r="F72" i="11"/>
  <c r="F71" i="10" s="1"/>
  <c r="E72" i="11"/>
  <c r="F71" i="11"/>
  <c r="F70" i="10" s="1"/>
  <c r="E71" i="11"/>
  <c r="F70" i="11"/>
  <c r="F69" i="10" s="1"/>
  <c r="E70" i="11"/>
  <c r="F69" i="11"/>
  <c r="F68" i="10" s="1"/>
  <c r="E69" i="11"/>
  <c r="F68" i="11"/>
  <c r="F67" i="10" s="1"/>
  <c r="E68" i="11"/>
  <c r="F67" i="11"/>
  <c r="F66" i="10" s="1"/>
  <c r="E67" i="11"/>
  <c r="F66" i="11"/>
  <c r="F65" i="10" s="1"/>
  <c r="E66" i="11"/>
  <c r="F65" i="11"/>
  <c r="F64" i="10" s="1"/>
  <c r="E65" i="11"/>
  <c r="F64" i="11"/>
  <c r="F63" i="10" s="1"/>
  <c r="E64" i="11"/>
  <c r="F63" i="11"/>
  <c r="F62" i="10" s="1"/>
  <c r="E63" i="11"/>
  <c r="F62" i="11"/>
  <c r="F61" i="10" s="1"/>
  <c r="E62" i="11"/>
  <c r="F61" i="11"/>
  <c r="F60" i="10" s="1"/>
  <c r="E61" i="11"/>
  <c r="F60" i="11"/>
  <c r="F59" i="10" s="1"/>
  <c r="E60" i="11"/>
  <c r="F59" i="11"/>
  <c r="F58" i="10" s="1"/>
  <c r="E59" i="11"/>
  <c r="F58" i="11"/>
  <c r="F57" i="10" s="1"/>
  <c r="E58" i="11"/>
  <c r="F57" i="11"/>
  <c r="F56" i="10" s="1"/>
  <c r="E57" i="11"/>
  <c r="F56" i="11"/>
  <c r="F55" i="10" s="1"/>
  <c r="E56" i="11"/>
  <c r="F55" i="11"/>
  <c r="F54" i="10" s="1"/>
  <c r="E55" i="11"/>
  <c r="F54" i="11"/>
  <c r="F53" i="10" s="1"/>
  <c r="E54" i="11"/>
  <c r="F53" i="11"/>
  <c r="F52" i="10" s="1"/>
  <c r="E53" i="11"/>
  <c r="F52" i="11"/>
  <c r="F51" i="10" s="1"/>
  <c r="E52" i="11"/>
  <c r="F51" i="11"/>
  <c r="F50" i="10" s="1"/>
  <c r="E51" i="11"/>
  <c r="F50" i="11"/>
  <c r="F49" i="10" s="1"/>
  <c r="E50" i="11"/>
  <c r="F49" i="11"/>
  <c r="F48" i="10" s="1"/>
  <c r="E49" i="11"/>
  <c r="F48" i="11"/>
  <c r="F47" i="10" s="1"/>
  <c r="E48" i="11"/>
  <c r="F47" i="11"/>
  <c r="F46" i="10" s="1"/>
  <c r="E47" i="11"/>
  <c r="F46" i="11"/>
  <c r="F45" i="10" s="1"/>
  <c r="E46" i="11"/>
  <c r="F45" i="11"/>
  <c r="F44" i="10" s="1"/>
  <c r="E45" i="11"/>
  <c r="F44" i="11"/>
  <c r="F43" i="10" s="1"/>
  <c r="E44" i="11"/>
  <c r="F43" i="11"/>
  <c r="F42" i="10" s="1"/>
  <c r="E43" i="11"/>
  <c r="F42" i="11"/>
  <c r="F41" i="10" s="1"/>
  <c r="E42" i="11"/>
  <c r="F41" i="11"/>
  <c r="F40" i="10" s="1"/>
  <c r="E41" i="11"/>
  <c r="F40" i="11"/>
  <c r="F39" i="10" s="1"/>
  <c r="E40" i="11"/>
  <c r="F39" i="11"/>
  <c r="F38" i="10" s="1"/>
  <c r="E39" i="11"/>
  <c r="F38" i="11"/>
  <c r="F37" i="10" s="1"/>
  <c r="E38" i="11"/>
  <c r="F37" i="11"/>
  <c r="F36" i="10" s="1"/>
  <c r="E37" i="11"/>
  <c r="F36" i="11"/>
  <c r="F35" i="10" s="1"/>
  <c r="E36" i="11"/>
  <c r="F35" i="11"/>
  <c r="F34" i="10" s="1"/>
  <c r="E35" i="11"/>
  <c r="F34" i="11"/>
  <c r="F33" i="10" s="1"/>
  <c r="E34" i="11"/>
  <c r="F33" i="11"/>
  <c r="F32" i="10" s="1"/>
  <c r="E33" i="11"/>
  <c r="F32" i="11"/>
  <c r="F31" i="10" s="1"/>
  <c r="E32" i="11"/>
  <c r="F31" i="11"/>
  <c r="F30" i="10" s="1"/>
  <c r="E31" i="11"/>
  <c r="F30" i="11"/>
  <c r="F29" i="10" s="1"/>
  <c r="E30" i="11"/>
  <c r="F29" i="11"/>
  <c r="F28" i="10" s="1"/>
  <c r="E29" i="11"/>
  <c r="F28" i="11"/>
  <c r="F27" i="10" s="1"/>
  <c r="E28" i="11"/>
  <c r="F27" i="11"/>
  <c r="F26" i="10" s="1"/>
  <c r="E27" i="11"/>
  <c r="F26" i="11"/>
  <c r="F25" i="10" s="1"/>
  <c r="E26" i="11"/>
  <c r="F25" i="11"/>
  <c r="F24" i="10" s="1"/>
  <c r="E25" i="11"/>
  <c r="F24" i="11"/>
  <c r="F23" i="10" s="1"/>
  <c r="E24" i="11"/>
  <c r="F23" i="11"/>
  <c r="F22" i="10" s="1"/>
  <c r="E23" i="11"/>
  <c r="F22" i="11"/>
  <c r="F21" i="10" s="1"/>
  <c r="E22" i="11"/>
  <c r="F21" i="11"/>
  <c r="F20" i="10" s="1"/>
  <c r="E21" i="11"/>
  <c r="F20" i="11"/>
  <c r="F19" i="10" s="1"/>
  <c r="E20" i="11"/>
  <c r="F19" i="11"/>
  <c r="F18" i="10" s="1"/>
  <c r="E19" i="11"/>
  <c r="F18" i="11"/>
  <c r="F17" i="10" s="1"/>
  <c r="E18" i="11"/>
  <c r="F17" i="11"/>
  <c r="F16" i="10" s="1"/>
  <c r="E17" i="11"/>
  <c r="F16" i="11"/>
  <c r="F15" i="10" s="1"/>
  <c r="E16" i="11"/>
  <c r="F15" i="11"/>
  <c r="F14" i="10" s="1"/>
  <c r="E15" i="11"/>
  <c r="F14" i="11"/>
  <c r="E14" i="11"/>
  <c r="F13" i="11"/>
  <c r="F12" i="10" s="1"/>
  <c r="E13" i="11"/>
  <c r="F12" i="11"/>
  <c r="F11" i="10" s="1"/>
  <c r="E12" i="11"/>
  <c r="F11" i="11"/>
  <c r="F10" i="10" s="1"/>
  <c r="E11" i="11"/>
  <c r="F10" i="11"/>
  <c r="F9" i="10" s="1"/>
  <c r="E10" i="11"/>
  <c r="F9" i="11"/>
  <c r="F8" i="10" s="1"/>
  <c r="E9" i="11"/>
  <c r="F8" i="11"/>
  <c r="F7" i="10" s="1"/>
  <c r="E8" i="11"/>
  <c r="F7" i="11"/>
  <c r="F6" i="10" s="1"/>
  <c r="E7" i="11"/>
  <c r="F6" i="11"/>
  <c r="F5" i="10" s="1"/>
  <c r="E6" i="11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6" i="2"/>
  <c r="E7" i="2"/>
  <c r="H7" i="2" s="1"/>
  <c r="E8" i="2"/>
  <c r="H8" i="2" s="1"/>
  <c r="E9" i="2"/>
  <c r="H9" i="2" s="1"/>
  <c r="E10" i="2"/>
  <c r="H10" i="2" s="1"/>
  <c r="E11" i="2"/>
  <c r="H11" i="2" s="1"/>
  <c r="E12" i="2"/>
  <c r="H12" i="2" s="1"/>
  <c r="E13" i="2"/>
  <c r="H13" i="2" s="1"/>
  <c r="E14" i="2"/>
  <c r="H14" i="2" s="1"/>
  <c r="E15" i="2"/>
  <c r="H15" i="2" s="1"/>
  <c r="E16" i="2"/>
  <c r="H16" i="2" s="1"/>
  <c r="E17" i="2"/>
  <c r="H17" i="2" s="1"/>
  <c r="E18" i="2"/>
  <c r="H18" i="2" s="1"/>
  <c r="E19" i="2"/>
  <c r="H19" i="2" s="1"/>
  <c r="E20" i="2"/>
  <c r="H20" i="2" s="1"/>
  <c r="E21" i="2"/>
  <c r="H21" i="2" s="1"/>
  <c r="E22" i="2"/>
  <c r="H22" i="2" s="1"/>
  <c r="E23" i="2"/>
  <c r="H23" i="2" s="1"/>
  <c r="E24" i="2"/>
  <c r="H24" i="2" s="1"/>
  <c r="E25" i="2"/>
  <c r="H25" i="2" s="1"/>
  <c r="E26" i="2"/>
  <c r="H26" i="2" s="1"/>
  <c r="E27" i="2"/>
  <c r="H27" i="2" s="1"/>
  <c r="E28" i="2"/>
  <c r="H28" i="2" s="1"/>
  <c r="E29" i="2"/>
  <c r="H29" i="2" s="1"/>
  <c r="E30" i="2"/>
  <c r="H30" i="2" s="1"/>
  <c r="E31" i="2"/>
  <c r="H31" i="2" s="1"/>
  <c r="E32" i="2"/>
  <c r="H32" i="2" s="1"/>
  <c r="E33" i="2"/>
  <c r="H33" i="2" s="1"/>
  <c r="E34" i="2"/>
  <c r="H34" i="2" s="1"/>
  <c r="E35" i="2"/>
  <c r="H35" i="2" s="1"/>
  <c r="E36" i="2"/>
  <c r="H36" i="2" s="1"/>
  <c r="E37" i="2"/>
  <c r="H37" i="2" s="1"/>
  <c r="E38" i="2"/>
  <c r="H38" i="2" s="1"/>
  <c r="E39" i="2"/>
  <c r="H39" i="2" s="1"/>
  <c r="E40" i="2"/>
  <c r="H40" i="2" s="1"/>
  <c r="E41" i="2"/>
  <c r="H41" i="2" s="1"/>
  <c r="E42" i="2"/>
  <c r="H42" i="2" s="1"/>
  <c r="E43" i="2"/>
  <c r="H43" i="2" s="1"/>
  <c r="E44" i="2"/>
  <c r="H44" i="2" s="1"/>
  <c r="E45" i="2"/>
  <c r="H45" i="2" s="1"/>
  <c r="E46" i="2"/>
  <c r="H46" i="2" s="1"/>
  <c r="E47" i="2"/>
  <c r="H47" i="2" s="1"/>
  <c r="E48" i="2"/>
  <c r="H48" i="2" s="1"/>
  <c r="E49" i="2"/>
  <c r="H49" i="2" s="1"/>
  <c r="E50" i="2"/>
  <c r="H50" i="2" s="1"/>
  <c r="E51" i="2"/>
  <c r="H51" i="2" s="1"/>
  <c r="E52" i="2"/>
  <c r="H52" i="2" s="1"/>
  <c r="E53" i="2"/>
  <c r="H53" i="2" s="1"/>
  <c r="E54" i="2"/>
  <c r="H54" i="2" s="1"/>
  <c r="E55" i="2"/>
  <c r="H55" i="2" s="1"/>
  <c r="E56" i="2"/>
  <c r="H56" i="2" s="1"/>
  <c r="E57" i="2"/>
  <c r="H57" i="2" s="1"/>
  <c r="E58" i="2"/>
  <c r="H58" i="2" s="1"/>
  <c r="E59" i="2"/>
  <c r="H59" i="2" s="1"/>
  <c r="E60" i="2"/>
  <c r="H60" i="2" s="1"/>
  <c r="E61" i="2"/>
  <c r="H61" i="2" s="1"/>
  <c r="E62" i="2"/>
  <c r="H62" i="2" s="1"/>
  <c r="E63" i="2"/>
  <c r="H63" i="2" s="1"/>
  <c r="E64" i="2"/>
  <c r="H64" i="2" s="1"/>
  <c r="E65" i="2"/>
  <c r="H65" i="2" s="1"/>
  <c r="E66" i="2"/>
  <c r="H66" i="2" s="1"/>
  <c r="E67" i="2"/>
  <c r="H67" i="2" s="1"/>
  <c r="E68" i="2"/>
  <c r="H68" i="2" s="1"/>
  <c r="E69" i="2"/>
  <c r="H69" i="2" s="1"/>
  <c r="E70" i="2"/>
  <c r="H70" i="2" s="1"/>
  <c r="E71" i="2"/>
  <c r="H71" i="2" s="1"/>
  <c r="E72" i="2"/>
  <c r="H72" i="2" s="1"/>
  <c r="E73" i="2"/>
  <c r="H73" i="2" s="1"/>
  <c r="E74" i="2"/>
  <c r="H74" i="2" s="1"/>
  <c r="E75" i="2"/>
  <c r="H75" i="2" s="1"/>
  <c r="E76" i="2"/>
  <c r="H76" i="2" s="1"/>
  <c r="E77" i="2"/>
  <c r="H77" i="2" s="1"/>
  <c r="E6" i="2"/>
  <c r="H10" i="11" l="1"/>
  <c r="W10" i="11"/>
  <c r="E9" i="10"/>
  <c r="H16" i="11"/>
  <c r="W16" i="11"/>
  <c r="E15" i="10"/>
  <c r="H20" i="11"/>
  <c r="W20" i="11"/>
  <c r="E19" i="10"/>
  <c r="H26" i="11"/>
  <c r="W26" i="11"/>
  <c r="E25" i="10"/>
  <c r="W32" i="11"/>
  <c r="E31" i="10"/>
  <c r="W36" i="11"/>
  <c r="E35" i="10"/>
  <c r="W42" i="11"/>
  <c r="E41" i="10"/>
  <c r="W48" i="11"/>
  <c r="E47" i="10"/>
  <c r="W54" i="11"/>
  <c r="E53" i="10"/>
  <c r="W58" i="11"/>
  <c r="E57" i="10"/>
  <c r="W64" i="11"/>
  <c r="E63" i="10"/>
  <c r="W70" i="11"/>
  <c r="E69" i="10"/>
  <c r="W76" i="11"/>
  <c r="E75" i="10"/>
  <c r="N5" i="10"/>
  <c r="O5" i="10"/>
  <c r="N9" i="10"/>
  <c r="O9" i="10"/>
  <c r="T14" i="11"/>
  <c r="F13" i="10"/>
  <c r="N17" i="10"/>
  <c r="O17" i="10"/>
  <c r="N21" i="10"/>
  <c r="O21" i="10"/>
  <c r="O25" i="10"/>
  <c r="N25" i="10"/>
  <c r="N27" i="10"/>
  <c r="O27" i="10"/>
  <c r="O29" i="10"/>
  <c r="N29" i="10"/>
  <c r="O33" i="10"/>
  <c r="N33" i="10"/>
  <c r="O35" i="10"/>
  <c r="N35" i="10"/>
  <c r="O37" i="10"/>
  <c r="N37" i="10"/>
  <c r="O39" i="10"/>
  <c r="N39" i="10"/>
  <c r="O41" i="10"/>
  <c r="N41" i="10"/>
  <c r="N43" i="10"/>
  <c r="O43" i="10"/>
  <c r="N45" i="10"/>
  <c r="O45" i="10"/>
  <c r="N47" i="10"/>
  <c r="O47" i="10"/>
  <c r="N49" i="10"/>
  <c r="O49" i="10"/>
  <c r="O51" i="10"/>
  <c r="N51" i="10"/>
  <c r="O53" i="10"/>
  <c r="N53" i="10"/>
  <c r="O55" i="10"/>
  <c r="N55" i="10"/>
  <c r="N57" i="10"/>
  <c r="O57" i="10"/>
  <c r="O59" i="10"/>
  <c r="N59" i="10"/>
  <c r="N61" i="10"/>
  <c r="O61" i="10"/>
  <c r="O63" i="10"/>
  <c r="N63" i="10"/>
  <c r="N65" i="10"/>
  <c r="O65" i="10"/>
  <c r="N67" i="10"/>
  <c r="O67" i="10"/>
  <c r="N69" i="10"/>
  <c r="O69" i="10"/>
  <c r="N71" i="10"/>
  <c r="O71" i="10"/>
  <c r="N73" i="10"/>
  <c r="O73" i="10"/>
  <c r="N75" i="10"/>
  <c r="O75" i="10"/>
  <c r="H6" i="11"/>
  <c r="R6" i="11"/>
  <c r="W6" i="11"/>
  <c r="E5" i="10"/>
  <c r="H14" i="11"/>
  <c r="W14" i="11"/>
  <c r="E13" i="10"/>
  <c r="H22" i="11"/>
  <c r="W22" i="11"/>
  <c r="E21" i="10"/>
  <c r="W30" i="11"/>
  <c r="E29" i="10"/>
  <c r="W38" i="11"/>
  <c r="E37" i="10"/>
  <c r="R46" i="11"/>
  <c r="W46" i="11"/>
  <c r="E45" i="10"/>
  <c r="W52" i="11"/>
  <c r="E51" i="10"/>
  <c r="W62" i="11"/>
  <c r="E61" i="10"/>
  <c r="W68" i="11"/>
  <c r="E67" i="10"/>
  <c r="W74" i="11"/>
  <c r="E73" i="10"/>
  <c r="N7" i="10"/>
  <c r="O7" i="10"/>
  <c r="N11" i="10"/>
  <c r="O11" i="10"/>
  <c r="O15" i="10"/>
  <c r="N15" i="10"/>
  <c r="N19" i="10"/>
  <c r="O19" i="10"/>
  <c r="O23" i="10"/>
  <c r="N23" i="10"/>
  <c r="O31" i="10"/>
  <c r="N31" i="10"/>
  <c r="W7" i="11"/>
  <c r="E6" i="10"/>
  <c r="H9" i="11"/>
  <c r="W9" i="11"/>
  <c r="E8" i="10"/>
  <c r="H11" i="11"/>
  <c r="W11" i="11"/>
  <c r="E10" i="10"/>
  <c r="H13" i="11"/>
  <c r="W13" i="11"/>
  <c r="E12" i="10"/>
  <c r="W15" i="11"/>
  <c r="E14" i="10"/>
  <c r="H17" i="11"/>
  <c r="W17" i="11"/>
  <c r="E16" i="10"/>
  <c r="H19" i="11"/>
  <c r="W19" i="11"/>
  <c r="E18" i="10"/>
  <c r="H21" i="11"/>
  <c r="W21" i="11"/>
  <c r="E20" i="10"/>
  <c r="H23" i="11"/>
  <c r="W23" i="11"/>
  <c r="E22" i="10"/>
  <c r="H25" i="11"/>
  <c r="W25" i="11"/>
  <c r="E24" i="10"/>
  <c r="H27" i="11"/>
  <c r="W27" i="11"/>
  <c r="E26" i="10"/>
  <c r="W29" i="11"/>
  <c r="E28" i="10"/>
  <c r="H31" i="11"/>
  <c r="W31" i="11"/>
  <c r="E30" i="10"/>
  <c r="H33" i="11"/>
  <c r="W33" i="11"/>
  <c r="E32" i="10"/>
  <c r="H35" i="11"/>
  <c r="W35" i="11"/>
  <c r="E34" i="10"/>
  <c r="H37" i="11"/>
  <c r="W37" i="11"/>
  <c r="E36" i="10"/>
  <c r="W39" i="11"/>
  <c r="E38" i="10"/>
  <c r="W41" i="11"/>
  <c r="E40" i="10"/>
  <c r="W43" i="11"/>
  <c r="E42" i="10"/>
  <c r="W45" i="11"/>
  <c r="E44" i="10"/>
  <c r="H47" i="11"/>
  <c r="W47" i="11"/>
  <c r="E46" i="10"/>
  <c r="H49" i="11"/>
  <c r="W49" i="11"/>
  <c r="E48" i="10"/>
  <c r="H51" i="11"/>
  <c r="W51" i="11"/>
  <c r="E50" i="10"/>
  <c r="H53" i="11"/>
  <c r="W53" i="11"/>
  <c r="E52" i="10"/>
  <c r="W55" i="11"/>
  <c r="E54" i="10"/>
  <c r="W57" i="11"/>
  <c r="E56" i="10"/>
  <c r="W59" i="11"/>
  <c r="E58" i="10"/>
  <c r="W61" i="11"/>
  <c r="E60" i="10"/>
  <c r="W63" i="11"/>
  <c r="E62" i="10"/>
  <c r="H65" i="11"/>
  <c r="W65" i="11"/>
  <c r="E64" i="10"/>
  <c r="H67" i="11"/>
  <c r="W67" i="11"/>
  <c r="E66" i="10"/>
  <c r="H69" i="11"/>
  <c r="W69" i="11"/>
  <c r="E68" i="10"/>
  <c r="W71" i="11"/>
  <c r="E70" i="10"/>
  <c r="W73" i="11"/>
  <c r="E72" i="10"/>
  <c r="W75" i="11"/>
  <c r="E74" i="10"/>
  <c r="W77" i="11"/>
  <c r="E76" i="10"/>
  <c r="H8" i="11"/>
  <c r="W8" i="11"/>
  <c r="E7" i="10"/>
  <c r="H12" i="11"/>
  <c r="W12" i="11"/>
  <c r="E11" i="10"/>
  <c r="H18" i="11"/>
  <c r="W18" i="11"/>
  <c r="E17" i="10"/>
  <c r="H24" i="11"/>
  <c r="W24" i="11"/>
  <c r="E23" i="10"/>
  <c r="H28" i="11"/>
  <c r="W28" i="11"/>
  <c r="E27" i="10"/>
  <c r="W34" i="11"/>
  <c r="E33" i="10"/>
  <c r="W40" i="11"/>
  <c r="E39" i="10"/>
  <c r="W44" i="11"/>
  <c r="E43" i="10"/>
  <c r="W50" i="11"/>
  <c r="E49" i="10"/>
  <c r="W56" i="11"/>
  <c r="E55" i="10"/>
  <c r="W60" i="11"/>
  <c r="E59" i="10"/>
  <c r="W66" i="11"/>
  <c r="E65" i="10"/>
  <c r="W72" i="11"/>
  <c r="E71" i="10"/>
  <c r="O6" i="10"/>
  <c r="N6" i="10"/>
  <c r="O8" i="10"/>
  <c r="N8" i="10"/>
  <c r="O10" i="10"/>
  <c r="N10" i="10"/>
  <c r="O12" i="10"/>
  <c r="N12" i="10"/>
  <c r="O14" i="10"/>
  <c r="N14" i="10"/>
  <c r="N16" i="10"/>
  <c r="O16" i="10"/>
  <c r="N18" i="10"/>
  <c r="O18" i="10"/>
  <c r="N20" i="10"/>
  <c r="O20" i="10"/>
  <c r="O22" i="10"/>
  <c r="N22" i="10"/>
  <c r="N24" i="10"/>
  <c r="O24" i="10"/>
  <c r="N26" i="10"/>
  <c r="O26" i="10"/>
  <c r="N28" i="10"/>
  <c r="O28" i="10"/>
  <c r="N30" i="10"/>
  <c r="O30" i="10"/>
  <c r="N32" i="10"/>
  <c r="O32" i="10"/>
  <c r="N34" i="10"/>
  <c r="O34" i="10"/>
  <c r="N36" i="10"/>
  <c r="O36" i="10"/>
  <c r="N38" i="10"/>
  <c r="O38" i="10"/>
  <c r="O40" i="10"/>
  <c r="N40" i="10"/>
  <c r="N42" i="10"/>
  <c r="O42" i="10"/>
  <c r="O44" i="10"/>
  <c r="N44" i="10"/>
  <c r="N46" i="10"/>
  <c r="O46" i="10"/>
  <c r="O48" i="10"/>
  <c r="N48" i="10"/>
  <c r="N50" i="10"/>
  <c r="O50" i="10"/>
  <c r="N52" i="10"/>
  <c r="O52" i="10"/>
  <c r="N54" i="10"/>
  <c r="O54" i="10"/>
  <c r="N56" i="10"/>
  <c r="O56" i="10"/>
  <c r="N58" i="10"/>
  <c r="O58" i="10"/>
  <c r="N60" i="10"/>
  <c r="O60" i="10"/>
  <c r="N62" i="10"/>
  <c r="O62" i="10"/>
  <c r="O64" i="10"/>
  <c r="N64" i="10"/>
  <c r="N66" i="10"/>
  <c r="O66" i="10"/>
  <c r="O68" i="10"/>
  <c r="N68" i="10"/>
  <c r="N70" i="10"/>
  <c r="O70" i="10"/>
  <c r="O72" i="10"/>
  <c r="N72" i="10"/>
  <c r="N74" i="10"/>
  <c r="O74" i="10"/>
  <c r="N76" i="10"/>
  <c r="O76" i="10"/>
  <c r="H63" i="11"/>
  <c r="H15" i="11"/>
  <c r="H55" i="11"/>
  <c r="H7" i="11"/>
  <c r="H71" i="11"/>
  <c r="H39" i="11"/>
  <c r="H29" i="11"/>
  <c r="H41" i="11"/>
  <c r="H43" i="11"/>
  <c r="H45" i="11"/>
  <c r="H57" i="11"/>
  <c r="H59" i="11"/>
  <c r="H61" i="11"/>
  <c r="H73" i="11"/>
  <c r="H75" i="11"/>
  <c r="H77" i="11"/>
  <c r="H32" i="11"/>
  <c r="H40" i="11"/>
  <c r="H48" i="11"/>
  <c r="H56" i="11"/>
  <c r="H64" i="11"/>
  <c r="H72" i="11"/>
  <c r="H30" i="11"/>
  <c r="H38" i="11"/>
  <c r="H46" i="11"/>
  <c r="H54" i="11"/>
  <c r="H62" i="11"/>
  <c r="H70" i="11"/>
  <c r="H36" i="11"/>
  <c r="H44" i="11"/>
  <c r="H52" i="11"/>
  <c r="H60" i="11"/>
  <c r="H68" i="11"/>
  <c r="H76" i="11"/>
  <c r="H34" i="11"/>
  <c r="H42" i="11"/>
  <c r="H50" i="11"/>
  <c r="H58" i="11"/>
  <c r="H66" i="11"/>
  <c r="H74" i="11"/>
  <c r="L43" i="10" l="1"/>
  <c r="I43" i="10"/>
  <c r="H43" i="10"/>
  <c r="L66" i="10"/>
  <c r="H66" i="10"/>
  <c r="I66" i="10"/>
  <c r="L44" i="10"/>
  <c r="H44" i="10"/>
  <c r="I44" i="10"/>
  <c r="L40" i="10"/>
  <c r="H40" i="10"/>
  <c r="I40" i="10"/>
  <c r="L36" i="10"/>
  <c r="H36" i="10"/>
  <c r="I36" i="10"/>
  <c r="L22" i="10"/>
  <c r="H22" i="10"/>
  <c r="I22" i="10"/>
  <c r="L37" i="10"/>
  <c r="H37" i="10"/>
  <c r="I37" i="10"/>
  <c r="L21" i="10"/>
  <c r="H21" i="10"/>
  <c r="I21" i="10"/>
  <c r="O13" i="10"/>
  <c r="N13" i="10"/>
  <c r="L69" i="10"/>
  <c r="H69" i="10"/>
  <c r="I69" i="10"/>
  <c r="L57" i="10"/>
  <c r="H57" i="10"/>
  <c r="I57" i="10"/>
  <c r="L47" i="10"/>
  <c r="I47" i="10"/>
  <c r="H47" i="10"/>
  <c r="L35" i="10"/>
  <c r="I35" i="10"/>
  <c r="H35" i="10"/>
  <c r="L25" i="10"/>
  <c r="I25" i="10"/>
  <c r="H25" i="10"/>
  <c r="L23" i="10"/>
  <c r="H23" i="10"/>
  <c r="I23" i="10"/>
  <c r="L76" i="10"/>
  <c r="H76" i="10"/>
  <c r="I76" i="10"/>
  <c r="L72" i="10"/>
  <c r="H72" i="10"/>
  <c r="I72" i="10"/>
  <c r="L68" i="10"/>
  <c r="H68" i="10"/>
  <c r="I68" i="10"/>
  <c r="L46" i="10"/>
  <c r="H46" i="10"/>
  <c r="I46" i="10"/>
  <c r="L30" i="10"/>
  <c r="I30" i="10"/>
  <c r="H30" i="10"/>
  <c r="L24" i="10"/>
  <c r="H24" i="10"/>
  <c r="I24" i="10"/>
  <c r="L16" i="10"/>
  <c r="I16" i="10"/>
  <c r="H16" i="10"/>
  <c r="L10" i="10"/>
  <c r="H10" i="10"/>
  <c r="I10" i="10"/>
  <c r="L73" i="10"/>
  <c r="H73" i="10"/>
  <c r="I73" i="10"/>
  <c r="L61" i="10"/>
  <c r="H61" i="10"/>
  <c r="I61" i="10"/>
  <c r="L45" i="10"/>
  <c r="H45" i="10"/>
  <c r="I45" i="10"/>
  <c r="L9" i="10"/>
  <c r="I9" i="10"/>
  <c r="H9" i="10"/>
  <c r="L52" i="10"/>
  <c r="I52" i="10"/>
  <c r="H52" i="10"/>
  <c r="L14" i="10"/>
  <c r="I14" i="10"/>
  <c r="H14" i="10"/>
  <c r="L71" i="10"/>
  <c r="I71" i="10"/>
  <c r="H71" i="10"/>
  <c r="L59" i="10"/>
  <c r="H59" i="10"/>
  <c r="I59" i="10"/>
  <c r="L39" i="10"/>
  <c r="I39" i="10"/>
  <c r="H39" i="10"/>
  <c r="L27" i="10"/>
  <c r="I27" i="10"/>
  <c r="H27" i="10"/>
  <c r="L7" i="10"/>
  <c r="H7" i="10"/>
  <c r="I7" i="10"/>
  <c r="L62" i="10"/>
  <c r="I62" i="10"/>
  <c r="H62" i="10"/>
  <c r="L58" i="10"/>
  <c r="I58" i="10"/>
  <c r="H58" i="10"/>
  <c r="L54" i="10"/>
  <c r="I54" i="10"/>
  <c r="H54" i="10"/>
  <c r="L48" i="10"/>
  <c r="H48" i="10"/>
  <c r="I48" i="10"/>
  <c r="L42" i="10"/>
  <c r="H42" i="10"/>
  <c r="I42" i="10"/>
  <c r="L38" i="10"/>
  <c r="I38" i="10"/>
  <c r="H38" i="10"/>
  <c r="L32" i="10"/>
  <c r="H32" i="10"/>
  <c r="I32" i="10"/>
  <c r="L26" i="10"/>
  <c r="I26" i="10"/>
  <c r="H26" i="10"/>
  <c r="L18" i="10"/>
  <c r="I18" i="10"/>
  <c r="H18" i="10"/>
  <c r="L12" i="10"/>
  <c r="H12" i="10"/>
  <c r="I12" i="10"/>
  <c r="L29" i="10"/>
  <c r="H29" i="10"/>
  <c r="I29" i="10"/>
  <c r="L5" i="10"/>
  <c r="I5" i="10"/>
  <c r="H5" i="10"/>
  <c r="L75" i="10"/>
  <c r="H75" i="10"/>
  <c r="I75" i="10"/>
  <c r="L63" i="10"/>
  <c r="I63" i="10"/>
  <c r="H63" i="10"/>
  <c r="L53" i="10"/>
  <c r="H53" i="10"/>
  <c r="I53" i="10"/>
  <c r="L41" i="10"/>
  <c r="H41" i="10"/>
  <c r="I41" i="10"/>
  <c r="L31" i="10"/>
  <c r="H31" i="10"/>
  <c r="I31" i="10"/>
  <c r="L15" i="10"/>
  <c r="H15" i="10"/>
  <c r="I15" i="10"/>
  <c r="L65" i="10"/>
  <c r="I65" i="10"/>
  <c r="H65" i="10"/>
  <c r="L55" i="10"/>
  <c r="I55" i="10"/>
  <c r="H55" i="10"/>
  <c r="L33" i="10"/>
  <c r="H33" i="10"/>
  <c r="I33" i="10"/>
  <c r="L17" i="10"/>
  <c r="H17" i="10"/>
  <c r="I17" i="10"/>
  <c r="L60" i="10"/>
  <c r="H60" i="10"/>
  <c r="I60" i="10"/>
  <c r="L56" i="10"/>
  <c r="H56" i="10"/>
  <c r="I56" i="10"/>
  <c r="L28" i="10"/>
  <c r="H28" i="10"/>
  <c r="I28" i="10"/>
  <c r="L8" i="10"/>
  <c r="H8" i="10"/>
  <c r="I8" i="10"/>
  <c r="L49" i="10"/>
  <c r="H49" i="10"/>
  <c r="I49" i="10"/>
  <c r="L11" i="10"/>
  <c r="H11" i="10"/>
  <c r="I11" i="10"/>
  <c r="L74" i="10"/>
  <c r="H74" i="10"/>
  <c r="I74" i="10"/>
  <c r="L70" i="10"/>
  <c r="H70" i="10"/>
  <c r="I70" i="10"/>
  <c r="L64" i="10"/>
  <c r="I64" i="10"/>
  <c r="H64" i="10"/>
  <c r="L50" i="10"/>
  <c r="H50" i="10"/>
  <c r="I50" i="10"/>
  <c r="L34" i="10"/>
  <c r="I34" i="10"/>
  <c r="H34" i="10"/>
  <c r="L20" i="10"/>
  <c r="I20" i="10"/>
  <c r="H20" i="10"/>
  <c r="L6" i="10"/>
  <c r="H6" i="10"/>
  <c r="I6" i="10"/>
  <c r="L67" i="10"/>
  <c r="I67" i="10"/>
  <c r="H67" i="10"/>
  <c r="L51" i="10"/>
  <c r="H51" i="10"/>
  <c r="I51" i="10"/>
  <c r="L13" i="10"/>
  <c r="H13" i="10"/>
  <c r="I13" i="10"/>
  <c r="L19" i="10"/>
  <c r="I19" i="10"/>
  <c r="H19" i="10"/>
  <c r="J118" i="9"/>
  <c r="K118" i="9"/>
  <c r="L118" i="9"/>
  <c r="M118" i="9"/>
  <c r="N118" i="9"/>
  <c r="O118" i="9"/>
  <c r="J119" i="9"/>
  <c r="K119" i="9"/>
  <c r="L119" i="9"/>
  <c r="M119" i="9"/>
  <c r="N119" i="9"/>
  <c r="O119" i="9"/>
  <c r="J120" i="9"/>
  <c r="K120" i="9"/>
  <c r="L120" i="9"/>
  <c r="M120" i="9"/>
  <c r="N120" i="9"/>
  <c r="O120" i="9"/>
  <c r="J121" i="9"/>
  <c r="K121" i="9"/>
  <c r="L121" i="9"/>
  <c r="M121" i="9"/>
  <c r="N121" i="9"/>
  <c r="O121" i="9"/>
  <c r="J122" i="9"/>
  <c r="K122" i="9"/>
  <c r="L122" i="9"/>
  <c r="M122" i="9"/>
  <c r="N122" i="9"/>
  <c r="O122" i="9"/>
  <c r="J123" i="9"/>
  <c r="K123" i="9"/>
  <c r="L123" i="9"/>
  <c r="M123" i="9"/>
  <c r="N123" i="9"/>
  <c r="O123" i="9"/>
  <c r="J124" i="9"/>
  <c r="K124" i="9"/>
  <c r="L124" i="9"/>
  <c r="M124" i="9"/>
  <c r="N124" i="9"/>
  <c r="O124" i="9"/>
  <c r="J125" i="9"/>
  <c r="K125" i="9"/>
  <c r="L125" i="9"/>
  <c r="M125" i="9"/>
  <c r="N125" i="9"/>
  <c r="O125" i="9"/>
  <c r="J126" i="9"/>
  <c r="K126" i="9"/>
  <c r="L126" i="9"/>
  <c r="M126" i="9"/>
  <c r="N126" i="9"/>
  <c r="O126" i="9"/>
  <c r="J127" i="9"/>
  <c r="K127" i="9"/>
  <c r="L127" i="9"/>
  <c r="M127" i="9"/>
  <c r="N127" i="9"/>
  <c r="O127" i="9"/>
  <c r="J128" i="9"/>
  <c r="K128" i="9"/>
  <c r="L128" i="9"/>
  <c r="M128" i="9"/>
  <c r="N128" i="9"/>
  <c r="O128" i="9"/>
  <c r="O117" i="9"/>
  <c r="N117" i="9"/>
  <c r="M117" i="9"/>
  <c r="L117" i="9"/>
  <c r="K117" i="9"/>
  <c r="J117" i="9"/>
  <c r="C117" i="9"/>
  <c r="D117" i="9"/>
  <c r="E117" i="9"/>
  <c r="F117" i="9"/>
  <c r="G117" i="9"/>
  <c r="C118" i="9"/>
  <c r="D118" i="9"/>
  <c r="E118" i="9"/>
  <c r="F118" i="9"/>
  <c r="G118" i="9"/>
  <c r="C119" i="9"/>
  <c r="D119" i="9"/>
  <c r="E119" i="9"/>
  <c r="F119" i="9"/>
  <c r="G119" i="9"/>
  <c r="C120" i="9"/>
  <c r="D120" i="9"/>
  <c r="E120" i="9"/>
  <c r="F120" i="9"/>
  <c r="G120" i="9"/>
  <c r="C121" i="9"/>
  <c r="D121" i="9"/>
  <c r="E121" i="9"/>
  <c r="F121" i="9"/>
  <c r="G121" i="9"/>
  <c r="C122" i="9"/>
  <c r="D122" i="9"/>
  <c r="E122" i="9"/>
  <c r="F122" i="9"/>
  <c r="G122" i="9"/>
  <c r="C123" i="9"/>
  <c r="D123" i="9"/>
  <c r="E123" i="9"/>
  <c r="F123" i="9"/>
  <c r="G123" i="9"/>
  <c r="C124" i="9"/>
  <c r="D124" i="9"/>
  <c r="E124" i="9"/>
  <c r="F124" i="9"/>
  <c r="G124" i="9"/>
  <c r="C125" i="9"/>
  <c r="D125" i="9"/>
  <c r="E125" i="9"/>
  <c r="F125" i="9"/>
  <c r="G125" i="9"/>
  <c r="C126" i="9"/>
  <c r="D126" i="9"/>
  <c r="E126" i="9"/>
  <c r="F126" i="9"/>
  <c r="G126" i="9"/>
  <c r="C127" i="9"/>
  <c r="D127" i="9"/>
  <c r="E127" i="9"/>
  <c r="F127" i="9"/>
  <c r="G127" i="9"/>
  <c r="C128" i="9"/>
  <c r="D128" i="9"/>
  <c r="E128" i="9"/>
  <c r="F128" i="9"/>
  <c r="G128" i="9"/>
  <c r="B118" i="9"/>
  <c r="B119" i="9"/>
  <c r="B120" i="9"/>
  <c r="B121" i="9"/>
  <c r="B122" i="9"/>
  <c r="B123" i="9"/>
  <c r="B124" i="9"/>
  <c r="B125" i="9"/>
  <c r="B126" i="9"/>
  <c r="B127" i="9"/>
  <c r="B128" i="9"/>
  <c r="B117" i="9"/>
  <c r="E107" i="9"/>
  <c r="E108" i="9"/>
  <c r="E109" i="9"/>
  <c r="E110" i="9"/>
  <c r="E111" i="9"/>
  <c r="E106" i="9"/>
  <c r="K107" i="9" a="1"/>
  <c r="K107" i="9" s="1"/>
  <c r="C107" i="9"/>
  <c r="C108" i="9"/>
  <c r="C109" i="9"/>
  <c r="C110" i="9"/>
  <c r="C111" i="9"/>
  <c r="C106" i="9"/>
  <c r="B111" i="9"/>
  <c r="B110" i="9"/>
  <c r="B109" i="9"/>
  <c r="B108" i="9"/>
  <c r="B107" i="9"/>
  <c r="B106" i="9"/>
  <c r="K109" i="9" l="1"/>
  <c r="K108" i="9"/>
  <c r="D219" i="9" l="1"/>
  <c r="L178" i="9" s="1"/>
  <c r="G155" i="9"/>
  <c r="H155" i="9"/>
  <c r="I155" i="9"/>
  <c r="I166" i="9" s="1"/>
  <c r="J155" i="9"/>
  <c r="K155" i="9"/>
  <c r="L155" i="9"/>
  <c r="G156" i="9"/>
  <c r="H156" i="9"/>
  <c r="I156" i="9"/>
  <c r="J156" i="9"/>
  <c r="K156" i="9"/>
  <c r="L156" i="9"/>
  <c r="G157" i="9"/>
  <c r="H157" i="9"/>
  <c r="I157" i="9"/>
  <c r="J157" i="9"/>
  <c r="K157" i="9"/>
  <c r="L157" i="9"/>
  <c r="G158" i="9"/>
  <c r="H158" i="9"/>
  <c r="I158" i="9"/>
  <c r="J158" i="9"/>
  <c r="K158" i="9"/>
  <c r="L158" i="9"/>
  <c r="G159" i="9"/>
  <c r="H159" i="9"/>
  <c r="I159" i="9"/>
  <c r="J159" i="9"/>
  <c r="K159" i="9"/>
  <c r="L159" i="9"/>
  <c r="G160" i="9"/>
  <c r="H160" i="9"/>
  <c r="I160" i="9"/>
  <c r="J160" i="9"/>
  <c r="K160" i="9"/>
  <c r="L160" i="9"/>
  <c r="G161" i="9"/>
  <c r="H161" i="9"/>
  <c r="I161" i="9"/>
  <c r="J161" i="9"/>
  <c r="K161" i="9"/>
  <c r="L161" i="9"/>
  <c r="G162" i="9"/>
  <c r="H162" i="9"/>
  <c r="I162" i="9"/>
  <c r="J162" i="9"/>
  <c r="K162" i="9"/>
  <c r="L162" i="9"/>
  <c r="G163" i="9"/>
  <c r="H163" i="9"/>
  <c r="I163" i="9"/>
  <c r="J163" i="9"/>
  <c r="K163" i="9"/>
  <c r="L163" i="9"/>
  <c r="G164" i="9"/>
  <c r="H164" i="9"/>
  <c r="I164" i="9"/>
  <c r="J164" i="9"/>
  <c r="K164" i="9"/>
  <c r="L164" i="9"/>
  <c r="G165" i="9"/>
  <c r="H165" i="9"/>
  <c r="I165" i="9"/>
  <c r="J165" i="9"/>
  <c r="K165" i="9"/>
  <c r="L165" i="9"/>
  <c r="H154" i="9"/>
  <c r="I154" i="9"/>
  <c r="J154" i="9"/>
  <c r="K154" i="9"/>
  <c r="L154" i="9"/>
  <c r="G154" i="9"/>
  <c r="J176" i="9"/>
  <c r="S170" i="9" s="1"/>
  <c r="L179" i="9"/>
  <c r="U173" i="9" s="1"/>
  <c r="L180" i="9"/>
  <c r="U174" i="9" s="1"/>
  <c r="L181" i="9"/>
  <c r="U175" i="9" s="1"/>
  <c r="L182" i="9"/>
  <c r="U176" i="9" s="1"/>
  <c r="L183" i="9"/>
  <c r="U177" i="9" s="1"/>
  <c r="G173" i="9"/>
  <c r="P167" i="9" s="1"/>
  <c r="G174" i="9"/>
  <c r="P168" i="9" s="1"/>
  <c r="G175" i="9"/>
  <c r="P169" i="9" s="1"/>
  <c r="G176" i="9"/>
  <c r="P170" i="9" s="1"/>
  <c r="G177" i="9"/>
  <c r="P171" i="9" s="1"/>
  <c r="P166" i="9"/>
  <c r="D160" i="9"/>
  <c r="G179" i="9" s="1"/>
  <c r="D161" i="9"/>
  <c r="G180" i="9" s="1"/>
  <c r="D162" i="9"/>
  <c r="G181" i="9" s="1"/>
  <c r="D163" i="9"/>
  <c r="G182" i="9" s="1"/>
  <c r="P176" i="9" s="1"/>
  <c r="D164" i="9"/>
  <c r="G183" i="9" s="1"/>
  <c r="D165" i="9"/>
  <c r="H172" i="9" s="1"/>
  <c r="D166" i="9"/>
  <c r="H173" i="9" s="1"/>
  <c r="Q167" i="9" s="1"/>
  <c r="D167" i="9"/>
  <c r="H174" i="9" s="1"/>
  <c r="Q168" i="9" s="1"/>
  <c r="D168" i="9"/>
  <c r="H175" i="9" s="1"/>
  <c r="D169" i="9"/>
  <c r="H176" i="9" s="1"/>
  <c r="D170" i="9"/>
  <c r="H177" i="9" s="1"/>
  <c r="Q171" i="9" s="1"/>
  <c r="D171" i="9"/>
  <c r="H178" i="9" s="1"/>
  <c r="Q172" i="9" s="1"/>
  <c r="D172" i="9"/>
  <c r="H179" i="9" s="1"/>
  <c r="D173" i="9"/>
  <c r="H180" i="9" s="1"/>
  <c r="D174" i="9"/>
  <c r="H181" i="9" s="1"/>
  <c r="Q175" i="9" s="1"/>
  <c r="D175" i="9"/>
  <c r="H182" i="9" s="1"/>
  <c r="Q176" i="9" s="1"/>
  <c r="D176" i="9"/>
  <c r="H183" i="9" s="1"/>
  <c r="D177" i="9"/>
  <c r="I172" i="9" s="1"/>
  <c r="R166" i="9" s="1"/>
  <c r="D178" i="9"/>
  <c r="I173" i="9" s="1"/>
  <c r="D179" i="9"/>
  <c r="I174" i="9" s="1"/>
  <c r="D180" i="9"/>
  <c r="I175" i="9" s="1"/>
  <c r="D181" i="9"/>
  <c r="I176" i="9" s="1"/>
  <c r="R170" i="9" s="1"/>
  <c r="D182" i="9"/>
  <c r="I177" i="9" s="1"/>
  <c r="D183" i="9"/>
  <c r="I178" i="9" s="1"/>
  <c r="D184" i="9"/>
  <c r="I179" i="9" s="1"/>
  <c r="D185" i="9"/>
  <c r="I180" i="9" s="1"/>
  <c r="D186" i="9"/>
  <c r="I181" i="9" s="1"/>
  <c r="D187" i="9"/>
  <c r="I182" i="9" s="1"/>
  <c r="D188" i="9"/>
  <c r="I183" i="9" s="1"/>
  <c r="D189" i="9"/>
  <c r="J172" i="9" s="1"/>
  <c r="D190" i="9"/>
  <c r="J173" i="9" s="1"/>
  <c r="S167" i="9" s="1"/>
  <c r="D191" i="9"/>
  <c r="J174" i="9" s="1"/>
  <c r="S168" i="9" s="1"/>
  <c r="D192" i="9"/>
  <c r="J175" i="9" s="1"/>
  <c r="S169" i="9" s="1"/>
  <c r="D193" i="9"/>
  <c r="D194" i="9"/>
  <c r="J177" i="9" s="1"/>
  <c r="S171" i="9" s="1"/>
  <c r="D195" i="9"/>
  <c r="J178" i="9" s="1"/>
  <c r="S172" i="9" s="1"/>
  <c r="D196" i="9"/>
  <c r="J179" i="9" s="1"/>
  <c r="S173" i="9" s="1"/>
  <c r="D197" i="9"/>
  <c r="J180" i="9" s="1"/>
  <c r="D198" i="9"/>
  <c r="J181" i="9" s="1"/>
  <c r="S175" i="9" s="1"/>
  <c r="D199" i="9"/>
  <c r="J182" i="9" s="1"/>
  <c r="S176" i="9" s="1"/>
  <c r="D200" i="9"/>
  <c r="J183" i="9" s="1"/>
  <c r="S177" i="9" s="1"/>
  <c r="D201" i="9"/>
  <c r="K172" i="9" s="1"/>
  <c r="D202" i="9"/>
  <c r="K173" i="9" s="1"/>
  <c r="D203" i="9"/>
  <c r="K174" i="9" s="1"/>
  <c r="T168" i="9" s="1"/>
  <c r="D204" i="9"/>
  <c r="K175" i="9" s="1"/>
  <c r="D205" i="9"/>
  <c r="K176" i="9" s="1"/>
  <c r="D206" i="9"/>
  <c r="K177" i="9" s="1"/>
  <c r="D207" i="9"/>
  <c r="K178" i="9" s="1"/>
  <c r="T172" i="9" s="1"/>
  <c r="D208" i="9"/>
  <c r="K179" i="9" s="1"/>
  <c r="D209" i="9"/>
  <c r="K180" i="9" s="1"/>
  <c r="T174" i="9" s="1"/>
  <c r="D210" i="9"/>
  <c r="K181" i="9" s="1"/>
  <c r="D211" i="9"/>
  <c r="K182" i="9" s="1"/>
  <c r="T176" i="9" s="1"/>
  <c r="D212" i="9"/>
  <c r="K183" i="9" s="1"/>
  <c r="D213" i="9"/>
  <c r="L172" i="9" s="1"/>
  <c r="D214" i="9"/>
  <c r="L173" i="9" s="1"/>
  <c r="U167" i="9" s="1"/>
  <c r="D215" i="9"/>
  <c r="L174" i="9" s="1"/>
  <c r="U168" i="9" s="1"/>
  <c r="D216" i="9"/>
  <c r="L175" i="9" s="1"/>
  <c r="D217" i="9"/>
  <c r="L176" i="9" s="1"/>
  <c r="U170" i="9" s="1"/>
  <c r="D218" i="9"/>
  <c r="L177" i="9" s="1"/>
  <c r="U171" i="9" s="1"/>
  <c r="D159" i="9"/>
  <c r="G178" i="9" s="1"/>
  <c r="P172" i="9" s="1"/>
  <c r="B70" i="9"/>
  <c r="A64" i="9"/>
  <c r="A63" i="9"/>
  <c r="A60" i="9"/>
  <c r="A59" i="9"/>
  <c r="A61" i="9"/>
  <c r="A62" i="9"/>
  <c r="R175" i="9" l="1"/>
  <c r="R171" i="9"/>
  <c r="R167" i="9"/>
  <c r="U166" i="9"/>
  <c r="T170" i="9"/>
  <c r="T166" i="9"/>
  <c r="S174" i="9"/>
  <c r="Q166" i="9"/>
  <c r="V166" i="9" s="1"/>
  <c r="U169" i="9"/>
  <c r="T177" i="9"/>
  <c r="T173" i="9"/>
  <c r="T169" i="9"/>
  <c r="R177" i="9"/>
  <c r="R173" i="9"/>
  <c r="R169" i="9"/>
  <c r="Q177" i="9"/>
  <c r="Q173" i="9"/>
  <c r="Q169" i="9"/>
  <c r="P177" i="9"/>
  <c r="V177" i="9" s="1"/>
  <c r="P173" i="9"/>
  <c r="V173" i="9" s="1"/>
  <c r="R172" i="9"/>
  <c r="R168" i="9"/>
  <c r="G166" i="9"/>
  <c r="H166" i="9"/>
  <c r="U172" i="9"/>
  <c r="T175" i="9"/>
  <c r="T171" i="9"/>
  <c r="T167" i="9"/>
  <c r="V167" i="9" s="1"/>
  <c r="P175" i="9"/>
  <c r="S166" i="9"/>
  <c r="R174" i="9"/>
  <c r="Q174" i="9"/>
  <c r="V174" i="9" s="1"/>
  <c r="Q170" i="9"/>
  <c r="P174" i="9"/>
  <c r="V171" i="9"/>
  <c r="V175" i="9"/>
  <c r="V168" i="9"/>
  <c r="V169" i="9"/>
  <c r="V172" i="9"/>
  <c r="V170" i="9"/>
  <c r="R176" i="9"/>
  <c r="V176" i="9" s="1"/>
  <c r="F58" i="9"/>
  <c r="L166" i="9"/>
  <c r="J166" i="9"/>
  <c r="F59" i="9"/>
  <c r="K166" i="9"/>
  <c r="C70" i="9"/>
  <c r="D70" i="9"/>
  <c r="E70" i="9"/>
  <c r="F70" i="9"/>
  <c r="G70" i="9"/>
  <c r="C71" i="9"/>
  <c r="D71" i="9"/>
  <c r="E71" i="9"/>
  <c r="F71" i="9"/>
  <c r="G71" i="9"/>
  <c r="C72" i="9"/>
  <c r="D72" i="9"/>
  <c r="E72" i="9"/>
  <c r="F72" i="9"/>
  <c r="G72" i="9"/>
  <c r="C73" i="9"/>
  <c r="D73" i="9"/>
  <c r="E73" i="9"/>
  <c r="F73" i="9"/>
  <c r="G73" i="9"/>
  <c r="C74" i="9"/>
  <c r="D74" i="9"/>
  <c r="E74" i="9"/>
  <c r="F74" i="9"/>
  <c r="G74" i="9"/>
  <c r="C75" i="9"/>
  <c r="D75" i="9"/>
  <c r="E75" i="9"/>
  <c r="F75" i="9"/>
  <c r="G75" i="9"/>
  <c r="C76" i="9"/>
  <c r="D76" i="9"/>
  <c r="E76" i="9"/>
  <c r="F76" i="9"/>
  <c r="G76" i="9"/>
  <c r="C77" i="9"/>
  <c r="D77" i="9"/>
  <c r="E77" i="9"/>
  <c r="F77" i="9"/>
  <c r="G77" i="9"/>
  <c r="C78" i="9"/>
  <c r="D78" i="9"/>
  <c r="E78" i="9"/>
  <c r="F78" i="9"/>
  <c r="G78" i="9"/>
  <c r="C79" i="9"/>
  <c r="D79" i="9"/>
  <c r="E79" i="9"/>
  <c r="F79" i="9"/>
  <c r="G79" i="9"/>
  <c r="C80" i="9"/>
  <c r="D80" i="9"/>
  <c r="E80" i="9"/>
  <c r="F80" i="9"/>
  <c r="G80" i="9"/>
  <c r="C81" i="9"/>
  <c r="D81" i="9"/>
  <c r="E81" i="9"/>
  <c r="F81" i="9"/>
  <c r="G81" i="9"/>
  <c r="B71" i="9"/>
  <c r="B72" i="9"/>
  <c r="B73" i="9"/>
  <c r="B74" i="9"/>
  <c r="B75" i="9"/>
  <c r="B76" i="9"/>
  <c r="B77" i="9"/>
  <c r="B78" i="9"/>
  <c r="B79" i="9"/>
  <c r="B80" i="9"/>
  <c r="B81" i="9"/>
  <c r="C40" i="9"/>
  <c r="D40" i="9"/>
  <c r="E40" i="9"/>
  <c r="F40" i="9"/>
  <c r="G40" i="9"/>
  <c r="C41" i="9"/>
  <c r="D41" i="9"/>
  <c r="E41" i="9"/>
  <c r="F41" i="9"/>
  <c r="G41" i="9"/>
  <c r="C42" i="9"/>
  <c r="D42" i="9"/>
  <c r="E42" i="9"/>
  <c r="F42" i="9"/>
  <c r="G42" i="9"/>
  <c r="C43" i="9"/>
  <c r="D43" i="9"/>
  <c r="E43" i="9"/>
  <c r="F43" i="9"/>
  <c r="G43" i="9"/>
  <c r="C44" i="9"/>
  <c r="D44" i="9"/>
  <c r="E44" i="9"/>
  <c r="F44" i="9"/>
  <c r="G44" i="9"/>
  <c r="C45" i="9"/>
  <c r="D45" i="9"/>
  <c r="E45" i="9"/>
  <c r="F45" i="9"/>
  <c r="G45" i="9"/>
  <c r="C46" i="9"/>
  <c r="D46" i="9"/>
  <c r="E46" i="9"/>
  <c r="F46" i="9"/>
  <c r="G46" i="9"/>
  <c r="C47" i="9"/>
  <c r="D47" i="9"/>
  <c r="E47" i="9"/>
  <c r="F47" i="9"/>
  <c r="G47" i="9"/>
  <c r="C48" i="9"/>
  <c r="D48" i="9"/>
  <c r="E48" i="9"/>
  <c r="F48" i="9"/>
  <c r="G48" i="9"/>
  <c r="C49" i="9"/>
  <c r="D49" i="9"/>
  <c r="E49" i="9"/>
  <c r="F49" i="9"/>
  <c r="G49" i="9"/>
  <c r="C50" i="9"/>
  <c r="D50" i="9"/>
  <c r="E50" i="9"/>
  <c r="F50" i="9"/>
  <c r="G50" i="9"/>
  <c r="C51" i="9"/>
  <c r="D51" i="9"/>
  <c r="E51" i="9"/>
  <c r="F51" i="9"/>
  <c r="G51" i="9"/>
  <c r="B41" i="9"/>
  <c r="B42" i="9"/>
  <c r="B43" i="9"/>
  <c r="B44" i="9"/>
  <c r="B45" i="9"/>
  <c r="B46" i="9"/>
  <c r="B47" i="9"/>
  <c r="B48" i="9"/>
  <c r="B49" i="9"/>
  <c r="B50" i="9"/>
  <c r="B51" i="9"/>
  <c r="B40" i="9"/>
  <c r="F52" i="9" l="1"/>
  <c r="B52" i="9"/>
  <c r="C62" i="9"/>
  <c r="D52" i="9"/>
  <c r="C61" i="9"/>
  <c r="F61" i="9"/>
  <c r="C64" i="9"/>
  <c r="C60" i="9"/>
  <c r="V178" i="9"/>
  <c r="W178" i="9" s="1"/>
  <c r="W169" i="9"/>
  <c r="W177" i="9"/>
  <c r="C63" i="9"/>
  <c r="W168" i="9"/>
  <c r="W167" i="9"/>
  <c r="W175" i="9"/>
  <c r="L47" i="9"/>
  <c r="L51" i="9"/>
  <c r="L42" i="9"/>
  <c r="L46" i="9"/>
  <c r="L48" i="9"/>
  <c r="L45" i="9"/>
  <c r="N48" i="9"/>
  <c r="N44" i="9"/>
  <c r="N43" i="9"/>
  <c r="N50" i="9"/>
  <c r="N46" i="9"/>
  <c r="N40" i="9"/>
  <c r="E52" i="9"/>
  <c r="N47" i="9"/>
  <c r="G52" i="9"/>
  <c r="C52" i="9"/>
  <c r="N49" i="9"/>
  <c r="N45" i="9"/>
  <c r="J48" i="9" l="1"/>
  <c r="J50" i="9"/>
  <c r="J40" i="9"/>
  <c r="L44" i="9"/>
  <c r="L49" i="9"/>
  <c r="L43" i="9"/>
  <c r="W172" i="9"/>
  <c r="X172" i="9" s="1"/>
  <c r="N41" i="9"/>
  <c r="N42" i="9"/>
  <c r="N51" i="9"/>
  <c r="L50" i="9"/>
  <c r="L40" i="9"/>
  <c r="L41" i="9"/>
  <c r="W171" i="9"/>
  <c r="X171" i="9" s="1"/>
  <c r="W166" i="9"/>
  <c r="W170" i="9"/>
  <c r="J51" i="9"/>
  <c r="J45" i="9"/>
  <c r="J43" i="9"/>
  <c r="J42" i="9"/>
  <c r="J41" i="9"/>
  <c r="J44" i="9"/>
  <c r="J46" i="9"/>
  <c r="J47" i="9"/>
  <c r="J49" i="9"/>
  <c r="W174" i="9"/>
  <c r="X167" i="9"/>
  <c r="X177" i="9"/>
  <c r="X166" i="9"/>
  <c r="X170" i="9"/>
  <c r="X168" i="9"/>
  <c r="X169" i="9"/>
  <c r="X175" i="9"/>
  <c r="W173" i="9"/>
  <c r="W176" i="9"/>
  <c r="O40" i="9"/>
  <c r="O44" i="9"/>
  <c r="O48" i="9"/>
  <c r="O42" i="9"/>
  <c r="O50" i="9"/>
  <c r="O43" i="9"/>
  <c r="O47" i="9"/>
  <c r="O41" i="9"/>
  <c r="O45" i="9"/>
  <c r="O49" i="9"/>
  <c r="O46" i="9"/>
  <c r="O51" i="9"/>
  <c r="M42" i="9"/>
  <c r="M46" i="9"/>
  <c r="M50" i="9"/>
  <c r="M44" i="9"/>
  <c r="M41" i="9"/>
  <c r="M45" i="9"/>
  <c r="M49" i="9"/>
  <c r="M43" i="9"/>
  <c r="M47" i="9"/>
  <c r="M51" i="9"/>
  <c r="M40" i="9"/>
  <c r="M48" i="9"/>
  <c r="K40" i="9"/>
  <c r="K44" i="9"/>
  <c r="K48" i="9"/>
  <c r="K46" i="9"/>
  <c r="K43" i="9"/>
  <c r="K51" i="9"/>
  <c r="K41" i="9"/>
  <c r="K45" i="9"/>
  <c r="K49" i="9"/>
  <c r="K42" i="9"/>
  <c r="K50" i="9"/>
  <c r="K47" i="9"/>
  <c r="X174" i="9" l="1"/>
  <c r="P47" i="9"/>
  <c r="X176" i="9"/>
  <c r="P45" i="9"/>
  <c r="X173" i="9"/>
  <c r="P42" i="9"/>
  <c r="P51" i="9"/>
  <c r="P48" i="9"/>
  <c r="P40" i="9"/>
  <c r="P49" i="9"/>
  <c r="P44" i="9"/>
  <c r="P43" i="9"/>
  <c r="P50" i="9"/>
  <c r="P41" i="9"/>
  <c r="P46" i="9"/>
  <c r="P52" i="9" l="1"/>
  <c r="Q50" i="9" s="1"/>
  <c r="Q47" i="9" l="1"/>
  <c r="Q48" i="9"/>
  <c r="Q46" i="9"/>
  <c r="Q43" i="9"/>
  <c r="Q44" i="9"/>
  <c r="Q51" i="9"/>
  <c r="R46" i="9"/>
  <c r="R44" i="9"/>
  <c r="R51" i="9"/>
  <c r="R48" i="9"/>
  <c r="R47" i="9"/>
  <c r="R50" i="9"/>
  <c r="Q49" i="9"/>
  <c r="Q42" i="9"/>
  <c r="Q40" i="9"/>
  <c r="Q41" i="9"/>
  <c r="Q45" i="9"/>
  <c r="R43" i="9" l="1"/>
  <c r="R40" i="9"/>
  <c r="R42" i="9"/>
  <c r="R45" i="9"/>
  <c r="Q52" i="9"/>
  <c r="R49" i="9"/>
  <c r="R41" i="9"/>
  <c r="C22" i="9"/>
  <c r="D22" i="9"/>
  <c r="E22" i="9"/>
  <c r="F22" i="9"/>
  <c r="G22" i="9"/>
  <c r="C23" i="9"/>
  <c r="D23" i="9"/>
  <c r="E23" i="9"/>
  <c r="F23" i="9"/>
  <c r="G23" i="9"/>
  <c r="C24" i="9"/>
  <c r="D24" i="9"/>
  <c r="E24" i="9"/>
  <c r="F24" i="9"/>
  <c r="G24" i="9"/>
  <c r="C25" i="9"/>
  <c r="D25" i="9"/>
  <c r="E25" i="9"/>
  <c r="F25" i="9"/>
  <c r="G25" i="9"/>
  <c r="C26" i="9"/>
  <c r="D26" i="9"/>
  <c r="E26" i="9"/>
  <c r="F26" i="9"/>
  <c r="G26" i="9"/>
  <c r="C27" i="9"/>
  <c r="D27" i="9"/>
  <c r="E27" i="9"/>
  <c r="F27" i="9"/>
  <c r="G27" i="9"/>
  <c r="C28" i="9"/>
  <c r="D28" i="9"/>
  <c r="E28" i="9"/>
  <c r="F28" i="9"/>
  <c r="G28" i="9"/>
  <c r="C29" i="9"/>
  <c r="D29" i="9"/>
  <c r="E29" i="9"/>
  <c r="F29" i="9"/>
  <c r="G29" i="9"/>
  <c r="C30" i="9"/>
  <c r="D30" i="9"/>
  <c r="E30" i="9"/>
  <c r="F30" i="9"/>
  <c r="G30" i="9"/>
  <c r="C31" i="9"/>
  <c r="D31" i="9"/>
  <c r="E31" i="9"/>
  <c r="F31" i="9"/>
  <c r="G31" i="9"/>
  <c r="C32" i="9"/>
  <c r="D32" i="9"/>
  <c r="E32" i="9"/>
  <c r="F32" i="9"/>
  <c r="G32" i="9"/>
  <c r="C33" i="9"/>
  <c r="D33" i="9"/>
  <c r="E33" i="9"/>
  <c r="F33" i="9"/>
  <c r="G33" i="9"/>
  <c r="B23" i="9"/>
  <c r="B24" i="9"/>
  <c r="B25" i="9"/>
  <c r="B26" i="9"/>
  <c r="B27" i="9"/>
  <c r="B28" i="9"/>
  <c r="B29" i="9"/>
  <c r="B30" i="9"/>
  <c r="B31" i="9"/>
  <c r="B32" i="9"/>
  <c r="B33" i="9"/>
  <c r="B22" i="9"/>
  <c r="B34" i="9" s="1"/>
  <c r="K31" i="9" l="1"/>
  <c r="G34" i="9"/>
  <c r="O33" i="9" s="1"/>
  <c r="C34" i="9"/>
  <c r="K32" i="9" s="1"/>
  <c r="K26" i="9"/>
  <c r="K22" i="9"/>
  <c r="J30" i="9"/>
  <c r="J26" i="9"/>
  <c r="J33" i="9"/>
  <c r="J29" i="9"/>
  <c r="J25" i="9"/>
  <c r="J24" i="9"/>
  <c r="J32" i="9"/>
  <c r="J28" i="9"/>
  <c r="J31" i="9"/>
  <c r="J27" i="9"/>
  <c r="J23" i="9"/>
  <c r="O26" i="9"/>
  <c r="E34" i="9"/>
  <c r="M29" i="9" s="1"/>
  <c r="F34" i="9"/>
  <c r="N26" i="9" s="1"/>
  <c r="J22" i="9"/>
  <c r="D34" i="9"/>
  <c r="L33" i="9" s="1"/>
  <c r="O30" i="9" l="1"/>
  <c r="O23" i="9"/>
  <c r="O22" i="9"/>
  <c r="N31" i="9"/>
  <c r="N32" i="9"/>
  <c r="O28" i="9"/>
  <c r="K33" i="9"/>
  <c r="N23" i="9"/>
  <c r="K23" i="9"/>
  <c r="O32" i="9"/>
  <c r="M22" i="9"/>
  <c r="M30" i="9"/>
  <c r="M27" i="9"/>
  <c r="O31" i="9"/>
  <c r="K24" i="9"/>
  <c r="O25" i="9"/>
  <c r="N27" i="9"/>
  <c r="O24" i="9"/>
  <c r="K30" i="9"/>
  <c r="K27" i="9"/>
  <c r="K25" i="9"/>
  <c r="K28" i="9"/>
  <c r="O29" i="9"/>
  <c r="M31" i="9"/>
  <c r="M26" i="9"/>
  <c r="O27" i="9"/>
  <c r="K29" i="9"/>
  <c r="M24" i="9"/>
  <c r="M28" i="9"/>
  <c r="M32" i="9"/>
  <c r="N24" i="9"/>
  <c r="M33" i="9"/>
  <c r="L22" i="9"/>
  <c r="L23" i="9"/>
  <c r="L27" i="9"/>
  <c r="L31" i="9"/>
  <c r="L32" i="9"/>
  <c r="N22" i="9"/>
  <c r="L25" i="9"/>
  <c r="M25" i="9"/>
  <c r="L28" i="9"/>
  <c r="N33" i="9"/>
  <c r="L24" i="9"/>
  <c r="L30" i="9"/>
  <c r="L29" i="9"/>
  <c r="L26" i="9"/>
  <c r="P26" i="9" s="1"/>
  <c r="M23" i="9"/>
  <c r="N28" i="9"/>
  <c r="N30" i="9"/>
  <c r="N25" i="9"/>
  <c r="N29" i="9"/>
  <c r="Q26" i="9"/>
  <c r="P27" i="9" l="1"/>
  <c r="Q27" i="9" s="1"/>
  <c r="P22" i="9"/>
  <c r="P30" i="9"/>
  <c r="P31" i="9"/>
  <c r="P33" i="9"/>
  <c r="Q33" i="9"/>
  <c r="P24" i="9"/>
  <c r="P25" i="9"/>
  <c r="P23" i="9"/>
  <c r="P29" i="9"/>
  <c r="P28" i="9"/>
  <c r="P32" i="9"/>
  <c r="Q22" i="9" l="1"/>
  <c r="Q31" i="9"/>
  <c r="Q30" i="9"/>
  <c r="Q23" i="9"/>
  <c r="Q28" i="9"/>
  <c r="Q29" i="9"/>
  <c r="Q32" i="9"/>
  <c r="P34" i="9"/>
  <c r="Q25" i="9"/>
  <c r="Q24" i="9"/>
  <c r="C59" i="9" l="1"/>
  <c r="F60" i="9" l="1"/>
  <c r="F63" i="9" l="1"/>
  <c r="H61" i="9" s="1"/>
  <c r="H62" i="9" s="1"/>
  <c r="F62" i="9"/>
  <c r="O72" i="9"/>
  <c r="K89" i="9" s="1"/>
  <c r="O76" i="9"/>
  <c r="K93" i="9" s="1"/>
  <c r="O80" i="9"/>
  <c r="K97" i="9" s="1"/>
  <c r="N73" i="9"/>
  <c r="J90" i="9" s="1"/>
  <c r="N77" i="9"/>
  <c r="J94" i="9" s="1"/>
  <c r="N81" i="9"/>
  <c r="J98" i="9" s="1"/>
  <c r="M74" i="9"/>
  <c r="I91" i="9" s="1"/>
  <c r="M78" i="9"/>
  <c r="I95" i="9" s="1"/>
  <c r="L71" i="9"/>
  <c r="H88" i="9" s="1"/>
  <c r="L75" i="9"/>
  <c r="H92" i="9" s="1"/>
  <c r="L79" i="9"/>
  <c r="H96" i="9" s="1"/>
  <c r="K72" i="9"/>
  <c r="G89" i="9" s="1"/>
  <c r="K76" i="9"/>
  <c r="G93" i="9" s="1"/>
  <c r="K80" i="9"/>
  <c r="G97" i="9" s="1"/>
  <c r="M70" i="9"/>
  <c r="I87" i="9" s="1"/>
  <c r="J72" i="9"/>
  <c r="F89" i="9" s="1"/>
  <c r="J76" i="9"/>
  <c r="F93" i="9" s="1"/>
  <c r="J80" i="9"/>
  <c r="F97" i="9" s="1"/>
  <c r="O73" i="9"/>
  <c r="K90" i="9" s="1"/>
  <c r="O77" i="9"/>
  <c r="K94" i="9" s="1"/>
  <c r="O81" i="9"/>
  <c r="K98" i="9" s="1"/>
  <c r="N74" i="9"/>
  <c r="J91" i="9" s="1"/>
  <c r="N78" i="9"/>
  <c r="J95" i="9" s="1"/>
  <c r="M71" i="9"/>
  <c r="I88" i="9" s="1"/>
  <c r="M75" i="9"/>
  <c r="I92" i="9" s="1"/>
  <c r="M79" i="9"/>
  <c r="I96" i="9" s="1"/>
  <c r="L72" i="9"/>
  <c r="H89" i="9" s="1"/>
  <c r="L76" i="9"/>
  <c r="H93" i="9" s="1"/>
  <c r="L80" i="9"/>
  <c r="H97" i="9" s="1"/>
  <c r="K73" i="9"/>
  <c r="G90" i="9" s="1"/>
  <c r="K77" i="9"/>
  <c r="G94" i="9" s="1"/>
  <c r="K81" i="9"/>
  <c r="G98" i="9" s="1"/>
  <c r="L70" i="9"/>
  <c r="H87" i="9" s="1"/>
  <c r="J73" i="9"/>
  <c r="F90" i="9" s="1"/>
  <c r="J77" i="9"/>
  <c r="F94" i="9" s="1"/>
  <c r="J81" i="9"/>
  <c r="F98" i="9" s="1"/>
  <c r="O74" i="9"/>
  <c r="K91" i="9" s="1"/>
  <c r="O78" i="9"/>
  <c r="K95" i="9" s="1"/>
  <c r="N71" i="9"/>
  <c r="J88" i="9" s="1"/>
  <c r="N75" i="9"/>
  <c r="J92" i="9" s="1"/>
  <c r="N79" i="9"/>
  <c r="J96" i="9" s="1"/>
  <c r="M72" i="9"/>
  <c r="I89" i="9" s="1"/>
  <c r="M76" i="9"/>
  <c r="I93" i="9" s="1"/>
  <c r="M80" i="9"/>
  <c r="I97" i="9" s="1"/>
  <c r="L73" i="9"/>
  <c r="H90" i="9" s="1"/>
  <c r="L77" i="9"/>
  <c r="H94" i="9" s="1"/>
  <c r="L81" i="9"/>
  <c r="H98" i="9" s="1"/>
  <c r="K74" i="9"/>
  <c r="G91" i="9" s="1"/>
  <c r="K78" i="9"/>
  <c r="G95" i="9" s="1"/>
  <c r="O70" i="9"/>
  <c r="K87" i="9" s="1"/>
  <c r="K70" i="9"/>
  <c r="G87" i="9" s="1"/>
  <c r="J74" i="9"/>
  <c r="F91" i="9" s="1"/>
  <c r="J78" i="9"/>
  <c r="F95" i="9" s="1"/>
  <c r="J70" i="9"/>
  <c r="N72" i="9"/>
  <c r="J89" i="9" s="1"/>
  <c r="M77" i="9"/>
  <c r="I94" i="9" s="1"/>
  <c r="K71" i="9"/>
  <c r="G88" i="9" s="1"/>
  <c r="J71" i="9"/>
  <c r="F88" i="9" s="1"/>
  <c r="M81" i="9"/>
  <c r="I98" i="9" s="1"/>
  <c r="J75" i="9"/>
  <c r="F92" i="9" s="1"/>
  <c r="L74" i="9"/>
  <c r="H91" i="9" s="1"/>
  <c r="O79" i="9"/>
  <c r="K96" i="9" s="1"/>
  <c r="L78" i="9"/>
  <c r="H95" i="9" s="1"/>
  <c r="O71" i="9"/>
  <c r="K88" i="9" s="1"/>
  <c r="N76" i="9"/>
  <c r="J93" i="9" s="1"/>
  <c r="K75" i="9"/>
  <c r="G92" i="9" s="1"/>
  <c r="N80" i="9"/>
  <c r="J97" i="9" s="1"/>
  <c r="J79" i="9"/>
  <c r="F96" i="9" s="1"/>
  <c r="N70" i="9"/>
  <c r="J87" i="9" s="1"/>
  <c r="O75" i="9"/>
  <c r="K92" i="9" s="1"/>
  <c r="K79" i="9"/>
  <c r="G96" i="9" s="1"/>
  <c r="M73" i="9"/>
  <c r="I90" i="9" s="1"/>
  <c r="I145" i="9" l="1"/>
  <c r="I144" i="9"/>
  <c r="I143" i="9"/>
  <c r="I142" i="9"/>
  <c r="I141" i="9"/>
  <c r="I140" i="9"/>
  <c r="I139" i="9"/>
  <c r="I138" i="9"/>
  <c r="I137" i="9"/>
  <c r="I136" i="9"/>
  <c r="I135" i="9"/>
  <c r="I134" i="9"/>
  <c r="H145" i="9"/>
  <c r="H144" i="9"/>
  <c r="H143" i="9"/>
  <c r="H142" i="9"/>
  <c r="H141" i="9"/>
  <c r="H140" i="9"/>
  <c r="H139" i="9"/>
  <c r="H138" i="9"/>
  <c r="H137" i="9"/>
  <c r="H136" i="9"/>
  <c r="H135" i="9"/>
  <c r="H134" i="9"/>
  <c r="F145" i="9"/>
  <c r="F144" i="9"/>
  <c r="F143" i="9"/>
  <c r="F142" i="9"/>
  <c r="G141" i="9"/>
  <c r="K140" i="9"/>
  <c r="G139" i="9"/>
  <c r="K138" i="9"/>
  <c r="G137" i="9"/>
  <c r="K136" i="9"/>
  <c r="G135" i="9"/>
  <c r="K134" i="9"/>
  <c r="J145" i="9"/>
  <c r="J142" i="9"/>
  <c r="K137" i="9"/>
  <c r="G136" i="9"/>
  <c r="G144" i="9"/>
  <c r="J141" i="9"/>
  <c r="F138" i="9"/>
  <c r="J137" i="9"/>
  <c r="F136" i="9"/>
  <c r="F134" i="9"/>
  <c r="K145" i="9"/>
  <c r="K144" i="9"/>
  <c r="K143" i="9"/>
  <c r="K142" i="9"/>
  <c r="F141" i="9"/>
  <c r="J140" i="9"/>
  <c r="F139" i="9"/>
  <c r="J138" i="9"/>
  <c r="F137" i="9"/>
  <c r="J136" i="9"/>
  <c r="F135" i="9"/>
  <c r="J134" i="9"/>
  <c r="J144" i="9"/>
  <c r="J143" i="9"/>
  <c r="K141" i="9"/>
  <c r="G140" i="9"/>
  <c r="K139" i="9"/>
  <c r="G138" i="9"/>
  <c r="K135" i="9"/>
  <c r="G134" i="9"/>
  <c r="G145" i="9"/>
  <c r="G143" i="9"/>
  <c r="G142" i="9"/>
  <c r="F140" i="9"/>
  <c r="J139" i="9"/>
  <c r="J135" i="9"/>
  <c r="L96" i="9"/>
  <c r="P96" i="9"/>
  <c r="L92" i="9"/>
  <c r="P92" i="9"/>
  <c r="L91" i="9"/>
  <c r="P91" i="9"/>
  <c r="P98" i="9"/>
  <c r="L98" i="9"/>
  <c r="L89" i="9"/>
  <c r="P89" i="9"/>
  <c r="L94" i="9"/>
  <c r="P94" i="9"/>
  <c r="L87" i="9"/>
  <c r="P87" i="9"/>
  <c r="L90" i="9"/>
  <c r="P90" i="9"/>
  <c r="P97" i="9"/>
  <c r="L97" i="9"/>
  <c r="L88" i="9"/>
  <c r="P88" i="9"/>
  <c r="P95" i="9"/>
  <c r="L95" i="9"/>
  <c r="L93" i="9"/>
  <c r="P93" i="9"/>
  <c r="L135" i="9" l="1"/>
  <c r="P135" i="9"/>
  <c r="P139" i="9"/>
  <c r="L139" i="9"/>
  <c r="L136" i="9"/>
  <c r="P136" i="9"/>
  <c r="L145" i="9"/>
  <c r="P145" i="9"/>
  <c r="L142" i="9"/>
  <c r="P142" i="9"/>
  <c r="P137" i="9"/>
  <c r="L137" i="9"/>
  <c r="P141" i="9"/>
  <c r="L141" i="9"/>
  <c r="P138" i="9"/>
  <c r="L138" i="9"/>
  <c r="L143" i="9"/>
  <c r="P143" i="9"/>
  <c r="P140" i="9"/>
  <c r="L140" i="9"/>
  <c r="L134" i="9"/>
  <c r="P134" i="9"/>
  <c r="P144" i="9"/>
  <c r="L144" i="9"/>
  <c r="P99" i="9"/>
  <c r="Q99" i="9" s="1"/>
  <c r="Q96" i="9"/>
  <c r="Q93" i="9"/>
  <c r="Q97" i="9"/>
  <c r="L99" i="9"/>
  <c r="M97" i="9" s="1"/>
  <c r="M87" i="9"/>
  <c r="M94" i="9"/>
  <c r="M89" i="9"/>
  <c r="M96" i="9"/>
  <c r="F240" i="9" l="1"/>
  <c r="F109" i="10" s="1"/>
  <c r="T40" i="11"/>
  <c r="T16" i="11"/>
  <c r="T52" i="11"/>
  <c r="T76" i="11"/>
  <c r="T64" i="11"/>
  <c r="T28" i="11"/>
  <c r="F233" i="9"/>
  <c r="F102" i="10" s="1"/>
  <c r="T69" i="11"/>
  <c r="T57" i="11"/>
  <c r="T45" i="11"/>
  <c r="T33" i="11"/>
  <c r="T21" i="11"/>
  <c r="T9" i="11"/>
  <c r="G236" i="9"/>
  <c r="G105" i="10" s="1"/>
  <c r="U72" i="11"/>
  <c r="U60" i="11"/>
  <c r="U48" i="11"/>
  <c r="U36" i="11"/>
  <c r="U24" i="11"/>
  <c r="U12" i="11"/>
  <c r="G234" i="9"/>
  <c r="G103" i="10" s="1"/>
  <c r="U70" i="11"/>
  <c r="U58" i="11"/>
  <c r="U46" i="11"/>
  <c r="U34" i="11"/>
  <c r="U22" i="11"/>
  <c r="U10" i="11"/>
  <c r="G233" i="9"/>
  <c r="G102" i="10" s="1"/>
  <c r="U69" i="11"/>
  <c r="U57" i="11"/>
  <c r="U45" i="11"/>
  <c r="U33" i="11"/>
  <c r="U21" i="11"/>
  <c r="U9" i="11"/>
  <c r="D232" i="9"/>
  <c r="D101" i="10" s="1"/>
  <c r="R68" i="11"/>
  <c r="R56" i="11"/>
  <c r="R44" i="11"/>
  <c r="R32" i="11"/>
  <c r="R20" i="11"/>
  <c r="R8" i="11"/>
  <c r="F236" i="9"/>
  <c r="F105" i="10" s="1"/>
  <c r="T72" i="11"/>
  <c r="T60" i="11"/>
  <c r="T48" i="11"/>
  <c r="T36" i="11"/>
  <c r="T24" i="11"/>
  <c r="T12" i="11"/>
  <c r="G241" i="9"/>
  <c r="G110" i="10" s="1"/>
  <c r="U77" i="11"/>
  <c r="U65" i="11"/>
  <c r="U53" i="11"/>
  <c r="U41" i="11"/>
  <c r="U29" i="11"/>
  <c r="U17" i="11"/>
  <c r="F235" i="9"/>
  <c r="F104" i="10" s="1"/>
  <c r="T71" i="11"/>
  <c r="T59" i="11"/>
  <c r="T47" i="11"/>
  <c r="T35" i="11"/>
  <c r="T23" i="11"/>
  <c r="T11" i="11"/>
  <c r="D237" i="9"/>
  <c r="D106" i="10" s="1"/>
  <c r="R73" i="11"/>
  <c r="R61" i="11"/>
  <c r="R49" i="11"/>
  <c r="R37" i="11"/>
  <c r="R25" i="11"/>
  <c r="R13" i="11"/>
  <c r="E236" i="9"/>
  <c r="E105" i="10" s="1"/>
  <c r="S72" i="11"/>
  <c r="S60" i="11"/>
  <c r="S48" i="11"/>
  <c r="S36" i="11"/>
  <c r="S24" i="11"/>
  <c r="S12" i="11"/>
  <c r="D230" i="9"/>
  <c r="D99" i="10" s="1"/>
  <c r="R30" i="11"/>
  <c r="R18" i="11"/>
  <c r="R66" i="11"/>
  <c r="R54" i="11"/>
  <c r="R42" i="11"/>
  <c r="G239" i="9"/>
  <c r="G108" i="10" s="1"/>
  <c r="U75" i="11"/>
  <c r="U63" i="11"/>
  <c r="U51" i="11"/>
  <c r="U39" i="11"/>
  <c r="U27" i="11"/>
  <c r="U15" i="11"/>
  <c r="E240" i="9"/>
  <c r="E109" i="10" s="1"/>
  <c r="S76" i="11"/>
  <c r="S64" i="11"/>
  <c r="S52" i="11"/>
  <c r="S40" i="11"/>
  <c r="S28" i="11"/>
  <c r="S16" i="11"/>
  <c r="F234" i="9"/>
  <c r="F103" i="10" s="1"/>
  <c r="T70" i="11"/>
  <c r="T58" i="11"/>
  <c r="T46" i="11"/>
  <c r="T34" i="11"/>
  <c r="T22" i="11"/>
  <c r="T10" i="11"/>
  <c r="G240" i="9"/>
  <c r="G109" i="10" s="1"/>
  <c r="U76" i="11"/>
  <c r="U64" i="11"/>
  <c r="U52" i="11"/>
  <c r="U40" i="11"/>
  <c r="U28" i="11"/>
  <c r="U16" i="11"/>
  <c r="E239" i="9"/>
  <c r="E108" i="10" s="1"/>
  <c r="S75" i="11"/>
  <c r="S63" i="11"/>
  <c r="S51" i="11"/>
  <c r="S39" i="11"/>
  <c r="S27" i="11"/>
  <c r="S15" i="11"/>
  <c r="D239" i="9"/>
  <c r="D108" i="10" s="1"/>
  <c r="R75" i="11"/>
  <c r="R63" i="11"/>
  <c r="R51" i="11"/>
  <c r="R39" i="11"/>
  <c r="R27" i="11"/>
  <c r="R15" i="11"/>
  <c r="D240" i="9"/>
  <c r="D109" i="10" s="1"/>
  <c r="R76" i="11"/>
  <c r="R64" i="11"/>
  <c r="R52" i="11"/>
  <c r="R40" i="11"/>
  <c r="R28" i="11"/>
  <c r="R16" i="11"/>
  <c r="N144" i="9"/>
  <c r="T76" i="2"/>
  <c r="T64" i="2"/>
  <c r="T40" i="2"/>
  <c r="T16" i="2"/>
  <c r="T52" i="2"/>
  <c r="T28" i="2"/>
  <c r="N140" i="9"/>
  <c r="T72" i="2"/>
  <c r="T60" i="2"/>
  <c r="T36" i="2"/>
  <c r="T12" i="2"/>
  <c r="T48" i="2"/>
  <c r="T24" i="2"/>
  <c r="N138" i="9"/>
  <c r="T70" i="2"/>
  <c r="T58" i="2"/>
  <c r="T34" i="2"/>
  <c r="T10" i="2"/>
  <c r="T46" i="2"/>
  <c r="T22" i="2"/>
  <c r="N137" i="9"/>
  <c r="T45" i="2"/>
  <c r="T21" i="2"/>
  <c r="T69" i="2"/>
  <c r="T57" i="2"/>
  <c r="T33" i="2"/>
  <c r="T9" i="2"/>
  <c r="R145" i="9"/>
  <c r="U65" i="2"/>
  <c r="U77" i="2"/>
  <c r="U53" i="2"/>
  <c r="U29" i="2"/>
  <c r="U41" i="2"/>
  <c r="U17" i="2"/>
  <c r="N139" i="9"/>
  <c r="T47" i="2"/>
  <c r="T23" i="2"/>
  <c r="T71" i="2"/>
  <c r="T59" i="2"/>
  <c r="T35" i="2"/>
  <c r="T11" i="2"/>
  <c r="R144" i="9"/>
  <c r="U76" i="2"/>
  <c r="U64" i="2"/>
  <c r="U40" i="2"/>
  <c r="U16" i="2"/>
  <c r="U52" i="2"/>
  <c r="U28" i="2"/>
  <c r="R140" i="9"/>
  <c r="U48" i="2"/>
  <c r="U72" i="2"/>
  <c r="U60" i="2"/>
  <c r="U36" i="2"/>
  <c r="U12" i="2"/>
  <c r="U24" i="2"/>
  <c r="R138" i="9"/>
  <c r="U22" i="2"/>
  <c r="U70" i="2"/>
  <c r="U58" i="2"/>
  <c r="U34" i="2"/>
  <c r="U10" i="2"/>
  <c r="U46" i="2"/>
  <c r="R137" i="9"/>
  <c r="U69" i="2"/>
  <c r="U9" i="2"/>
  <c r="U45" i="2"/>
  <c r="U21" i="2"/>
  <c r="U57" i="2"/>
  <c r="U33" i="2"/>
  <c r="R143" i="9"/>
  <c r="U75" i="2"/>
  <c r="U39" i="2"/>
  <c r="U15" i="2"/>
  <c r="U51" i="2"/>
  <c r="U27" i="2"/>
  <c r="U63" i="2"/>
  <c r="P146" i="9"/>
  <c r="L146" i="9"/>
  <c r="M90" i="9"/>
  <c r="N89" i="9"/>
  <c r="R68" i="2"/>
  <c r="R20" i="2"/>
  <c r="R32" i="2"/>
  <c r="R56" i="2"/>
  <c r="R8" i="2"/>
  <c r="R44" i="2"/>
  <c r="N87" i="9"/>
  <c r="R42" i="2"/>
  <c r="R30" i="2"/>
  <c r="R66" i="2"/>
  <c r="R18" i="2"/>
  <c r="R54" i="2"/>
  <c r="S48" i="2"/>
  <c r="S12" i="2"/>
  <c r="R93" i="9"/>
  <c r="S36" i="2"/>
  <c r="S72" i="2"/>
  <c r="S24" i="2"/>
  <c r="S60" i="2"/>
  <c r="S63" i="2"/>
  <c r="S15" i="2"/>
  <c r="S75" i="2"/>
  <c r="S51" i="2"/>
  <c r="S27" i="2"/>
  <c r="R96" i="9"/>
  <c r="S39" i="2"/>
  <c r="N94" i="9"/>
  <c r="R37" i="2"/>
  <c r="R49" i="2"/>
  <c r="R73" i="2"/>
  <c r="R25" i="2"/>
  <c r="R61" i="2"/>
  <c r="R13" i="2"/>
  <c r="N97" i="9"/>
  <c r="R64" i="2"/>
  <c r="R16" i="2"/>
  <c r="R28" i="2"/>
  <c r="R52" i="2"/>
  <c r="R76" i="2"/>
  <c r="R40" i="2"/>
  <c r="Q91" i="9"/>
  <c r="Q87" i="9"/>
  <c r="N96" i="9"/>
  <c r="R75" i="2"/>
  <c r="R27" i="2"/>
  <c r="R39" i="2"/>
  <c r="R63" i="2"/>
  <c r="R15" i="2"/>
  <c r="R51" i="2"/>
  <c r="M92" i="9"/>
  <c r="M95" i="9"/>
  <c r="S64" i="2"/>
  <c r="S16" i="2"/>
  <c r="S52" i="2"/>
  <c r="S76" i="2"/>
  <c r="R97" i="9"/>
  <c r="S40" i="2"/>
  <c r="S28" i="2"/>
  <c r="Q92" i="9"/>
  <c r="M88" i="9"/>
  <c r="M91" i="9"/>
  <c r="Q88" i="9"/>
  <c r="M98" i="9"/>
  <c r="M93" i="9"/>
  <c r="Q89" i="9"/>
  <c r="Q95" i="9"/>
  <c r="Q98" i="9"/>
  <c r="Q90" i="9"/>
  <c r="Q94" i="9"/>
  <c r="I99" i="10" l="1"/>
  <c r="G238" i="9"/>
  <c r="G107" i="10" s="1"/>
  <c r="U74" i="11"/>
  <c r="U62" i="11"/>
  <c r="U50" i="11"/>
  <c r="U38" i="11"/>
  <c r="U26" i="11"/>
  <c r="U14" i="11"/>
  <c r="J86" i="10"/>
  <c r="J38" i="10"/>
  <c r="J74" i="10"/>
  <c r="J26" i="10"/>
  <c r="J62" i="10"/>
  <c r="J14" i="10"/>
  <c r="J50" i="10"/>
  <c r="J79" i="10"/>
  <c r="J55" i="10"/>
  <c r="J7" i="10"/>
  <c r="J43" i="10"/>
  <c r="J19" i="10"/>
  <c r="J31" i="10"/>
  <c r="J67" i="10"/>
  <c r="F238" i="9"/>
  <c r="F107" i="10" s="1"/>
  <c r="T74" i="11"/>
  <c r="T62" i="11"/>
  <c r="T50" i="11"/>
  <c r="T38" i="11"/>
  <c r="T26" i="11"/>
  <c r="F237" i="9"/>
  <c r="F106" i="10" s="1"/>
  <c r="T73" i="11"/>
  <c r="T61" i="11"/>
  <c r="T49" i="11"/>
  <c r="T37" i="11"/>
  <c r="T25" i="11"/>
  <c r="T13" i="11"/>
  <c r="J87" i="10"/>
  <c r="J51" i="10"/>
  <c r="J39" i="10"/>
  <c r="J75" i="10"/>
  <c r="J27" i="10"/>
  <c r="J15" i="10"/>
  <c r="J63" i="10"/>
  <c r="P81" i="10"/>
  <c r="P45" i="10"/>
  <c r="P21" i="10"/>
  <c r="P69" i="10"/>
  <c r="P9" i="10"/>
  <c r="P33" i="10"/>
  <c r="P57" i="10"/>
  <c r="K83" i="10"/>
  <c r="K35" i="10"/>
  <c r="K71" i="10"/>
  <c r="K23" i="10"/>
  <c r="K11" i="10"/>
  <c r="K59" i="10"/>
  <c r="K47" i="10"/>
  <c r="P83" i="10"/>
  <c r="P35" i="10"/>
  <c r="P11" i="10"/>
  <c r="P59" i="10"/>
  <c r="P47" i="10"/>
  <c r="P23" i="10"/>
  <c r="P71" i="10"/>
  <c r="Q23" i="10"/>
  <c r="Q83" i="10"/>
  <c r="Q71" i="10"/>
  <c r="Q47" i="10"/>
  <c r="Q11" i="10"/>
  <c r="Q59" i="10"/>
  <c r="Q35" i="10"/>
  <c r="D231" i="9"/>
  <c r="D100" i="10" s="1"/>
  <c r="R67" i="11"/>
  <c r="R55" i="11"/>
  <c r="R43" i="11"/>
  <c r="R31" i="11"/>
  <c r="R19" i="11"/>
  <c r="R7" i="11"/>
  <c r="K87" i="10"/>
  <c r="K15" i="10"/>
  <c r="K75" i="10"/>
  <c r="K27" i="10"/>
  <c r="K63" i="10"/>
  <c r="K51" i="10"/>
  <c r="K39" i="10"/>
  <c r="P68" i="10"/>
  <c r="P80" i="10"/>
  <c r="P32" i="10"/>
  <c r="P44" i="10"/>
  <c r="P56" i="10"/>
  <c r="P20" i="10"/>
  <c r="P8" i="10"/>
  <c r="E241" i="9"/>
  <c r="E110" i="10" s="1"/>
  <c r="S17" i="11"/>
  <c r="S77" i="11"/>
  <c r="S65" i="11"/>
  <c r="S53" i="11"/>
  <c r="S41" i="11"/>
  <c r="S29" i="11"/>
  <c r="F230" i="9"/>
  <c r="F99" i="10" s="1"/>
  <c r="T66" i="11"/>
  <c r="T54" i="11"/>
  <c r="T42" i="11"/>
  <c r="T30" i="11"/>
  <c r="T18" i="11"/>
  <c r="T6" i="11"/>
  <c r="E238" i="9"/>
  <c r="E107" i="10" s="1"/>
  <c r="S74" i="11"/>
  <c r="S62" i="11"/>
  <c r="S50" i="11"/>
  <c r="S38" i="11"/>
  <c r="S26" i="11"/>
  <c r="S14" i="11"/>
  <c r="E231" i="9"/>
  <c r="E100" i="10" s="1"/>
  <c r="S67" i="11"/>
  <c r="S55" i="11"/>
  <c r="S43" i="11"/>
  <c r="S31" i="11"/>
  <c r="S19" i="11"/>
  <c r="S7" i="11"/>
  <c r="D235" i="9"/>
  <c r="D104" i="10" s="1"/>
  <c r="R71" i="11"/>
  <c r="R59" i="11"/>
  <c r="R47" i="11"/>
  <c r="R35" i="11"/>
  <c r="R23" i="11"/>
  <c r="R11" i="11"/>
  <c r="E230" i="9"/>
  <c r="E99" i="10" s="1"/>
  <c r="S66" i="11"/>
  <c r="S54" i="11"/>
  <c r="S42" i="11"/>
  <c r="S30" i="11"/>
  <c r="S18" i="11"/>
  <c r="S6" i="11"/>
  <c r="R33" i="2"/>
  <c r="D233" i="9"/>
  <c r="D102" i="10" s="1"/>
  <c r="R69" i="11"/>
  <c r="R57" i="11"/>
  <c r="R45" i="11"/>
  <c r="R33" i="11"/>
  <c r="R21" i="11"/>
  <c r="R9" i="11"/>
  <c r="G237" i="9"/>
  <c r="G106" i="10" s="1"/>
  <c r="U73" i="11"/>
  <c r="U61" i="11"/>
  <c r="U49" i="11"/>
  <c r="U37" i="11"/>
  <c r="U25" i="11"/>
  <c r="U13" i="11"/>
  <c r="G230" i="9"/>
  <c r="G99" i="10" s="1"/>
  <c r="U66" i="11"/>
  <c r="U54" i="11"/>
  <c r="U42" i="11"/>
  <c r="U30" i="11"/>
  <c r="U18" i="11"/>
  <c r="U6" i="11"/>
  <c r="G232" i="9"/>
  <c r="G101" i="10" s="1"/>
  <c r="U68" i="11"/>
  <c r="U56" i="11"/>
  <c r="U44" i="11"/>
  <c r="U32" i="11"/>
  <c r="U20" i="11"/>
  <c r="U8" i="11"/>
  <c r="I108" i="10"/>
  <c r="Q39" i="10"/>
  <c r="Q87" i="10"/>
  <c r="Q63" i="10"/>
  <c r="Q51" i="10"/>
  <c r="Q27" i="10"/>
  <c r="Q75" i="10"/>
  <c r="Q15" i="10"/>
  <c r="J5" i="10"/>
  <c r="J77" i="10"/>
  <c r="J41" i="10"/>
  <c r="J29" i="10"/>
  <c r="J65" i="10"/>
  <c r="J17" i="10"/>
  <c r="J53" i="10"/>
  <c r="I106" i="10"/>
  <c r="Q64" i="10"/>
  <c r="Q88" i="10"/>
  <c r="Q40" i="10"/>
  <c r="Q52" i="10"/>
  <c r="Q16" i="10"/>
  <c r="Q28" i="10"/>
  <c r="Q76" i="10"/>
  <c r="I101" i="10"/>
  <c r="Q81" i="10"/>
  <c r="Q45" i="10"/>
  <c r="Q33" i="10"/>
  <c r="Q57" i="10"/>
  <c r="Q21" i="10"/>
  <c r="Q9" i="10"/>
  <c r="Q69" i="10"/>
  <c r="E233" i="9"/>
  <c r="E102" i="10" s="1"/>
  <c r="S9" i="11"/>
  <c r="S69" i="11"/>
  <c r="S57" i="11"/>
  <c r="S45" i="11"/>
  <c r="S33" i="11"/>
  <c r="S21" i="11"/>
  <c r="D236" i="9"/>
  <c r="D105" i="10" s="1"/>
  <c r="R72" i="11"/>
  <c r="R60" i="11"/>
  <c r="R48" i="11"/>
  <c r="R36" i="11"/>
  <c r="R24" i="11"/>
  <c r="R12" i="11"/>
  <c r="F232" i="9"/>
  <c r="F101" i="10" s="1"/>
  <c r="T56" i="11"/>
  <c r="T44" i="11"/>
  <c r="T20" i="11"/>
  <c r="T8" i="11"/>
  <c r="T68" i="11"/>
  <c r="T32" i="11"/>
  <c r="G231" i="9"/>
  <c r="G100" i="10" s="1"/>
  <c r="U67" i="11"/>
  <c r="U55" i="11"/>
  <c r="U43" i="11"/>
  <c r="U31" i="11"/>
  <c r="U19" i="11"/>
  <c r="U7" i="11"/>
  <c r="J84" i="10"/>
  <c r="J36" i="10"/>
  <c r="J72" i="10"/>
  <c r="J24" i="10"/>
  <c r="J48" i="10"/>
  <c r="J60" i="10"/>
  <c r="J12" i="10"/>
  <c r="D241" i="9"/>
  <c r="D110" i="10" s="1"/>
  <c r="R77" i="11"/>
  <c r="R65" i="11"/>
  <c r="R53" i="11"/>
  <c r="R41" i="11"/>
  <c r="R29" i="11"/>
  <c r="R17" i="11"/>
  <c r="E235" i="9"/>
  <c r="E104" i="10" s="1"/>
  <c r="S71" i="11"/>
  <c r="S59" i="11"/>
  <c r="S47" i="11"/>
  <c r="S35" i="11"/>
  <c r="S23" i="11"/>
  <c r="S11" i="11"/>
  <c r="D238" i="9"/>
  <c r="D107" i="10" s="1"/>
  <c r="R26" i="11"/>
  <c r="R14" i="11"/>
  <c r="R74" i="11"/>
  <c r="R62" i="11"/>
  <c r="R38" i="11"/>
  <c r="R50" i="11"/>
  <c r="F241" i="9"/>
  <c r="F110" i="10" s="1"/>
  <c r="T77" i="11"/>
  <c r="T65" i="11"/>
  <c r="T53" i="11"/>
  <c r="T41" i="11"/>
  <c r="T29" i="11"/>
  <c r="T17" i="11"/>
  <c r="E237" i="9"/>
  <c r="E106" i="10" s="1"/>
  <c r="S13" i="11"/>
  <c r="S73" i="11"/>
  <c r="S61" i="11"/>
  <c r="S49" i="11"/>
  <c r="S37" i="11"/>
  <c r="S25" i="11"/>
  <c r="E232" i="9"/>
  <c r="E101" i="10" s="1"/>
  <c r="S68" i="11"/>
  <c r="S56" i="11"/>
  <c r="S44" i="11"/>
  <c r="S32" i="11"/>
  <c r="S20" i="11"/>
  <c r="S8" i="11"/>
  <c r="D234" i="9"/>
  <c r="D103" i="10" s="1"/>
  <c r="R22" i="11"/>
  <c r="R10" i="11"/>
  <c r="R70" i="11"/>
  <c r="R34" i="11"/>
  <c r="R58" i="11"/>
  <c r="E234" i="9"/>
  <c r="E103" i="10" s="1"/>
  <c r="S70" i="11"/>
  <c r="S58" i="11"/>
  <c r="S46" i="11"/>
  <c r="S34" i="11"/>
  <c r="S22" i="11"/>
  <c r="S10" i="11"/>
  <c r="F231" i="9"/>
  <c r="F100" i="10" s="1"/>
  <c r="T67" i="11"/>
  <c r="T55" i="11"/>
  <c r="T43" i="11"/>
  <c r="T31" i="11"/>
  <c r="T19" i="11"/>
  <c r="T7" i="11"/>
  <c r="F239" i="9"/>
  <c r="F108" i="10" s="1"/>
  <c r="T75" i="11"/>
  <c r="T63" i="11"/>
  <c r="T51" i="11"/>
  <c r="T39" i="11"/>
  <c r="T27" i="11"/>
  <c r="T15" i="11"/>
  <c r="G235" i="9"/>
  <c r="G104" i="10" s="1"/>
  <c r="U71" i="11"/>
  <c r="U59" i="11"/>
  <c r="U47" i="11"/>
  <c r="U35" i="11"/>
  <c r="U23" i="11"/>
  <c r="U11" i="11"/>
  <c r="I109" i="10"/>
  <c r="K86" i="10"/>
  <c r="K74" i="10"/>
  <c r="K38" i="10"/>
  <c r="K14" i="10"/>
  <c r="K62" i="10"/>
  <c r="K50" i="10"/>
  <c r="K26" i="10"/>
  <c r="Q86" i="10"/>
  <c r="Q62" i="10"/>
  <c r="Q14" i="10"/>
  <c r="Q26" i="10"/>
  <c r="Q74" i="10"/>
  <c r="Q50" i="10"/>
  <c r="Q38" i="10"/>
  <c r="P82" i="10"/>
  <c r="P58" i="10"/>
  <c r="P70" i="10"/>
  <c r="P22" i="10"/>
  <c r="P34" i="10"/>
  <c r="P10" i="10"/>
  <c r="P46" i="10"/>
  <c r="Q68" i="10"/>
  <c r="Q80" i="10"/>
  <c r="Q20" i="10"/>
  <c r="Q56" i="10"/>
  <c r="Q44" i="10"/>
  <c r="Q32" i="10"/>
  <c r="Q8" i="10"/>
  <c r="P87" i="10"/>
  <c r="P27" i="10"/>
  <c r="P63" i="10"/>
  <c r="P51" i="10"/>
  <c r="P39" i="10"/>
  <c r="P75" i="10"/>
  <c r="P15" i="10"/>
  <c r="N135" i="9"/>
  <c r="T43" i="2"/>
  <c r="T19" i="2"/>
  <c r="T67" i="2"/>
  <c r="T55" i="2"/>
  <c r="T31" i="2"/>
  <c r="T7" i="2"/>
  <c r="N143" i="9"/>
  <c r="T51" i="2"/>
  <c r="T27" i="2"/>
  <c r="T75" i="2"/>
  <c r="T63" i="2"/>
  <c r="T39" i="2"/>
  <c r="T15" i="2"/>
  <c r="R139" i="9"/>
  <c r="U47" i="2"/>
  <c r="U23" i="2"/>
  <c r="U71" i="2"/>
  <c r="U59" i="2"/>
  <c r="U35" i="2"/>
  <c r="U11" i="2"/>
  <c r="N136" i="9"/>
  <c r="T68" i="2"/>
  <c r="T56" i="2"/>
  <c r="T32" i="2"/>
  <c r="T8" i="2"/>
  <c r="T44" i="2"/>
  <c r="T20" i="2"/>
  <c r="R135" i="9"/>
  <c r="U55" i="2"/>
  <c r="U31" i="2"/>
  <c r="U43" i="2"/>
  <c r="U19" i="2"/>
  <c r="U67" i="2"/>
  <c r="U7" i="2"/>
  <c r="R142" i="9"/>
  <c r="U26" i="2"/>
  <c r="U74" i="2"/>
  <c r="U62" i="2"/>
  <c r="U38" i="2"/>
  <c r="U14" i="2"/>
  <c r="U50" i="2"/>
  <c r="N142" i="9"/>
  <c r="T74" i="2"/>
  <c r="T62" i="2"/>
  <c r="T38" i="2"/>
  <c r="T14" i="2"/>
  <c r="T50" i="2"/>
  <c r="T26" i="2"/>
  <c r="T30" i="2"/>
  <c r="T66" i="2"/>
  <c r="T42" i="2"/>
  <c r="T54" i="2"/>
  <c r="T18" i="2"/>
  <c r="T6" i="2"/>
  <c r="N145" i="9"/>
  <c r="T77" i="2"/>
  <c r="T53" i="2"/>
  <c r="T29" i="2"/>
  <c r="T65" i="2"/>
  <c r="T41" i="2"/>
  <c r="T17" i="2"/>
  <c r="N141" i="9"/>
  <c r="T49" i="2"/>
  <c r="T25" i="2"/>
  <c r="T73" i="2"/>
  <c r="T61" i="2"/>
  <c r="T37" i="2"/>
  <c r="T13" i="2"/>
  <c r="R141" i="9"/>
  <c r="U61" i="2"/>
  <c r="U49" i="2"/>
  <c r="U25" i="2"/>
  <c r="U73" i="2"/>
  <c r="U37" i="2"/>
  <c r="U13" i="2"/>
  <c r="R134" i="9"/>
  <c r="U66" i="2"/>
  <c r="U42" i="2"/>
  <c r="U18" i="2"/>
  <c r="U6" i="2"/>
  <c r="U54" i="2"/>
  <c r="U30" i="2"/>
  <c r="R136" i="9"/>
  <c r="U68" i="2"/>
  <c r="U56" i="2"/>
  <c r="U32" i="2"/>
  <c r="U8" i="2"/>
  <c r="U44" i="2"/>
  <c r="U20" i="2"/>
  <c r="R21" i="2"/>
  <c r="R69" i="2"/>
  <c r="N90" i="9"/>
  <c r="R9" i="2"/>
  <c r="R45" i="2"/>
  <c r="N134" i="9"/>
  <c r="R57" i="2"/>
  <c r="R88" i="9"/>
  <c r="S31" i="2"/>
  <c r="S67" i="2"/>
  <c r="S19" i="2"/>
  <c r="S43" i="2"/>
  <c r="S55" i="2"/>
  <c r="S7" i="2"/>
  <c r="N91" i="9"/>
  <c r="R46" i="2"/>
  <c r="R34" i="2"/>
  <c r="R10" i="2"/>
  <c r="R70" i="2"/>
  <c r="R22" i="2"/>
  <c r="R58" i="2"/>
  <c r="S73" i="2"/>
  <c r="S25" i="2"/>
  <c r="S37" i="2"/>
  <c r="S61" i="2"/>
  <c r="S13" i="2"/>
  <c r="S49" i="2"/>
  <c r="R94" i="9"/>
  <c r="S53" i="2"/>
  <c r="S17" i="2"/>
  <c r="R98" i="9"/>
  <c r="S41" i="2"/>
  <c r="S65" i="2"/>
  <c r="S77" i="2"/>
  <c r="S29" i="2"/>
  <c r="N95" i="9"/>
  <c r="R62" i="2"/>
  <c r="R14" i="2"/>
  <c r="R50" i="2"/>
  <c r="R26" i="2"/>
  <c r="R38" i="2"/>
  <c r="R74" i="2"/>
  <c r="R91" i="9"/>
  <c r="S34" i="2"/>
  <c r="S70" i="2"/>
  <c r="S22" i="2"/>
  <c r="S46" i="2"/>
  <c r="S58" i="2"/>
  <c r="S10" i="2"/>
  <c r="S74" i="2"/>
  <c r="S26" i="2"/>
  <c r="S62" i="2"/>
  <c r="S14" i="2"/>
  <c r="S50" i="2"/>
  <c r="R95" i="9"/>
  <c r="S38" i="2"/>
  <c r="N88" i="9"/>
  <c r="R67" i="2"/>
  <c r="R19" i="2"/>
  <c r="R31" i="2"/>
  <c r="R55" i="2"/>
  <c r="R7" i="2"/>
  <c r="R43" i="2"/>
  <c r="N98" i="9"/>
  <c r="R41" i="2"/>
  <c r="R53" i="2"/>
  <c r="R77" i="2"/>
  <c r="R29" i="2"/>
  <c r="R65" i="2"/>
  <c r="R17" i="2"/>
  <c r="N92" i="9"/>
  <c r="R47" i="2"/>
  <c r="R35" i="2"/>
  <c r="R11" i="2"/>
  <c r="R71" i="2"/>
  <c r="R23" i="2"/>
  <c r="R59" i="2"/>
  <c r="S57" i="2"/>
  <c r="S9" i="2"/>
  <c r="S21" i="2"/>
  <c r="S45" i="2"/>
  <c r="R90" i="9"/>
  <c r="S33" i="2"/>
  <c r="S69" i="2"/>
  <c r="S68" i="2"/>
  <c r="S20" i="2"/>
  <c r="S32" i="2"/>
  <c r="S56" i="2"/>
  <c r="S8" i="2"/>
  <c r="S44" i="2"/>
  <c r="R89" i="9"/>
  <c r="M99" i="9"/>
  <c r="N93" i="9"/>
  <c r="R72" i="2"/>
  <c r="R24" i="2"/>
  <c r="R36" i="2"/>
  <c r="R60" i="2"/>
  <c r="R12" i="2"/>
  <c r="R48" i="2"/>
  <c r="S47" i="2"/>
  <c r="S59" i="2"/>
  <c r="R92" i="9"/>
  <c r="S35" i="2"/>
  <c r="S11" i="2"/>
  <c r="S71" i="2"/>
  <c r="S23" i="2"/>
  <c r="S42" i="2"/>
  <c r="S6" i="2"/>
  <c r="R87" i="9"/>
  <c r="S30" i="2"/>
  <c r="S66" i="2"/>
  <c r="S18" i="2"/>
  <c r="S54" i="2"/>
  <c r="P78" i="10" l="1"/>
  <c r="P66" i="10"/>
  <c r="P18" i="10"/>
  <c r="P30" i="10"/>
  <c r="P42" i="10"/>
  <c r="P6" i="10"/>
  <c r="P54" i="10"/>
  <c r="J88" i="10"/>
  <c r="J40" i="10"/>
  <c r="J76" i="10"/>
  <c r="J28" i="10"/>
  <c r="J64" i="10"/>
  <c r="J16" i="10"/>
  <c r="J52" i="10"/>
  <c r="J83" i="10"/>
  <c r="J59" i="10"/>
  <c r="J11" i="10"/>
  <c r="J47" i="10"/>
  <c r="J35" i="10"/>
  <c r="J23" i="10"/>
  <c r="J71" i="10"/>
  <c r="K77" i="10"/>
  <c r="K5" i="10"/>
  <c r="K17" i="10"/>
  <c r="K41" i="10"/>
  <c r="K53" i="10"/>
  <c r="K65" i="10"/>
  <c r="K29" i="10"/>
  <c r="P77" i="10"/>
  <c r="P53" i="10"/>
  <c r="P41" i="10"/>
  <c r="P29" i="10"/>
  <c r="P5" i="10"/>
  <c r="P65" i="10"/>
  <c r="P17" i="10"/>
  <c r="P72" i="10"/>
  <c r="P84" i="10"/>
  <c r="P12" i="10"/>
  <c r="P36" i="10"/>
  <c r="P48" i="10"/>
  <c r="P60" i="10"/>
  <c r="P24" i="10"/>
  <c r="P86" i="10"/>
  <c r="P38" i="10"/>
  <c r="P50" i="10"/>
  <c r="P14" i="10"/>
  <c r="P74" i="10"/>
  <c r="P26" i="10"/>
  <c r="P62" i="10"/>
  <c r="K79" i="10"/>
  <c r="K55" i="10"/>
  <c r="K43" i="10"/>
  <c r="K7" i="10"/>
  <c r="K31" i="10"/>
  <c r="K19" i="10"/>
  <c r="K67" i="10"/>
  <c r="K82" i="10"/>
  <c r="K58" i="10"/>
  <c r="K22" i="10"/>
  <c r="K70" i="10"/>
  <c r="K34" i="10"/>
  <c r="K10" i="10"/>
  <c r="K46" i="10"/>
  <c r="P79" i="10"/>
  <c r="P67" i="10"/>
  <c r="P55" i="10"/>
  <c r="P31" i="10"/>
  <c r="P43" i="10"/>
  <c r="P19" i="10"/>
  <c r="P7" i="10"/>
  <c r="Q72" i="10"/>
  <c r="Q84" i="10"/>
  <c r="Q60" i="10"/>
  <c r="Q36" i="10"/>
  <c r="Q48" i="10"/>
  <c r="Q12" i="10"/>
  <c r="Q24" i="10"/>
  <c r="I104" i="10"/>
  <c r="K85" i="10"/>
  <c r="K73" i="10"/>
  <c r="K25" i="10"/>
  <c r="K61" i="10"/>
  <c r="K49" i="10"/>
  <c r="K37" i="10"/>
  <c r="K13" i="10"/>
  <c r="I100" i="10"/>
  <c r="K12" i="10"/>
  <c r="K84" i="10"/>
  <c r="K48" i="10"/>
  <c r="K36" i="10"/>
  <c r="K72" i="10"/>
  <c r="K24" i="10"/>
  <c r="K60" i="10"/>
  <c r="I107" i="10"/>
  <c r="J80" i="10"/>
  <c r="J56" i="10"/>
  <c r="J8" i="10"/>
  <c r="J44" i="10"/>
  <c r="J68" i="10"/>
  <c r="J32" i="10"/>
  <c r="J20" i="10"/>
  <c r="Q82" i="10"/>
  <c r="Q22" i="10"/>
  <c r="Q58" i="10"/>
  <c r="Q10" i="10"/>
  <c r="Q70" i="10"/>
  <c r="Q34" i="10"/>
  <c r="Q46" i="10"/>
  <c r="J69" i="10"/>
  <c r="J81" i="10"/>
  <c r="J33" i="10"/>
  <c r="J21" i="10"/>
  <c r="J9" i="10"/>
  <c r="J45" i="10"/>
  <c r="J57" i="10"/>
  <c r="J73" i="10"/>
  <c r="J85" i="10"/>
  <c r="J13" i="10"/>
  <c r="J25" i="10"/>
  <c r="J49" i="10"/>
  <c r="J37" i="10"/>
  <c r="J61" i="10"/>
  <c r="I110" i="10"/>
  <c r="Q78" i="10"/>
  <c r="Q18" i="10"/>
  <c r="Q66" i="10"/>
  <c r="Q42" i="10"/>
  <c r="Q54" i="10"/>
  <c r="Q30" i="10"/>
  <c r="Q6" i="10"/>
  <c r="I105" i="10"/>
  <c r="Q77" i="10"/>
  <c r="Q65" i="10"/>
  <c r="Q53" i="10"/>
  <c r="Q41" i="10"/>
  <c r="Q17" i="10"/>
  <c r="Q5" i="10"/>
  <c r="Q29" i="10"/>
  <c r="I102" i="10"/>
  <c r="K78" i="10"/>
  <c r="K42" i="10"/>
  <c r="K6" i="10"/>
  <c r="K54" i="10"/>
  <c r="K66" i="10"/>
  <c r="K30" i="10"/>
  <c r="K18" i="10"/>
  <c r="K81" i="10"/>
  <c r="K57" i="10"/>
  <c r="K45" i="10"/>
  <c r="K9" i="10"/>
  <c r="K33" i="10"/>
  <c r="K69" i="10"/>
  <c r="K21" i="10"/>
  <c r="I103" i="10"/>
  <c r="P64" i="10"/>
  <c r="P76" i="10"/>
  <c r="P88" i="10"/>
  <c r="P40" i="10"/>
  <c r="P52" i="10"/>
  <c r="P28" i="10"/>
  <c r="P16" i="10"/>
  <c r="K8" i="10"/>
  <c r="K80" i="10"/>
  <c r="K56" i="10"/>
  <c r="K44" i="10"/>
  <c r="K32" i="10"/>
  <c r="K68" i="10"/>
  <c r="K20" i="10"/>
  <c r="Q19" i="10"/>
  <c r="Q79" i="10"/>
  <c r="Q43" i="10"/>
  <c r="Q31" i="10"/>
  <c r="Q55" i="10"/>
  <c r="Q67" i="10"/>
  <c r="Q7" i="10"/>
  <c r="J82" i="10"/>
  <c r="J46" i="10"/>
  <c r="J34" i="10"/>
  <c r="J70" i="10"/>
  <c r="J22" i="10"/>
  <c r="J58" i="10"/>
  <c r="J10" i="10"/>
  <c r="K28" i="10"/>
  <c r="K88" i="10"/>
  <c r="K52" i="10"/>
  <c r="K16" i="10"/>
  <c r="K40" i="10"/>
  <c r="K76" i="10"/>
  <c r="K64" i="10"/>
  <c r="J78" i="10"/>
  <c r="J66" i="10"/>
  <c r="J18" i="10"/>
  <c r="J54" i="10"/>
  <c r="J6" i="10"/>
  <c r="J42" i="10"/>
  <c r="J30" i="10"/>
  <c r="P85" i="10"/>
  <c r="P25" i="10"/>
  <c r="P73" i="10"/>
  <c r="P13" i="10"/>
  <c r="P37" i="10"/>
  <c r="P61" i="10"/>
  <c r="P49" i="10"/>
  <c r="Q85" i="10"/>
  <c r="Q25" i="10"/>
  <c r="Q49" i="10"/>
  <c r="Q37" i="10"/>
  <c r="Q61" i="10"/>
  <c r="Q13" i="10"/>
  <c r="Q73" i="10"/>
  <c r="J90" i="10" l="1"/>
  <c r="K90" i="10"/>
  <c r="Q90" i="10"/>
  <c r="P90" i="10"/>
</calcChain>
</file>

<file path=xl/sharedStrings.xml><?xml version="1.0" encoding="utf-8"?>
<sst xmlns="http://schemas.openxmlformats.org/spreadsheetml/2006/main" count="658" uniqueCount="108">
  <si>
    <t>Year</t>
  </si>
  <si>
    <t>January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</si>
  <si>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</si>
  <si>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</si>
  <si>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</si>
  <si>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</si>
  <si>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</si>
  <si>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</si>
  <si>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</si>
  <si>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</si>
  <si>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</si>
  <si>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</si>
  <si>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</si>
  <si>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Estimation Of Seasonal Variations</t>
  </si>
  <si>
    <t>The following Dataset shows the monthly new Housing starts (in Thousands) for the United States from January 1990 all the way to December 1995</t>
  </si>
  <si>
    <t>MA(3)</t>
  </si>
  <si>
    <t>SSX</t>
  </si>
  <si>
    <t>SSY</t>
  </si>
  <si>
    <t>SXY</t>
  </si>
  <si>
    <t>Linear Trend</t>
  </si>
  <si>
    <t>Beta = (Xt*X)^-1*Xt*Y</t>
  </si>
  <si>
    <t>X^2</t>
  </si>
  <si>
    <t>Mean</t>
  </si>
  <si>
    <t>Median</t>
  </si>
  <si>
    <t>Month</t>
  </si>
  <si>
    <t>Average</t>
  </si>
  <si>
    <t>New Housing (thousands)</t>
  </si>
  <si>
    <t>Seasonal indexes</t>
  </si>
  <si>
    <t>Adjusted</t>
  </si>
  <si>
    <t>METHOD 1 -  Average Percentage Method</t>
  </si>
  <si>
    <t xml:space="preserve"> Seasonal Index(Mean)</t>
  </si>
  <si>
    <t>Seasonal Index(Median)</t>
  </si>
  <si>
    <t>Housing</t>
  </si>
  <si>
    <t>Indexes</t>
  </si>
  <si>
    <t>First figure out trends for the year and then apply it to months</t>
  </si>
  <si>
    <t>Mean X</t>
  </si>
  <si>
    <t>Mean Y</t>
  </si>
  <si>
    <t>BETA_1</t>
  </si>
  <si>
    <t>BETA_0</t>
  </si>
  <si>
    <t xml:space="preserve"> COUNT </t>
  </si>
  <si>
    <t>Seasonal Index</t>
  </si>
  <si>
    <t>MA(12)</t>
  </si>
  <si>
    <t>SI</t>
  </si>
  <si>
    <t>Seasonal Index mean</t>
  </si>
  <si>
    <t>Seasonal Index Median</t>
  </si>
  <si>
    <t>De-Seasonalization</t>
  </si>
  <si>
    <t>METHOD 3 - seasonal index by using the Ratio - to- Moving Average method</t>
  </si>
  <si>
    <t>%age</t>
  </si>
  <si>
    <t>median</t>
  </si>
  <si>
    <t>De-Seasonalized Data</t>
  </si>
  <si>
    <t xml:space="preserve">The results of deseasonalized Data is almost same for all the deseasonalized methods, Note: all these methods are adjusted i.e. why they all resembele almost  same data but the variance can be observed around the months of </t>
  </si>
  <si>
    <t xml:space="preserve">1. December - Janvier </t>
  </si>
  <si>
    <t>Holiday Season (christmas &amp; New Yr)</t>
  </si>
  <si>
    <t>2. September- October</t>
  </si>
  <si>
    <t xml:space="preserve"> Thanks giving season</t>
  </si>
  <si>
    <t xml:space="preserve">3. July - August </t>
  </si>
  <si>
    <t>4th of July, Independence day</t>
  </si>
  <si>
    <t>BETA_2</t>
  </si>
  <si>
    <t>New Trend</t>
  </si>
  <si>
    <t>Original Data</t>
  </si>
  <si>
    <t>Original data</t>
  </si>
  <si>
    <t>New trend (Linear)</t>
  </si>
  <si>
    <t>METHOD 2.2 -  seasonal index by using the Ratio - to- Trend method(Polynomial Trend)</t>
  </si>
  <si>
    <t>METHOD 2.1 -  seasonal index by using the Ratio - to- Trend method(Linear Trend)</t>
  </si>
  <si>
    <t>Poly Trend</t>
  </si>
  <si>
    <t>Ratio to trend (Linear)</t>
  </si>
  <si>
    <t>Detrending Deseasonalized Data</t>
  </si>
  <si>
    <t>SI Ratio by trend Mean (Poly)</t>
  </si>
  <si>
    <t>SI Ratio By Trend Mean (linear)</t>
  </si>
  <si>
    <t>SI Ratio by  Trend  Median (Linear)</t>
  </si>
  <si>
    <t>Ratio by Moving Average MA(12)</t>
  </si>
  <si>
    <t>LINEAR T</t>
  </si>
  <si>
    <t>POLYNOMIAL T</t>
  </si>
  <si>
    <t>SI Ratio by  Trend  Mean/ Trend or Y/(S*T) = C*I</t>
  </si>
  <si>
    <t>SI Ratio by  Trend  Median/ Trend  or Y/(S*T) = C*I</t>
  </si>
  <si>
    <t>De-Trending the De-Seasonalized Data Y/(S*T) = C*I</t>
  </si>
  <si>
    <t>MA(7)</t>
  </si>
  <si>
    <t>Y/S*T = C*I</t>
  </si>
  <si>
    <t>Index</t>
  </si>
  <si>
    <t>Linear trend</t>
  </si>
  <si>
    <t>Polynomial trend</t>
  </si>
  <si>
    <t>BEST one is the De-Season &amp; De-Trend (mean,Median) by Polynomial Curve</t>
  </si>
  <si>
    <t>MOVING AVEAGE TO REMOVE ANY CYCLICITY OR IRREGULARITY</t>
  </si>
  <si>
    <t>R-b-T median</t>
  </si>
  <si>
    <t>R-b-T Mean</t>
  </si>
  <si>
    <t>R-b-T Median</t>
  </si>
  <si>
    <t>Polynomial Trend</t>
  </si>
  <si>
    <t>Linear           Trend</t>
  </si>
  <si>
    <t>Y = ~T*S</t>
  </si>
  <si>
    <t>The Best Forecast coresspond to Ratio to Trend(Mean) as it gives the most closest to actual data</t>
  </si>
  <si>
    <t>Y= ~T*S*C*I</t>
  </si>
  <si>
    <t>SUM SQUARE DIFFERENCE FOR LINEAR TRENDS</t>
  </si>
  <si>
    <t>Ratio By Mean</t>
  </si>
  <si>
    <t>Winning criteria</t>
  </si>
  <si>
    <t>R-t-MA(12)</t>
  </si>
  <si>
    <t>Y/TS = C*I</t>
  </si>
  <si>
    <t>Least</t>
  </si>
  <si>
    <t>Winning Forecast</t>
  </si>
  <si>
    <t xml:space="preserve">Seasonal Indexes </t>
  </si>
  <si>
    <t>The Trends look almost the same except the spike in Ratio -to-trend Median and that ratio to mean has lesser variance</t>
  </si>
  <si>
    <t>Housing Trends over the Year</t>
  </si>
  <si>
    <t>De-Seasonalization of Data</t>
  </si>
  <si>
    <t>again not mch difference since seasonal indexes were same but the Ratio-to-trend meanlooks more smoother compared to rest of one</t>
  </si>
  <si>
    <t>De-Trending</t>
  </si>
  <si>
    <t>Difference is very much evident, two different curves Detrending using Mean and median are somewhere in the middle and gives a smoother curve</t>
  </si>
  <si>
    <t>Reducing cyclicity and Irregularities</t>
  </si>
  <si>
    <t>Forecast against different Models</t>
  </si>
  <si>
    <t>The best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</si>
</sst>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28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4"/>
      <color rgb="FFFF0000"/>
      <name val="Calibri"/>
      <family val="2"/>
      <scheme val="minor"/>
    </font>
    <font>
      <b/>
      <sz val="72"/>
      <color theme="1"/>
      <name val="Calibri"/>
      <family val="2"/>
      <scheme val="minor"/>
    </font>
    <font>
      <sz val="22"/>
      <color rgb="FFFF0000"/>
      <name val="Calibri"/>
      <family val="2"/>
      <scheme val="minor"/>
    </font>
    <font>
      <sz val="26"/>
      <color theme="1"/>
      <name val="Calibri"/>
      <family val="2"/>
      <scheme val="minor"/>
    </font>
    <font>
      <sz val="3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66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0" fillId="0" borderId="0" xfId="0" applyBorder="1"/>
    <xf numFmtId="0" fontId="0" fillId="0" borderId="5" xfId="0" applyBorder="1"/>
    <xf numFmtId="0" fontId="1" fillId="0" borderId="6" xfId="0" applyFont="1" applyBorder="1"/>
    <xf numFmtId="0" fontId="0" fillId="0" borderId="7" xfId="0" applyBorder="1"/>
    <xf numFmtId="0" fontId="0" fillId="0" borderId="8" xfId="0" applyBorder="1"/>
    <xf numFmtId="0" fontId="1" fillId="0" borderId="9" xfId="0" applyFont="1" applyFill="1" applyBorder="1"/>
    <xf numFmtId="0" fontId="0" fillId="0" borderId="0" xfId="0" applyFont="1" applyBorder="1" applyAlignment="1">
      <alignment horizontal="center"/>
    </xf>
    <xf numFmtId="0" fontId="1" fillId="0" borderId="0" xfId="0" applyFont="1" applyBorder="1"/>
    <xf numFmtId="0" fontId="0" fillId="0" borderId="0" xfId="0" applyFill="1" applyBorder="1"/>
    <xf numFmtId="0" fontId="1" fillId="0" borderId="10" xfId="0" applyFont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1" fillId="0" borderId="14" xfId="0" applyFont="1" applyBorder="1"/>
    <xf numFmtId="0" fontId="0" fillId="0" borderId="10" xfId="0" applyBorder="1"/>
    <xf numFmtId="0" fontId="0" fillId="0" borderId="14" xfId="0" applyBorder="1"/>
    <xf numFmtId="0" fontId="5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/>
    <xf numFmtId="0" fontId="0" fillId="0" borderId="0" xfId="0" applyAlignment="1">
      <alignment wrapText="1"/>
    </xf>
    <xf numFmtId="0" fontId="1" fillId="0" borderId="9" xfId="0" applyFont="1" applyBorder="1"/>
    <xf numFmtId="0" fontId="0" fillId="0" borderId="4" xfId="0" applyBorder="1"/>
    <xf numFmtId="0" fontId="0" fillId="0" borderId="6" xfId="0" applyBorder="1"/>
    <xf numFmtId="0" fontId="1" fillId="0" borderId="11" xfId="0" applyFont="1" applyBorder="1"/>
    <xf numFmtId="0" fontId="1" fillId="0" borderId="0" xfId="0" applyFont="1" applyFill="1" applyBorder="1"/>
    <xf numFmtId="0" fontId="1" fillId="0" borderId="0" xfId="0" applyFont="1" applyBorder="1" applyAlignment="1">
      <alignment wrapText="1"/>
    </xf>
    <xf numFmtId="0" fontId="0" fillId="0" borderId="0" xfId="0" applyFont="1"/>
    <xf numFmtId="0" fontId="1" fillId="0" borderId="0" xfId="0" applyFont="1" applyAlignment="1">
      <alignment wrapText="1"/>
    </xf>
    <xf numFmtId="0" fontId="4" fillId="0" borderId="0" xfId="0" applyFont="1" applyAlignment="1">
      <alignment horizontal="center"/>
    </xf>
    <xf numFmtId="0" fontId="0" fillId="0" borderId="0" xfId="0" applyFont="1" applyFill="1" applyBorder="1"/>
    <xf numFmtId="0" fontId="0" fillId="0" borderId="0" xfId="0" applyFont="1" applyAlignment="1">
      <alignment horizontal="center"/>
    </xf>
    <xf numFmtId="0" fontId="1" fillId="0" borderId="0" xfId="0" applyFont="1" applyFill="1" applyBorder="1" applyAlignment="1">
      <alignment wrapText="1"/>
    </xf>
    <xf numFmtId="0" fontId="0" fillId="0" borderId="13" xfId="0" applyFont="1" applyBorder="1"/>
    <xf numFmtId="0" fontId="1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4" fillId="0" borderId="0" xfId="0" applyFont="1" applyBorder="1" applyAlignment="1"/>
    <xf numFmtId="0" fontId="5" fillId="0" borderId="0" xfId="0" applyFont="1" applyAlignment="1">
      <alignment wrapText="1"/>
    </xf>
    <xf numFmtId="0" fontId="9" fillId="0" borderId="13" xfId="0" applyFont="1" applyBorder="1" applyAlignment="1">
      <alignment horizontal="center" wrapText="1"/>
    </xf>
    <xf numFmtId="0" fontId="9" fillId="0" borderId="0" xfId="0" applyFont="1" applyBorder="1" applyAlignment="1">
      <alignment horizontal="center" wrapText="1"/>
    </xf>
    <xf numFmtId="0" fontId="9" fillId="0" borderId="5" xfId="0" applyFont="1" applyBorder="1" applyAlignment="1">
      <alignment horizontal="center" wrapText="1"/>
    </xf>
    <xf numFmtId="0" fontId="1" fillId="0" borderId="10" xfId="0" applyFont="1" applyBorder="1" applyAlignment="1">
      <alignment wrapText="1"/>
    </xf>
    <xf numFmtId="0" fontId="1" fillId="0" borderId="11" xfId="0" applyFont="1" applyBorder="1" applyAlignment="1">
      <alignment wrapText="1"/>
    </xf>
    <xf numFmtId="0" fontId="0" fillId="0" borderId="27" xfId="0" applyBorder="1"/>
    <xf numFmtId="0" fontId="9" fillId="0" borderId="25" xfId="0" applyFont="1" applyBorder="1" applyAlignment="1">
      <alignment horizontal="center" wrapText="1"/>
    </xf>
    <xf numFmtId="0" fontId="9" fillId="0" borderId="29" xfId="0" applyFont="1" applyBorder="1" applyAlignment="1">
      <alignment horizontal="center" wrapText="1"/>
    </xf>
    <xf numFmtId="0" fontId="1" fillId="0" borderId="13" xfId="0" applyFont="1" applyBorder="1"/>
    <xf numFmtId="0" fontId="0" fillId="0" borderId="5" xfId="0" applyFont="1" applyBorder="1" applyAlignment="1">
      <alignment horizontal="center" vertical="center"/>
    </xf>
    <xf numFmtId="0" fontId="0" fillId="0" borderId="5" xfId="0" applyFont="1" applyBorder="1"/>
    <xf numFmtId="0" fontId="0" fillId="0" borderId="8" xfId="0" applyFont="1" applyBorder="1"/>
    <xf numFmtId="0" fontId="11" fillId="0" borderId="0" xfId="0" applyFont="1"/>
    <xf numFmtId="0" fontId="7" fillId="0" borderId="0" xfId="0" applyFont="1"/>
    <xf numFmtId="0" fontId="10" fillId="0" borderId="0" xfId="0" applyFont="1"/>
    <xf numFmtId="0" fontId="1" fillId="0" borderId="1" xfId="0" applyFont="1" applyFill="1" applyBorder="1" applyAlignment="1">
      <alignment horizontal="center" vertical="center" wrapText="1"/>
    </xf>
    <xf numFmtId="0" fontId="1" fillId="0" borderId="9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9" fillId="0" borderId="0" xfId="0" applyFont="1"/>
    <xf numFmtId="0" fontId="1" fillId="0" borderId="14" xfId="0" applyFont="1" applyBorder="1" applyAlignment="1">
      <alignment wrapText="1"/>
    </xf>
    <xf numFmtId="0" fontId="1" fillId="0" borderId="7" xfId="0" applyFont="1" applyBorder="1" applyAlignment="1">
      <alignment wrapText="1"/>
    </xf>
    <xf numFmtId="0" fontId="1" fillId="0" borderId="8" xfId="0" applyFont="1" applyBorder="1" applyAlignment="1">
      <alignment wrapText="1"/>
    </xf>
    <xf numFmtId="0" fontId="0" fillId="0" borderId="0" xfId="0" applyAlignment="1">
      <alignment horizontal="center" vertical="center"/>
    </xf>
    <xf numFmtId="0" fontId="1" fillId="0" borderId="26" xfId="0" applyFont="1" applyBorder="1"/>
    <xf numFmtId="0" fontId="1" fillId="0" borderId="30" xfId="0" applyFont="1" applyBorder="1"/>
    <xf numFmtId="0" fontId="0" fillId="0" borderId="31" xfId="0" applyBorder="1"/>
    <xf numFmtId="0" fontId="0" fillId="0" borderId="32" xfId="0" applyBorder="1"/>
    <xf numFmtId="0" fontId="0" fillId="0" borderId="32" xfId="0" applyFont="1" applyBorder="1"/>
    <xf numFmtId="0" fontId="0" fillId="0" borderId="33" xfId="0" applyBorder="1"/>
    <xf numFmtId="0" fontId="0" fillId="0" borderId="34" xfId="0" applyBorder="1"/>
    <xf numFmtId="0" fontId="1" fillId="0" borderId="35" xfId="0" applyFont="1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1" fillId="0" borderId="31" xfId="0" applyFont="1" applyBorder="1"/>
    <xf numFmtId="0" fontId="1" fillId="0" borderId="7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0" fontId="1" fillId="0" borderId="14" xfId="0" applyFont="1" applyFill="1" applyBorder="1" applyAlignment="1">
      <alignment horizontal="center" vertical="center" wrapText="1"/>
    </xf>
    <xf numFmtId="0" fontId="0" fillId="0" borderId="38" xfId="0" applyBorder="1"/>
    <xf numFmtId="0" fontId="0" fillId="0" borderId="39" xfId="0" applyBorder="1"/>
    <xf numFmtId="0" fontId="1" fillId="0" borderId="35" xfId="0" applyFont="1" applyFill="1" applyBorder="1"/>
    <xf numFmtId="0" fontId="0" fillId="0" borderId="35" xfId="0" applyFill="1" applyBorder="1"/>
    <xf numFmtId="0" fontId="0" fillId="0" borderId="31" xfId="0" applyFill="1" applyBorder="1"/>
    <xf numFmtId="0" fontId="2" fillId="0" borderId="0" xfId="0" applyFont="1"/>
    <xf numFmtId="0" fontId="2" fillId="0" borderId="0" xfId="0" applyFont="1" applyFill="1" applyBorder="1"/>
    <xf numFmtId="0" fontId="9" fillId="0" borderId="0" xfId="0" applyFont="1" applyBorder="1" applyAlignment="1">
      <alignment horizontal="center"/>
    </xf>
    <xf numFmtId="0" fontId="1" fillId="0" borderId="40" xfId="0" applyFont="1" applyBorder="1" applyAlignment="1">
      <alignment wrapText="1"/>
    </xf>
    <xf numFmtId="0" fontId="0" fillId="0" borderId="4" xfId="0" applyFill="1" applyBorder="1"/>
    <xf numFmtId="0" fontId="0" fillId="0" borderId="38" xfId="0" applyFill="1" applyBorder="1"/>
    <xf numFmtId="0" fontId="0" fillId="0" borderId="0" xfId="0" applyFont="1" applyBorder="1"/>
    <xf numFmtId="0" fontId="1" fillId="0" borderId="5" xfId="0" applyFont="1" applyBorder="1"/>
    <xf numFmtId="0" fontId="1" fillId="0" borderId="27" xfId="0" applyFont="1" applyBorder="1" applyAlignment="1">
      <alignment horizontal="center" vertical="center" wrapText="1"/>
    </xf>
    <xf numFmtId="0" fontId="1" fillId="0" borderId="26" xfId="0" applyFont="1" applyFill="1" applyBorder="1" applyAlignment="1">
      <alignment horizontal="center" vertical="center" wrapText="1"/>
    </xf>
    <xf numFmtId="0" fontId="1" fillId="0" borderId="27" xfId="0" applyFont="1" applyFill="1" applyBorder="1" applyAlignment="1">
      <alignment horizontal="center" vertical="center" wrapText="1"/>
    </xf>
    <xf numFmtId="0" fontId="0" fillId="0" borderId="10" xfId="0" applyFont="1" applyBorder="1"/>
    <xf numFmtId="0" fontId="0" fillId="0" borderId="11" xfId="0" applyFont="1" applyBorder="1"/>
    <xf numFmtId="0" fontId="0" fillId="0" borderId="12" xfId="0" applyFont="1" applyBorder="1"/>
    <xf numFmtId="0" fontId="0" fillId="0" borderId="31" xfId="0" applyFont="1" applyBorder="1"/>
    <xf numFmtId="0" fontId="0" fillId="0" borderId="34" xfId="0" applyFont="1" applyBorder="1"/>
    <xf numFmtId="0" fontId="9" fillId="0" borderId="2" xfId="0" applyFont="1" applyBorder="1" applyAlignment="1">
      <alignment wrapText="1"/>
    </xf>
    <xf numFmtId="0" fontId="9" fillId="0" borderId="3" xfId="0" applyFont="1" applyBorder="1" applyAlignment="1">
      <alignment wrapText="1"/>
    </xf>
    <xf numFmtId="0" fontId="9" fillId="0" borderId="0" xfId="0" applyFont="1" applyBorder="1" applyAlignment="1"/>
    <xf numFmtId="0" fontId="9" fillId="0" borderId="0" xfId="0" applyFont="1" applyBorder="1" applyAlignment="1">
      <alignment wrapText="1"/>
    </xf>
    <xf numFmtId="0" fontId="4" fillId="0" borderId="0" xfId="0" applyFont="1"/>
    <xf numFmtId="0" fontId="14" fillId="0" borderId="0" xfId="0" applyFont="1"/>
    <xf numFmtId="0" fontId="3" fillId="0" borderId="0" xfId="0" applyFont="1"/>
    <xf numFmtId="0" fontId="15" fillId="0" borderId="0" xfId="0" applyFont="1"/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8" fillId="0" borderId="11" xfId="0" applyFont="1" applyBorder="1" applyAlignment="1">
      <alignment horizontal="center" wrapText="1"/>
    </xf>
    <xf numFmtId="0" fontId="8" fillId="0" borderId="2" xfId="0" applyFont="1" applyBorder="1" applyAlignment="1">
      <alignment horizontal="center" wrapText="1"/>
    </xf>
    <xf numFmtId="0" fontId="8" fillId="0" borderId="3" xfId="0" applyFont="1" applyBorder="1" applyAlignment="1">
      <alignment horizontal="center" wrapText="1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9" fillId="0" borderId="28" xfId="0" applyFont="1" applyBorder="1" applyAlignment="1">
      <alignment horizontal="center" wrapText="1"/>
    </xf>
    <xf numFmtId="0" fontId="9" fillId="0" borderId="24" xfId="0" applyFont="1" applyBorder="1" applyAlignment="1">
      <alignment horizontal="center" wrapText="1"/>
    </xf>
    <xf numFmtId="0" fontId="9" fillId="0" borderId="25" xfId="0" applyFont="1" applyBorder="1" applyAlignment="1">
      <alignment horizontal="center" wrapText="1"/>
    </xf>
    <xf numFmtId="0" fontId="9" fillId="0" borderId="9" xfId="0" applyFont="1" applyBorder="1" applyAlignment="1">
      <alignment horizontal="center" wrapText="1"/>
    </xf>
    <xf numFmtId="0" fontId="9" fillId="0" borderId="2" xfId="0" applyFont="1" applyBorder="1" applyAlignment="1">
      <alignment horizontal="center" wrapText="1"/>
    </xf>
    <xf numFmtId="0" fontId="9" fillId="0" borderId="3" xfId="0" applyFont="1" applyBorder="1" applyAlignment="1">
      <alignment horizontal="center" wrapText="1"/>
    </xf>
    <xf numFmtId="0" fontId="1" fillId="0" borderId="9" xfId="0" applyFont="1" applyFill="1" applyBorder="1" applyAlignment="1">
      <alignment horizontal="center" wrapText="1"/>
    </xf>
    <xf numFmtId="0" fontId="1" fillId="0" borderId="3" xfId="0" applyFont="1" applyFill="1" applyBorder="1" applyAlignment="1">
      <alignment horizontal="center" wrapText="1"/>
    </xf>
    <xf numFmtId="0" fontId="6" fillId="0" borderId="9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9" fillId="0" borderId="0" xfId="0" applyFont="1" applyBorder="1" applyAlignment="1">
      <alignment horizontal="center" wrapText="1"/>
    </xf>
    <xf numFmtId="0" fontId="13" fillId="0" borderId="0" xfId="0" applyFont="1" applyAlignment="1">
      <alignment horizontal="center" wrapText="1"/>
    </xf>
    <xf numFmtId="0" fontId="9" fillId="0" borderId="10" xfId="0" applyFont="1" applyBorder="1" applyAlignment="1">
      <alignment horizontal="center" wrapText="1"/>
    </xf>
    <xf numFmtId="0" fontId="9" fillId="0" borderId="11" xfId="0" applyFont="1" applyBorder="1" applyAlignment="1">
      <alignment horizontal="center" wrapText="1"/>
    </xf>
    <xf numFmtId="0" fontId="9" fillId="0" borderId="12" xfId="0" applyFont="1" applyBorder="1" applyAlignment="1">
      <alignment horizontal="center" wrapText="1"/>
    </xf>
    <xf numFmtId="0" fontId="12" fillId="0" borderId="0" xfId="0" applyFont="1" applyAlignment="1">
      <alignment horizontal="center"/>
    </xf>
    <xf numFmtId="0" fontId="0" fillId="0" borderId="35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6633"/>
      <color rgb="FF990099"/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 of various Seasonal Index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Seasonal Index(Mean)</c:v>
          </c:tx>
          <c:spPr>
            <a:ln w="1905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'Seasonal Indexes'!$I$22:$I$33</c:f>
              <c:strCache>
                <c:ptCount val="12"/>
                <c:pt idx="0">
                  <c:v>January</c:v>
                </c:pt>
                <c:pt idx="1">
                  <c:v>Feburary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'Seasonal Indexes'!$Q$22:$Q$33</c:f>
              <c:numCache>
                <c:formatCode>General</c:formatCode>
                <c:ptCount val="12"/>
                <c:pt idx="0">
                  <c:v>72.818411129851441</c:v>
                </c:pt>
                <c:pt idx="1">
                  <c:v>74.468471919907742</c:v>
                </c:pt>
                <c:pt idx="2">
                  <c:v>99.956978442418915</c:v>
                </c:pt>
                <c:pt idx="3">
                  <c:v>112.01094519986337</c:v>
                </c:pt>
                <c:pt idx="4">
                  <c:v>117.26321620737943</c:v>
                </c:pt>
                <c:pt idx="5">
                  <c:v>116.69731527953778</c:v>
                </c:pt>
                <c:pt idx="6">
                  <c:v>111.28722708010814</c:v>
                </c:pt>
                <c:pt idx="7">
                  <c:v>112.40607701102783</c:v>
                </c:pt>
                <c:pt idx="8">
                  <c:v>104.70841632106132</c:v>
                </c:pt>
                <c:pt idx="9">
                  <c:v>110.21779535440703</c:v>
                </c:pt>
                <c:pt idx="10">
                  <c:v>89.938604446626925</c:v>
                </c:pt>
                <c:pt idx="11">
                  <c:v>78.22654160781012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2D-4EF4-BA6F-73E2790841AF}"/>
            </c:ext>
          </c:extLst>
        </c:ser>
        <c:ser>
          <c:idx val="1"/>
          <c:order val="1"/>
          <c:tx>
            <c:v>Seasonal Index(Median)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'Seasonal Indexes'!$I$40:$I$51</c:f>
              <c:strCache>
                <c:ptCount val="12"/>
                <c:pt idx="0">
                  <c:v>January</c:v>
                </c:pt>
                <c:pt idx="1">
                  <c:v>Feburary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'Seasonal Indexes'!$R$40:$R$51</c:f>
              <c:numCache>
                <c:formatCode>General</c:formatCode>
                <c:ptCount val="12"/>
                <c:pt idx="0">
                  <c:v>73.085382997513349</c:v>
                </c:pt>
                <c:pt idx="1">
                  <c:v>74.596421918046914</c:v>
                </c:pt>
                <c:pt idx="2">
                  <c:v>100.05325645964416</c:v>
                </c:pt>
                <c:pt idx="3">
                  <c:v>112.06752822998935</c:v>
                </c:pt>
                <c:pt idx="4">
                  <c:v>117.309817839583</c:v>
                </c:pt>
                <c:pt idx="5">
                  <c:v>116.69470996176356</c:v>
                </c:pt>
                <c:pt idx="6">
                  <c:v>111.30471409353011</c:v>
                </c:pt>
                <c:pt idx="7">
                  <c:v>112.33531224286119</c:v>
                </c:pt>
                <c:pt idx="8">
                  <c:v>104.60318397963655</c:v>
                </c:pt>
                <c:pt idx="9">
                  <c:v>110.0710510827501</c:v>
                </c:pt>
                <c:pt idx="10">
                  <c:v>89.860406790054085</c:v>
                </c:pt>
                <c:pt idx="11">
                  <c:v>78.018214404627656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2D-4EF4-BA6F-73E2790841AF}"/>
            </c:ext>
          </c:extLst>
        </c:ser>
        <c:ser>
          <c:idx val="2"/>
          <c:order val="2"/>
          <c:tx>
            <c:v>Ratio-To-Trend (Mean)</c:v>
          </c:tx>
          <c:spPr>
            <a:ln w="19050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'Seasonal Indexes'!$E$87:$E$98</c:f>
              <c:strCache>
                <c:ptCount val="12"/>
                <c:pt idx="0">
                  <c:v>January</c:v>
                </c:pt>
                <c:pt idx="1">
                  <c:v>Feburary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'Seasonal Indexes'!$N$87:$N$98</c:f>
              <c:numCache>
                <c:formatCode>General</c:formatCode>
                <c:ptCount val="12"/>
                <c:pt idx="0">
                  <c:v>75.085426819540686</c:v>
                </c:pt>
                <c:pt idx="1">
                  <c:v>76.160415308876154</c:v>
                </c:pt>
                <c:pt idx="2">
                  <c:v>102.054047146963</c:v>
                </c:pt>
                <c:pt idx="3">
                  <c:v>113.31589776415511</c:v>
                </c:pt>
                <c:pt idx="4">
                  <c:v>118.2217718194028</c:v>
                </c:pt>
                <c:pt idx="5">
                  <c:v>116.85865871937642</c:v>
                </c:pt>
                <c:pt idx="6">
                  <c:v>110.74987605969686</c:v>
                </c:pt>
                <c:pt idx="7">
                  <c:v>111.56714544849147</c:v>
                </c:pt>
                <c:pt idx="8">
                  <c:v>103.50358876329375</c:v>
                </c:pt>
                <c:pt idx="9">
                  <c:v>108.1227359568169</c:v>
                </c:pt>
                <c:pt idx="10">
                  <c:v>88.179522264576789</c:v>
                </c:pt>
                <c:pt idx="11">
                  <c:v>76.180913928809872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2D-4EF4-BA6F-73E2790841AF}"/>
            </c:ext>
          </c:extLst>
        </c:ser>
        <c:ser>
          <c:idx val="5"/>
          <c:order val="3"/>
          <c:tx>
            <c:v>Ratio-To-Trend(Median)</c:v>
          </c:tx>
          <c:spPr>
            <a:ln w="19050" cap="rnd">
              <a:solidFill>
                <a:schemeClr val="accent6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'Seasonal Indexes'!$R$87:$R$98</c:f>
              <c:numCache>
                <c:formatCode>General</c:formatCode>
                <c:ptCount val="12"/>
                <c:pt idx="0">
                  <c:v>71.783937297338213</c:v>
                </c:pt>
                <c:pt idx="1">
                  <c:v>74.447711203570378</c:v>
                </c:pt>
                <c:pt idx="2">
                  <c:v>102.48591297874572</c:v>
                </c:pt>
                <c:pt idx="3">
                  <c:v>110.71270058304567</c:v>
                </c:pt>
                <c:pt idx="4">
                  <c:v>115.53640252678872</c:v>
                </c:pt>
                <c:pt idx="5">
                  <c:v>119.95688376917313</c:v>
                </c:pt>
                <c:pt idx="6">
                  <c:v>110.15089260852253</c:v>
                </c:pt>
                <c:pt idx="7">
                  <c:v>114.24491029656136</c:v>
                </c:pt>
                <c:pt idx="8">
                  <c:v>104.62900047241301</c:v>
                </c:pt>
                <c:pt idx="9">
                  <c:v>108.67940905008098</c:v>
                </c:pt>
                <c:pt idx="10">
                  <c:v>89.849294446988466</c:v>
                </c:pt>
                <c:pt idx="11">
                  <c:v>77.522944766771843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B2D-4EF4-BA6F-73E2790841AF}"/>
            </c:ext>
          </c:extLst>
        </c:ser>
        <c:ser>
          <c:idx val="3"/>
          <c:order val="4"/>
          <c:tx>
            <c:v>Ratio-to-MA(12)</c:v>
          </c:tx>
          <c:spPr>
            <a:ln w="19050" cap="rnd">
              <a:solidFill>
                <a:schemeClr val="accent4"/>
              </a:solidFill>
              <a:prstDash val="lgDash"/>
              <a:round/>
            </a:ln>
            <a:effectLst/>
          </c:spPr>
          <c:marker>
            <c:symbol val="none"/>
          </c:marker>
          <c:cat>
            <c:strRef>
              <c:f>'Seasonal Indexes'!$O$166:$O$177</c:f>
              <c:strCache>
                <c:ptCount val="12"/>
                <c:pt idx="0">
                  <c:v>January</c:v>
                </c:pt>
                <c:pt idx="1">
                  <c:v>Feburary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'Seasonal Indexes'!$X$166:$X$177</c:f>
              <c:numCache>
                <c:formatCode>General</c:formatCode>
                <c:ptCount val="12"/>
                <c:pt idx="0">
                  <c:v>69.712565589016222</c:v>
                </c:pt>
                <c:pt idx="1">
                  <c:v>74.190689355807777</c:v>
                </c:pt>
                <c:pt idx="2">
                  <c:v>100.80397642023031</c:v>
                </c:pt>
                <c:pt idx="3">
                  <c:v>112.86716199274494</c:v>
                </c:pt>
                <c:pt idx="4">
                  <c:v>118.18947542557974</c:v>
                </c:pt>
                <c:pt idx="5">
                  <c:v>117.7646420214209</c:v>
                </c:pt>
                <c:pt idx="6">
                  <c:v>111.94431597184347</c:v>
                </c:pt>
                <c:pt idx="7">
                  <c:v>111.69395422377666</c:v>
                </c:pt>
                <c:pt idx="8">
                  <c:v>104.81856197070248</c:v>
                </c:pt>
                <c:pt idx="9">
                  <c:v>110.6167424024156</c:v>
                </c:pt>
                <c:pt idx="10">
                  <c:v>89.782597017076753</c:v>
                </c:pt>
                <c:pt idx="11">
                  <c:v>77.615317609385272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B2D-4EF4-BA6F-73E2790841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5373440"/>
        <c:axId val="705369504"/>
      </c:lineChart>
      <c:catAx>
        <c:axId val="705373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Season's</a:t>
                </a:r>
                <a:r>
                  <a:rPr lang="en-US" baseline="0"/>
                  <a:t> (Month)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409]mmmmm;@" sourceLinked="0"/>
        <c:majorTickMark val="none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369504"/>
        <c:crosses val="autoZero"/>
        <c:auto val="1"/>
        <c:lblAlgn val="ctr"/>
        <c:lblOffset val="100"/>
        <c:tickMarkSkip val="1"/>
        <c:noMultiLvlLbl val="0"/>
      </c:catAx>
      <c:valAx>
        <c:axId val="705369504"/>
        <c:scaling>
          <c:orientation val="minMax"/>
          <c:max val="125"/>
          <c:min val="6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Index_Values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373440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 of various Seasonal Index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Seasonal Index(Mean)</c:v>
          </c:tx>
          <c:spPr>
            <a:ln w="1905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'Seasonal Indexes'!$I$22:$I$33</c:f>
              <c:strCache>
                <c:ptCount val="12"/>
                <c:pt idx="0">
                  <c:v>January</c:v>
                </c:pt>
                <c:pt idx="1">
                  <c:v>Feburary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'Seasonal Indexes'!$Q$22:$Q$33</c:f>
              <c:numCache>
                <c:formatCode>General</c:formatCode>
                <c:ptCount val="12"/>
                <c:pt idx="0">
                  <c:v>72.818411129851441</c:v>
                </c:pt>
                <c:pt idx="1">
                  <c:v>74.468471919907742</c:v>
                </c:pt>
                <c:pt idx="2">
                  <c:v>99.956978442418915</c:v>
                </c:pt>
                <c:pt idx="3">
                  <c:v>112.01094519986337</c:v>
                </c:pt>
                <c:pt idx="4">
                  <c:v>117.26321620737943</c:v>
                </c:pt>
                <c:pt idx="5">
                  <c:v>116.69731527953778</c:v>
                </c:pt>
                <c:pt idx="6">
                  <c:v>111.28722708010814</c:v>
                </c:pt>
                <c:pt idx="7">
                  <c:v>112.40607701102783</c:v>
                </c:pt>
                <c:pt idx="8">
                  <c:v>104.70841632106132</c:v>
                </c:pt>
                <c:pt idx="9">
                  <c:v>110.21779535440703</c:v>
                </c:pt>
                <c:pt idx="10">
                  <c:v>89.938604446626925</c:v>
                </c:pt>
                <c:pt idx="11">
                  <c:v>78.22654160781012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5C-40FE-BB96-70714DF974B0}"/>
            </c:ext>
          </c:extLst>
        </c:ser>
        <c:ser>
          <c:idx val="1"/>
          <c:order val="1"/>
          <c:tx>
            <c:v>Seasonal Index(Median)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'Seasonal Indexes'!$I$40:$I$51</c:f>
              <c:strCache>
                <c:ptCount val="12"/>
                <c:pt idx="0">
                  <c:v>January</c:v>
                </c:pt>
                <c:pt idx="1">
                  <c:v>Feburary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'Seasonal Indexes'!$R$40:$R$51</c:f>
              <c:numCache>
                <c:formatCode>General</c:formatCode>
                <c:ptCount val="12"/>
                <c:pt idx="0">
                  <c:v>73.085382997513349</c:v>
                </c:pt>
                <c:pt idx="1">
                  <c:v>74.596421918046914</c:v>
                </c:pt>
                <c:pt idx="2">
                  <c:v>100.05325645964416</c:v>
                </c:pt>
                <c:pt idx="3">
                  <c:v>112.06752822998935</c:v>
                </c:pt>
                <c:pt idx="4">
                  <c:v>117.309817839583</c:v>
                </c:pt>
                <c:pt idx="5">
                  <c:v>116.69470996176356</c:v>
                </c:pt>
                <c:pt idx="6">
                  <c:v>111.30471409353011</c:v>
                </c:pt>
                <c:pt idx="7">
                  <c:v>112.33531224286119</c:v>
                </c:pt>
                <c:pt idx="8">
                  <c:v>104.60318397963655</c:v>
                </c:pt>
                <c:pt idx="9">
                  <c:v>110.0710510827501</c:v>
                </c:pt>
                <c:pt idx="10">
                  <c:v>89.860406790054085</c:v>
                </c:pt>
                <c:pt idx="11">
                  <c:v>78.018214404627656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5C-40FE-BB96-70714DF974B0}"/>
            </c:ext>
          </c:extLst>
        </c:ser>
        <c:ser>
          <c:idx val="2"/>
          <c:order val="2"/>
          <c:tx>
            <c:v>Ratio-To-Trend (Mean)</c:v>
          </c:tx>
          <c:spPr>
            <a:ln w="19050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'Seasonal Indexes'!$E$87:$E$98</c:f>
              <c:strCache>
                <c:ptCount val="12"/>
                <c:pt idx="0">
                  <c:v>January</c:v>
                </c:pt>
                <c:pt idx="1">
                  <c:v>Feburary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'Seasonal Indexes'!$N$87:$N$98</c:f>
              <c:numCache>
                <c:formatCode>General</c:formatCode>
                <c:ptCount val="12"/>
                <c:pt idx="0">
                  <c:v>75.085426819540686</c:v>
                </c:pt>
                <c:pt idx="1">
                  <c:v>76.160415308876154</c:v>
                </c:pt>
                <c:pt idx="2">
                  <c:v>102.054047146963</c:v>
                </c:pt>
                <c:pt idx="3">
                  <c:v>113.31589776415511</c:v>
                </c:pt>
                <c:pt idx="4">
                  <c:v>118.2217718194028</c:v>
                </c:pt>
                <c:pt idx="5">
                  <c:v>116.85865871937642</c:v>
                </c:pt>
                <c:pt idx="6">
                  <c:v>110.74987605969686</c:v>
                </c:pt>
                <c:pt idx="7">
                  <c:v>111.56714544849147</c:v>
                </c:pt>
                <c:pt idx="8">
                  <c:v>103.50358876329375</c:v>
                </c:pt>
                <c:pt idx="9">
                  <c:v>108.1227359568169</c:v>
                </c:pt>
                <c:pt idx="10">
                  <c:v>88.179522264576789</c:v>
                </c:pt>
                <c:pt idx="11">
                  <c:v>76.180913928809872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5C-40FE-BB96-70714DF974B0}"/>
            </c:ext>
          </c:extLst>
        </c:ser>
        <c:ser>
          <c:idx val="5"/>
          <c:order val="3"/>
          <c:tx>
            <c:v>Ratio-To-Trend(Median)</c:v>
          </c:tx>
          <c:spPr>
            <a:ln w="19050" cap="rnd">
              <a:solidFill>
                <a:schemeClr val="accent6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'Seasonal Indexes'!$R$87:$R$98</c:f>
              <c:numCache>
                <c:formatCode>General</c:formatCode>
                <c:ptCount val="12"/>
                <c:pt idx="0">
                  <c:v>71.783937297338213</c:v>
                </c:pt>
                <c:pt idx="1">
                  <c:v>74.447711203570378</c:v>
                </c:pt>
                <c:pt idx="2">
                  <c:v>102.48591297874572</c:v>
                </c:pt>
                <c:pt idx="3">
                  <c:v>110.71270058304567</c:v>
                </c:pt>
                <c:pt idx="4">
                  <c:v>115.53640252678872</c:v>
                </c:pt>
                <c:pt idx="5">
                  <c:v>119.95688376917313</c:v>
                </c:pt>
                <c:pt idx="6">
                  <c:v>110.15089260852253</c:v>
                </c:pt>
                <c:pt idx="7">
                  <c:v>114.24491029656136</c:v>
                </c:pt>
                <c:pt idx="8">
                  <c:v>104.62900047241301</c:v>
                </c:pt>
                <c:pt idx="9">
                  <c:v>108.67940905008098</c:v>
                </c:pt>
                <c:pt idx="10">
                  <c:v>89.849294446988466</c:v>
                </c:pt>
                <c:pt idx="11">
                  <c:v>77.522944766771843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25C-40FE-BB96-70714DF974B0}"/>
            </c:ext>
          </c:extLst>
        </c:ser>
        <c:ser>
          <c:idx val="3"/>
          <c:order val="4"/>
          <c:tx>
            <c:v>Ratio-to-MA(12)</c:v>
          </c:tx>
          <c:spPr>
            <a:ln w="19050" cap="rnd">
              <a:solidFill>
                <a:schemeClr val="accent4"/>
              </a:solidFill>
              <a:prstDash val="lgDash"/>
              <a:round/>
            </a:ln>
            <a:effectLst/>
          </c:spPr>
          <c:marker>
            <c:symbol val="none"/>
          </c:marker>
          <c:cat>
            <c:strRef>
              <c:f>'Seasonal Indexes'!$O$166:$O$177</c:f>
              <c:strCache>
                <c:ptCount val="12"/>
                <c:pt idx="0">
                  <c:v>January</c:v>
                </c:pt>
                <c:pt idx="1">
                  <c:v>Feburary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'Seasonal Indexes'!$X$166:$X$177</c:f>
              <c:numCache>
                <c:formatCode>General</c:formatCode>
                <c:ptCount val="12"/>
                <c:pt idx="0">
                  <c:v>69.712565589016222</c:v>
                </c:pt>
                <c:pt idx="1">
                  <c:v>74.190689355807777</c:v>
                </c:pt>
                <c:pt idx="2">
                  <c:v>100.80397642023031</c:v>
                </c:pt>
                <c:pt idx="3">
                  <c:v>112.86716199274494</c:v>
                </c:pt>
                <c:pt idx="4">
                  <c:v>118.18947542557974</c:v>
                </c:pt>
                <c:pt idx="5">
                  <c:v>117.7646420214209</c:v>
                </c:pt>
                <c:pt idx="6">
                  <c:v>111.94431597184347</c:v>
                </c:pt>
                <c:pt idx="7">
                  <c:v>111.69395422377666</c:v>
                </c:pt>
                <c:pt idx="8">
                  <c:v>104.81856197070248</c:v>
                </c:pt>
                <c:pt idx="9">
                  <c:v>110.6167424024156</c:v>
                </c:pt>
                <c:pt idx="10">
                  <c:v>89.782597017076753</c:v>
                </c:pt>
                <c:pt idx="11">
                  <c:v>77.615317609385272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25C-40FE-BB96-70714DF974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5373440"/>
        <c:axId val="705369504"/>
      </c:lineChart>
      <c:catAx>
        <c:axId val="705373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Season's</a:t>
                </a:r>
                <a:r>
                  <a:rPr lang="en-US" baseline="0"/>
                  <a:t> (Month)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409]mmmmm;@" sourceLinked="0"/>
        <c:majorTickMark val="none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369504"/>
        <c:crosses val="autoZero"/>
        <c:auto val="1"/>
        <c:lblAlgn val="ctr"/>
        <c:lblOffset val="100"/>
        <c:tickMarkSkip val="1"/>
        <c:noMultiLvlLbl val="0"/>
      </c:catAx>
      <c:valAx>
        <c:axId val="705369504"/>
        <c:scaling>
          <c:orientation val="minMax"/>
          <c:max val="125"/>
          <c:min val="6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Index_Values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373440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Housing Trends Over the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Original Housing Trend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tx1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cat>
            <c:multiLvlStrRef>
              <c:f>'Dataset - USA(Housing)'!$B$6:$C$77</c:f>
              <c:multiLvlStrCache>
                <c:ptCount val="72"/>
                <c:lvl>
                  <c:pt idx="0">
                    <c:v>January</c:v>
                  </c:pt>
                  <c:pt idx="1">
                    <c:v>Feburary</c:v>
                  </c:pt>
                  <c:pt idx="2">
                    <c:v>March</c:v>
                  </c:pt>
                  <c:pt idx="3">
                    <c:v>April</c:v>
                  </c:pt>
                  <c:pt idx="4">
                    <c:v>May</c:v>
                  </c:pt>
                  <c:pt idx="5">
                    <c:v>June</c:v>
                  </c:pt>
                  <c:pt idx="6">
                    <c:v>July</c:v>
                  </c:pt>
                  <c:pt idx="7">
                    <c:v>August</c:v>
                  </c:pt>
                  <c:pt idx="8">
                    <c:v>September</c:v>
                  </c:pt>
                  <c:pt idx="9">
                    <c:v>October</c:v>
                  </c:pt>
                  <c:pt idx="10">
                    <c:v>November</c:v>
                  </c:pt>
                  <c:pt idx="11">
                    <c:v>December</c:v>
                  </c:pt>
                  <c:pt idx="12">
                    <c:v>January</c:v>
                  </c:pt>
                  <c:pt idx="13">
                    <c:v>Feburary</c:v>
                  </c:pt>
                  <c:pt idx="14">
                    <c:v>March</c:v>
                  </c:pt>
                  <c:pt idx="15">
                    <c:v>April</c:v>
                  </c:pt>
                  <c:pt idx="16">
                    <c:v>May</c:v>
                  </c:pt>
                  <c:pt idx="17">
                    <c:v>June</c:v>
                  </c:pt>
                  <c:pt idx="18">
                    <c:v>July</c:v>
                  </c:pt>
                  <c:pt idx="19">
                    <c:v>August</c:v>
                  </c:pt>
                  <c:pt idx="20">
                    <c:v>September</c:v>
                  </c:pt>
                  <c:pt idx="21">
                    <c:v>October</c:v>
                  </c:pt>
                  <c:pt idx="22">
                    <c:v>November</c:v>
                  </c:pt>
                  <c:pt idx="23">
                    <c:v>December</c:v>
                  </c:pt>
                  <c:pt idx="24">
                    <c:v>January</c:v>
                  </c:pt>
                  <c:pt idx="25">
                    <c:v>Feburary</c:v>
                  </c:pt>
                  <c:pt idx="26">
                    <c:v>March</c:v>
                  </c:pt>
                  <c:pt idx="27">
                    <c:v>April</c:v>
                  </c:pt>
                  <c:pt idx="28">
                    <c:v>May</c:v>
                  </c:pt>
                  <c:pt idx="29">
                    <c:v>June</c:v>
                  </c:pt>
                  <c:pt idx="30">
                    <c:v>July</c:v>
                  </c:pt>
                  <c:pt idx="31">
                    <c:v>August</c:v>
                  </c:pt>
                  <c:pt idx="32">
                    <c:v>September</c:v>
                  </c:pt>
                  <c:pt idx="33">
                    <c:v>October</c:v>
                  </c:pt>
                  <c:pt idx="34">
                    <c:v>November</c:v>
                  </c:pt>
                  <c:pt idx="35">
                    <c:v>December</c:v>
                  </c:pt>
                  <c:pt idx="36">
                    <c:v>January</c:v>
                  </c:pt>
                  <c:pt idx="37">
                    <c:v>Feburary</c:v>
                  </c:pt>
                  <c:pt idx="38">
                    <c:v>March</c:v>
                  </c:pt>
                  <c:pt idx="39">
                    <c:v>April</c:v>
                  </c:pt>
                  <c:pt idx="40">
                    <c:v>May</c:v>
                  </c:pt>
                  <c:pt idx="41">
                    <c:v>June</c:v>
                  </c:pt>
                  <c:pt idx="42">
                    <c:v>July</c:v>
                  </c:pt>
                  <c:pt idx="43">
                    <c:v>August</c:v>
                  </c:pt>
                  <c:pt idx="44">
                    <c:v>September</c:v>
                  </c:pt>
                  <c:pt idx="45">
                    <c:v>October</c:v>
                  </c:pt>
                  <c:pt idx="46">
                    <c:v>November</c:v>
                  </c:pt>
                  <c:pt idx="47">
                    <c:v>December</c:v>
                  </c:pt>
                  <c:pt idx="48">
                    <c:v>January</c:v>
                  </c:pt>
                  <c:pt idx="49">
                    <c:v>Feburary</c:v>
                  </c:pt>
                  <c:pt idx="50">
                    <c:v>March</c:v>
                  </c:pt>
                  <c:pt idx="51">
                    <c:v>April</c:v>
                  </c:pt>
                  <c:pt idx="52">
                    <c:v>May</c:v>
                  </c:pt>
                  <c:pt idx="53">
                    <c:v>June</c:v>
                  </c:pt>
                  <c:pt idx="54">
                    <c:v>July</c:v>
                  </c:pt>
                  <c:pt idx="55">
                    <c:v>August</c:v>
                  </c:pt>
                  <c:pt idx="56">
                    <c:v>September</c:v>
                  </c:pt>
                  <c:pt idx="57">
                    <c:v>October</c:v>
                  </c:pt>
                  <c:pt idx="58">
                    <c:v>November</c:v>
                  </c:pt>
                  <c:pt idx="59">
                    <c:v>December</c:v>
                  </c:pt>
                  <c:pt idx="60">
                    <c:v>January</c:v>
                  </c:pt>
                  <c:pt idx="61">
                    <c:v>Feburary</c:v>
                  </c:pt>
                  <c:pt idx="62">
                    <c:v>March</c:v>
                  </c:pt>
                  <c:pt idx="63">
                    <c:v>April</c:v>
                  </c:pt>
                  <c:pt idx="64">
                    <c:v>May</c:v>
                  </c:pt>
                  <c:pt idx="65">
                    <c:v>June</c:v>
                  </c:pt>
                  <c:pt idx="66">
                    <c:v>July</c:v>
                  </c:pt>
                  <c:pt idx="67">
                    <c:v>August</c:v>
                  </c:pt>
                  <c:pt idx="68">
                    <c:v>September</c:v>
                  </c:pt>
                  <c:pt idx="69">
                    <c:v>October</c:v>
                  </c:pt>
                  <c:pt idx="70">
                    <c:v>November</c:v>
                  </c:pt>
                  <c:pt idx="71">
                    <c:v>December</c:v>
                  </c:pt>
                </c:lvl>
                <c:lvl>
                  <c:pt idx="0">
                    <c:v>1990</c:v>
                  </c:pt>
                  <c:pt idx="12">
                    <c:v>1991</c:v>
                  </c:pt>
                  <c:pt idx="24">
                    <c:v>1992</c:v>
                  </c:pt>
                  <c:pt idx="36">
                    <c:v>1993</c:v>
                  </c:pt>
                  <c:pt idx="48">
                    <c:v>1994</c:v>
                  </c:pt>
                  <c:pt idx="60">
                    <c:v>1995</c:v>
                  </c:pt>
                </c:lvl>
              </c:multiLvlStrCache>
            </c:multiLvlStrRef>
          </c:cat>
          <c:val>
            <c:numRef>
              <c:f>'Dataset - USA(Housing)'!$D$6:$D$77</c:f>
              <c:numCache>
                <c:formatCode>General</c:formatCode>
                <c:ptCount val="72"/>
                <c:pt idx="0">
                  <c:v>99.2</c:v>
                </c:pt>
                <c:pt idx="1">
                  <c:v>86.9</c:v>
                </c:pt>
                <c:pt idx="2">
                  <c:v>108.5</c:v>
                </c:pt>
                <c:pt idx="3">
                  <c:v>119</c:v>
                </c:pt>
                <c:pt idx="4">
                  <c:v>121.1</c:v>
                </c:pt>
                <c:pt idx="5">
                  <c:v>117.8</c:v>
                </c:pt>
                <c:pt idx="6">
                  <c:v>111.2</c:v>
                </c:pt>
                <c:pt idx="7">
                  <c:v>102.8</c:v>
                </c:pt>
                <c:pt idx="8">
                  <c:v>93.1</c:v>
                </c:pt>
                <c:pt idx="9">
                  <c:v>94.2</c:v>
                </c:pt>
                <c:pt idx="10">
                  <c:v>81.400000000000006</c:v>
                </c:pt>
                <c:pt idx="11">
                  <c:v>57.4</c:v>
                </c:pt>
                <c:pt idx="12">
                  <c:v>52.5</c:v>
                </c:pt>
                <c:pt idx="13">
                  <c:v>59.1</c:v>
                </c:pt>
                <c:pt idx="14">
                  <c:v>73.8</c:v>
                </c:pt>
                <c:pt idx="15">
                  <c:v>99.7</c:v>
                </c:pt>
                <c:pt idx="16">
                  <c:v>97.7</c:v>
                </c:pt>
                <c:pt idx="17">
                  <c:v>103.4</c:v>
                </c:pt>
                <c:pt idx="18">
                  <c:v>103.5</c:v>
                </c:pt>
                <c:pt idx="19">
                  <c:v>94.7</c:v>
                </c:pt>
                <c:pt idx="20">
                  <c:v>86.6</c:v>
                </c:pt>
                <c:pt idx="21">
                  <c:v>101.8</c:v>
                </c:pt>
                <c:pt idx="22">
                  <c:v>75.599999999999994</c:v>
                </c:pt>
                <c:pt idx="23">
                  <c:v>65.599999999999994</c:v>
                </c:pt>
                <c:pt idx="24">
                  <c:v>71.599999999999994</c:v>
                </c:pt>
                <c:pt idx="25">
                  <c:v>78.8</c:v>
                </c:pt>
                <c:pt idx="26">
                  <c:v>111.6</c:v>
                </c:pt>
                <c:pt idx="27">
                  <c:v>107.6</c:v>
                </c:pt>
                <c:pt idx="28">
                  <c:v>115.2</c:v>
                </c:pt>
                <c:pt idx="29">
                  <c:v>117.8</c:v>
                </c:pt>
                <c:pt idx="30">
                  <c:v>106.2</c:v>
                </c:pt>
                <c:pt idx="31">
                  <c:v>109.9</c:v>
                </c:pt>
                <c:pt idx="32">
                  <c:v>106</c:v>
                </c:pt>
                <c:pt idx="33">
                  <c:v>111.8</c:v>
                </c:pt>
                <c:pt idx="34">
                  <c:v>84.5</c:v>
                </c:pt>
                <c:pt idx="35">
                  <c:v>78.599999999999994</c:v>
                </c:pt>
                <c:pt idx="36">
                  <c:v>70.5</c:v>
                </c:pt>
                <c:pt idx="37">
                  <c:v>74.599999999999994</c:v>
                </c:pt>
                <c:pt idx="38">
                  <c:v>95.5</c:v>
                </c:pt>
                <c:pt idx="39">
                  <c:v>117.8</c:v>
                </c:pt>
                <c:pt idx="40">
                  <c:v>120.9</c:v>
                </c:pt>
                <c:pt idx="41">
                  <c:v>128.5</c:v>
                </c:pt>
                <c:pt idx="42">
                  <c:v>115.3</c:v>
                </c:pt>
                <c:pt idx="43">
                  <c:v>121.8</c:v>
                </c:pt>
                <c:pt idx="44">
                  <c:v>118.5</c:v>
                </c:pt>
                <c:pt idx="45">
                  <c:v>123.2</c:v>
                </c:pt>
                <c:pt idx="46">
                  <c:v>102.3</c:v>
                </c:pt>
                <c:pt idx="47">
                  <c:v>98.7</c:v>
                </c:pt>
                <c:pt idx="48">
                  <c:v>76.2</c:v>
                </c:pt>
                <c:pt idx="49">
                  <c:v>83.5</c:v>
                </c:pt>
                <c:pt idx="50">
                  <c:v>134.30000000000001</c:v>
                </c:pt>
                <c:pt idx="51">
                  <c:v>137.6</c:v>
                </c:pt>
                <c:pt idx="52">
                  <c:v>148.80000000000001</c:v>
                </c:pt>
                <c:pt idx="53">
                  <c:v>136.4</c:v>
                </c:pt>
                <c:pt idx="54">
                  <c:v>127.8</c:v>
                </c:pt>
                <c:pt idx="55">
                  <c:v>139.80000000000001</c:v>
                </c:pt>
                <c:pt idx="56">
                  <c:v>130.1</c:v>
                </c:pt>
                <c:pt idx="57">
                  <c:v>130.6</c:v>
                </c:pt>
                <c:pt idx="58">
                  <c:v>113.4</c:v>
                </c:pt>
                <c:pt idx="59">
                  <c:v>98.5</c:v>
                </c:pt>
                <c:pt idx="60">
                  <c:v>84.5</c:v>
                </c:pt>
                <c:pt idx="61">
                  <c:v>81.599999999999994</c:v>
                </c:pt>
                <c:pt idx="62">
                  <c:v>103.8</c:v>
                </c:pt>
                <c:pt idx="63">
                  <c:v>116.9</c:v>
                </c:pt>
                <c:pt idx="64">
                  <c:v>130.5</c:v>
                </c:pt>
                <c:pt idx="65">
                  <c:v>123.4</c:v>
                </c:pt>
                <c:pt idx="66">
                  <c:v>129.1</c:v>
                </c:pt>
                <c:pt idx="67">
                  <c:v>135.80000000000001</c:v>
                </c:pt>
                <c:pt idx="68">
                  <c:v>122.4</c:v>
                </c:pt>
                <c:pt idx="69">
                  <c:v>126.2</c:v>
                </c:pt>
                <c:pt idx="70">
                  <c:v>107.2</c:v>
                </c:pt>
                <c:pt idx="71">
                  <c:v>92.8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5E-4F92-828C-794D7C2E30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5347856"/>
        <c:axId val="705346544"/>
      </c:lineChart>
      <c:catAx>
        <c:axId val="705347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346544"/>
        <c:crosses val="autoZero"/>
        <c:auto val="1"/>
        <c:lblAlgn val="ctr"/>
        <c:lblOffset val="100"/>
        <c:noMultiLvlLbl val="0"/>
      </c:catAx>
      <c:valAx>
        <c:axId val="70534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 of Housing (Thousands)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347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Deseasonalized Housing Trends Over the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Original Housing Trend</c:v>
          </c:tx>
          <c:spPr>
            <a:ln w="19050" cap="flat" cmpd="sng" algn="ctr">
              <a:noFill/>
              <a:miter lim="800000"/>
            </a:ln>
            <a:effectLst/>
          </c:spPr>
          <c:marker>
            <c:symbol val="none"/>
          </c:marker>
          <c:trendline>
            <c:spPr>
              <a:ln w="12700" cap="rnd">
                <a:noFill/>
              </a:ln>
              <a:effectLst/>
            </c:spPr>
            <c:trendlineType val="linear"/>
            <c:dispRSqr val="0"/>
            <c:dispEq val="0"/>
          </c:trendline>
          <c:cat>
            <c:multiLvlStrRef>
              <c:f>'Dataset - USA(Housing)'!$B$6:$C$77</c:f>
              <c:multiLvlStrCache>
                <c:ptCount val="72"/>
                <c:lvl>
                  <c:pt idx="0">
                    <c:v>January</c:v>
                  </c:pt>
                  <c:pt idx="1">
                    <c:v>Feburary</c:v>
                  </c:pt>
                  <c:pt idx="2">
                    <c:v>March</c:v>
                  </c:pt>
                  <c:pt idx="3">
                    <c:v>April</c:v>
                  </c:pt>
                  <c:pt idx="4">
                    <c:v>May</c:v>
                  </c:pt>
                  <c:pt idx="5">
                    <c:v>June</c:v>
                  </c:pt>
                  <c:pt idx="6">
                    <c:v>July</c:v>
                  </c:pt>
                  <c:pt idx="7">
                    <c:v>August</c:v>
                  </c:pt>
                  <c:pt idx="8">
                    <c:v>September</c:v>
                  </c:pt>
                  <c:pt idx="9">
                    <c:v>October</c:v>
                  </c:pt>
                  <c:pt idx="10">
                    <c:v>November</c:v>
                  </c:pt>
                  <c:pt idx="11">
                    <c:v>December</c:v>
                  </c:pt>
                  <c:pt idx="12">
                    <c:v>January</c:v>
                  </c:pt>
                  <c:pt idx="13">
                    <c:v>Feburary</c:v>
                  </c:pt>
                  <c:pt idx="14">
                    <c:v>March</c:v>
                  </c:pt>
                  <c:pt idx="15">
                    <c:v>April</c:v>
                  </c:pt>
                  <c:pt idx="16">
                    <c:v>May</c:v>
                  </c:pt>
                  <c:pt idx="17">
                    <c:v>June</c:v>
                  </c:pt>
                  <c:pt idx="18">
                    <c:v>July</c:v>
                  </c:pt>
                  <c:pt idx="19">
                    <c:v>August</c:v>
                  </c:pt>
                  <c:pt idx="20">
                    <c:v>September</c:v>
                  </c:pt>
                  <c:pt idx="21">
                    <c:v>October</c:v>
                  </c:pt>
                  <c:pt idx="22">
                    <c:v>November</c:v>
                  </c:pt>
                  <c:pt idx="23">
                    <c:v>December</c:v>
                  </c:pt>
                  <c:pt idx="24">
                    <c:v>January</c:v>
                  </c:pt>
                  <c:pt idx="25">
                    <c:v>Feburary</c:v>
                  </c:pt>
                  <c:pt idx="26">
                    <c:v>March</c:v>
                  </c:pt>
                  <c:pt idx="27">
                    <c:v>April</c:v>
                  </c:pt>
                  <c:pt idx="28">
                    <c:v>May</c:v>
                  </c:pt>
                  <c:pt idx="29">
                    <c:v>June</c:v>
                  </c:pt>
                  <c:pt idx="30">
                    <c:v>July</c:v>
                  </c:pt>
                  <c:pt idx="31">
                    <c:v>August</c:v>
                  </c:pt>
                  <c:pt idx="32">
                    <c:v>September</c:v>
                  </c:pt>
                  <c:pt idx="33">
                    <c:v>October</c:v>
                  </c:pt>
                  <c:pt idx="34">
                    <c:v>November</c:v>
                  </c:pt>
                  <c:pt idx="35">
                    <c:v>December</c:v>
                  </c:pt>
                  <c:pt idx="36">
                    <c:v>January</c:v>
                  </c:pt>
                  <c:pt idx="37">
                    <c:v>Feburary</c:v>
                  </c:pt>
                  <c:pt idx="38">
                    <c:v>March</c:v>
                  </c:pt>
                  <c:pt idx="39">
                    <c:v>April</c:v>
                  </c:pt>
                  <c:pt idx="40">
                    <c:v>May</c:v>
                  </c:pt>
                  <c:pt idx="41">
                    <c:v>June</c:v>
                  </c:pt>
                  <c:pt idx="42">
                    <c:v>July</c:v>
                  </c:pt>
                  <c:pt idx="43">
                    <c:v>August</c:v>
                  </c:pt>
                  <c:pt idx="44">
                    <c:v>September</c:v>
                  </c:pt>
                  <c:pt idx="45">
                    <c:v>October</c:v>
                  </c:pt>
                  <c:pt idx="46">
                    <c:v>November</c:v>
                  </c:pt>
                  <c:pt idx="47">
                    <c:v>December</c:v>
                  </c:pt>
                  <c:pt idx="48">
                    <c:v>January</c:v>
                  </c:pt>
                  <c:pt idx="49">
                    <c:v>Feburary</c:v>
                  </c:pt>
                  <c:pt idx="50">
                    <c:v>March</c:v>
                  </c:pt>
                  <c:pt idx="51">
                    <c:v>April</c:v>
                  </c:pt>
                  <c:pt idx="52">
                    <c:v>May</c:v>
                  </c:pt>
                  <c:pt idx="53">
                    <c:v>June</c:v>
                  </c:pt>
                  <c:pt idx="54">
                    <c:v>July</c:v>
                  </c:pt>
                  <c:pt idx="55">
                    <c:v>August</c:v>
                  </c:pt>
                  <c:pt idx="56">
                    <c:v>September</c:v>
                  </c:pt>
                  <c:pt idx="57">
                    <c:v>October</c:v>
                  </c:pt>
                  <c:pt idx="58">
                    <c:v>November</c:v>
                  </c:pt>
                  <c:pt idx="59">
                    <c:v>December</c:v>
                  </c:pt>
                  <c:pt idx="60">
                    <c:v>January</c:v>
                  </c:pt>
                  <c:pt idx="61">
                    <c:v>Feburary</c:v>
                  </c:pt>
                  <c:pt idx="62">
                    <c:v>March</c:v>
                  </c:pt>
                  <c:pt idx="63">
                    <c:v>April</c:v>
                  </c:pt>
                  <c:pt idx="64">
                    <c:v>May</c:v>
                  </c:pt>
                  <c:pt idx="65">
                    <c:v>June</c:v>
                  </c:pt>
                  <c:pt idx="66">
                    <c:v>July</c:v>
                  </c:pt>
                  <c:pt idx="67">
                    <c:v>August</c:v>
                  </c:pt>
                  <c:pt idx="68">
                    <c:v>September</c:v>
                  </c:pt>
                  <c:pt idx="69">
                    <c:v>October</c:v>
                  </c:pt>
                  <c:pt idx="70">
                    <c:v>November</c:v>
                  </c:pt>
                  <c:pt idx="71">
                    <c:v>December</c:v>
                  </c:pt>
                </c:lvl>
                <c:lvl>
                  <c:pt idx="0">
                    <c:v>1990</c:v>
                  </c:pt>
                  <c:pt idx="12">
                    <c:v>1991</c:v>
                  </c:pt>
                  <c:pt idx="24">
                    <c:v>1992</c:v>
                  </c:pt>
                  <c:pt idx="36">
                    <c:v>1993</c:v>
                  </c:pt>
                  <c:pt idx="48">
                    <c:v>1994</c:v>
                  </c:pt>
                  <c:pt idx="60">
                    <c:v>1995</c:v>
                  </c:pt>
                </c:lvl>
              </c:multiLvlStrCache>
            </c:multiLvlStrRef>
          </c:cat>
          <c:val>
            <c:numRef>
              <c:f>'Dataset - USA(Housing)'!$D$6:$D$77</c:f>
              <c:numCache>
                <c:formatCode>General</c:formatCode>
                <c:ptCount val="72"/>
                <c:pt idx="0">
                  <c:v>99.2</c:v>
                </c:pt>
                <c:pt idx="1">
                  <c:v>86.9</c:v>
                </c:pt>
                <c:pt idx="2">
                  <c:v>108.5</c:v>
                </c:pt>
                <c:pt idx="3">
                  <c:v>119</c:v>
                </c:pt>
                <c:pt idx="4">
                  <c:v>121.1</c:v>
                </c:pt>
                <c:pt idx="5">
                  <c:v>117.8</c:v>
                </c:pt>
                <c:pt idx="6">
                  <c:v>111.2</c:v>
                </c:pt>
                <c:pt idx="7">
                  <c:v>102.8</c:v>
                </c:pt>
                <c:pt idx="8">
                  <c:v>93.1</c:v>
                </c:pt>
                <c:pt idx="9">
                  <c:v>94.2</c:v>
                </c:pt>
                <c:pt idx="10">
                  <c:v>81.400000000000006</c:v>
                </c:pt>
                <c:pt idx="11">
                  <c:v>57.4</c:v>
                </c:pt>
                <c:pt idx="12">
                  <c:v>52.5</c:v>
                </c:pt>
                <c:pt idx="13">
                  <c:v>59.1</c:v>
                </c:pt>
                <c:pt idx="14">
                  <c:v>73.8</c:v>
                </c:pt>
                <c:pt idx="15">
                  <c:v>99.7</c:v>
                </c:pt>
                <c:pt idx="16">
                  <c:v>97.7</c:v>
                </c:pt>
                <c:pt idx="17">
                  <c:v>103.4</c:v>
                </c:pt>
                <c:pt idx="18">
                  <c:v>103.5</c:v>
                </c:pt>
                <c:pt idx="19">
                  <c:v>94.7</c:v>
                </c:pt>
                <c:pt idx="20">
                  <c:v>86.6</c:v>
                </c:pt>
                <c:pt idx="21">
                  <c:v>101.8</c:v>
                </c:pt>
                <c:pt idx="22">
                  <c:v>75.599999999999994</c:v>
                </c:pt>
                <c:pt idx="23">
                  <c:v>65.599999999999994</c:v>
                </c:pt>
                <c:pt idx="24">
                  <c:v>71.599999999999994</c:v>
                </c:pt>
                <c:pt idx="25">
                  <c:v>78.8</c:v>
                </c:pt>
                <c:pt idx="26">
                  <c:v>111.6</c:v>
                </c:pt>
                <c:pt idx="27">
                  <c:v>107.6</c:v>
                </c:pt>
                <c:pt idx="28">
                  <c:v>115.2</c:v>
                </c:pt>
                <c:pt idx="29">
                  <c:v>117.8</c:v>
                </c:pt>
                <c:pt idx="30">
                  <c:v>106.2</c:v>
                </c:pt>
                <c:pt idx="31">
                  <c:v>109.9</c:v>
                </c:pt>
                <c:pt idx="32">
                  <c:v>106</c:v>
                </c:pt>
                <c:pt idx="33">
                  <c:v>111.8</c:v>
                </c:pt>
                <c:pt idx="34">
                  <c:v>84.5</c:v>
                </c:pt>
                <c:pt idx="35">
                  <c:v>78.599999999999994</c:v>
                </c:pt>
                <c:pt idx="36">
                  <c:v>70.5</c:v>
                </c:pt>
                <c:pt idx="37">
                  <c:v>74.599999999999994</c:v>
                </c:pt>
                <c:pt idx="38">
                  <c:v>95.5</c:v>
                </c:pt>
                <c:pt idx="39">
                  <c:v>117.8</c:v>
                </c:pt>
                <c:pt idx="40">
                  <c:v>120.9</c:v>
                </c:pt>
                <c:pt idx="41">
                  <c:v>128.5</c:v>
                </c:pt>
                <c:pt idx="42">
                  <c:v>115.3</c:v>
                </c:pt>
                <c:pt idx="43">
                  <c:v>121.8</c:v>
                </c:pt>
                <c:pt idx="44">
                  <c:v>118.5</c:v>
                </c:pt>
                <c:pt idx="45">
                  <c:v>123.2</c:v>
                </c:pt>
                <c:pt idx="46">
                  <c:v>102.3</c:v>
                </c:pt>
                <c:pt idx="47">
                  <c:v>98.7</c:v>
                </c:pt>
                <c:pt idx="48">
                  <c:v>76.2</c:v>
                </c:pt>
                <c:pt idx="49">
                  <c:v>83.5</c:v>
                </c:pt>
                <c:pt idx="50">
                  <c:v>134.30000000000001</c:v>
                </c:pt>
                <c:pt idx="51">
                  <c:v>137.6</c:v>
                </c:pt>
                <c:pt idx="52">
                  <c:v>148.80000000000001</c:v>
                </c:pt>
                <c:pt idx="53">
                  <c:v>136.4</c:v>
                </c:pt>
                <c:pt idx="54">
                  <c:v>127.8</c:v>
                </c:pt>
                <c:pt idx="55">
                  <c:v>139.80000000000001</c:v>
                </c:pt>
                <c:pt idx="56">
                  <c:v>130.1</c:v>
                </c:pt>
                <c:pt idx="57">
                  <c:v>130.6</c:v>
                </c:pt>
                <c:pt idx="58">
                  <c:v>113.4</c:v>
                </c:pt>
                <c:pt idx="59">
                  <c:v>98.5</c:v>
                </c:pt>
                <c:pt idx="60">
                  <c:v>84.5</c:v>
                </c:pt>
                <c:pt idx="61">
                  <c:v>81.599999999999994</c:v>
                </c:pt>
                <c:pt idx="62">
                  <c:v>103.8</c:v>
                </c:pt>
                <c:pt idx="63">
                  <c:v>116.9</c:v>
                </c:pt>
                <c:pt idx="64">
                  <c:v>130.5</c:v>
                </c:pt>
                <c:pt idx="65">
                  <c:v>123.4</c:v>
                </c:pt>
                <c:pt idx="66">
                  <c:v>129.1</c:v>
                </c:pt>
                <c:pt idx="67">
                  <c:v>135.80000000000001</c:v>
                </c:pt>
                <c:pt idx="68">
                  <c:v>122.4</c:v>
                </c:pt>
                <c:pt idx="69">
                  <c:v>126.2</c:v>
                </c:pt>
                <c:pt idx="70">
                  <c:v>107.2</c:v>
                </c:pt>
                <c:pt idx="71">
                  <c:v>92.8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D6-4F40-AFE0-602DEF9DDD28}"/>
            </c:ext>
          </c:extLst>
        </c:ser>
        <c:ser>
          <c:idx val="1"/>
          <c:order val="1"/>
          <c:tx>
            <c:v>Seasonal Index(Mean)</c:v>
          </c:tx>
          <c:spPr>
            <a:ln w="19050" cap="flat" cmpd="sng" algn="ctr">
              <a:solidFill>
                <a:schemeClr val="accent2"/>
              </a:solidFill>
              <a:prstDash val="sysDot"/>
              <a:miter lim="800000"/>
            </a:ln>
            <a:effectLst/>
          </c:spPr>
          <c:marker>
            <c:symbol val="none"/>
          </c:marker>
          <c:val>
            <c:numRef>
              <c:f>'Dataset - USA(Housing)'!$J$6:$J$77</c:f>
              <c:numCache>
                <c:formatCode>General</c:formatCode>
                <c:ptCount val="72"/>
                <c:pt idx="0">
                  <c:v>1.362292838594134</c:v>
                </c:pt>
                <c:pt idx="1">
                  <c:v>1.1669367956611572</c:v>
                </c:pt>
                <c:pt idx="2">
                  <c:v>1.0854669848038911</c:v>
                </c:pt>
                <c:pt idx="3">
                  <c:v>1.062396177334866</c:v>
                </c:pt>
                <c:pt idx="4">
                  <c:v>1.0327194146358329</c:v>
                </c:pt>
                <c:pt idx="5">
                  <c:v>1.0094491010167701</c:v>
                </c:pt>
                <c:pt idx="6">
                  <c:v>0.99921619863845335</c:v>
                </c:pt>
                <c:pt idx="7">
                  <c:v>0.91454130180092119</c:v>
                </c:pt>
                <c:pt idx="8">
                  <c:v>0.88913578555646267</c:v>
                </c:pt>
                <c:pt idx="9">
                  <c:v>0.85467142304106558</c:v>
                </c:pt>
                <c:pt idx="10">
                  <c:v>0.90506185303671172</c:v>
                </c:pt>
                <c:pt idx="11">
                  <c:v>0.73376630003376242</c:v>
                </c:pt>
                <c:pt idx="12">
                  <c:v>0.72097151236080681</c:v>
                </c:pt>
                <c:pt idx="13">
                  <c:v>0.79362444906299645</c:v>
                </c:pt>
                <c:pt idx="14">
                  <c:v>0.7383176357467941</c:v>
                </c:pt>
                <c:pt idx="15">
                  <c:v>0.89009158722929527</c:v>
                </c:pt>
                <c:pt idx="16">
                  <c:v>0.83316834690273234</c:v>
                </c:pt>
                <c:pt idx="17">
                  <c:v>0.88605294605376939</c:v>
                </c:pt>
                <c:pt idx="18">
                  <c:v>0.9300258683370497</c:v>
                </c:pt>
                <c:pt idx="19">
                  <c:v>0.8424811408613545</c:v>
                </c:pt>
                <c:pt idx="20">
                  <c:v>0.82705863618893305</c:v>
                </c:pt>
                <c:pt idx="21">
                  <c:v>0.92362580536709626</c:v>
                </c:pt>
                <c:pt idx="22">
                  <c:v>0.84057341633385008</c:v>
                </c:pt>
                <c:pt idx="23">
                  <c:v>0.83859005718144264</c:v>
                </c:pt>
                <c:pt idx="24">
                  <c:v>0.98326781495302407</c:v>
                </c:pt>
                <c:pt idx="25">
                  <c:v>1.0581659320839951</c:v>
                </c:pt>
                <c:pt idx="26">
                  <c:v>1.1164803272268593</c:v>
                </c:pt>
                <c:pt idx="27">
                  <c:v>0.96062040908597957</c:v>
                </c:pt>
                <c:pt idx="28">
                  <c:v>0.98240525653218791</c:v>
                </c:pt>
                <c:pt idx="29">
                  <c:v>1.0094491010167701</c:v>
                </c:pt>
                <c:pt idx="30">
                  <c:v>0.95428741272845097</c:v>
                </c:pt>
                <c:pt idx="31">
                  <c:v>0.97770514657510943</c:v>
                </c:pt>
                <c:pt idx="32">
                  <c:v>1.0123350512243292</c:v>
                </c:pt>
                <c:pt idx="33">
                  <c:v>1.0143552557960842</c:v>
                </c:pt>
                <c:pt idx="34">
                  <c:v>0.93952981058479279</c:v>
                </c:pt>
                <c:pt idx="35">
                  <c:v>1.0047740624155701</c:v>
                </c:pt>
                <c:pt idx="36">
                  <c:v>0.96816174517022624</c:v>
                </c:pt>
                <c:pt idx="37">
                  <c:v>1.0017662250439852</c:v>
                </c:pt>
                <c:pt idx="38">
                  <c:v>0.95541103270757233</c:v>
                </c:pt>
                <c:pt idx="39">
                  <c:v>1.0516829385718254</c:v>
                </c:pt>
                <c:pt idx="40">
                  <c:v>1.0310138499543535</c:v>
                </c:pt>
                <c:pt idx="41">
                  <c:v>1.1011392994962221</c:v>
                </c:pt>
                <c:pt idx="42">
                  <c:v>1.0360578030846552</c:v>
                </c:pt>
                <c:pt idx="43">
                  <c:v>1.0835713089431149</c:v>
                </c:pt>
                <c:pt idx="44">
                  <c:v>1.1317141846234247</c:v>
                </c:pt>
                <c:pt idx="45">
                  <c:v>1.1177868292851303</c:v>
                </c:pt>
                <c:pt idx="46">
                  <c:v>1.1374425990866781</c:v>
                </c:pt>
                <c:pt idx="47">
                  <c:v>1.2617201012775672</c:v>
                </c:pt>
                <c:pt idx="48">
                  <c:v>1.0464386522265425</c:v>
                </c:pt>
                <c:pt idx="49">
                  <c:v>1.1212798899621015</c:v>
                </c:pt>
                <c:pt idx="50">
                  <c:v>1.3435780281950469</c:v>
                </c:pt>
                <c:pt idx="51">
                  <c:v>1.2284513781619961</c:v>
                </c:pt>
                <c:pt idx="52">
                  <c:v>1.2689401230207429</c:v>
                </c:pt>
                <c:pt idx="53">
                  <c:v>1.1688358011773128</c:v>
                </c:pt>
                <c:pt idx="54">
                  <c:v>1.1483797678596612</c:v>
                </c:pt>
                <c:pt idx="55">
                  <c:v>1.2437049999199299</c:v>
                </c:pt>
                <c:pt idx="56">
                  <c:v>1.2424980204177851</c:v>
                </c:pt>
                <c:pt idx="57">
                  <c:v>1.1849266226025812</c:v>
                </c:pt>
                <c:pt idx="58">
                  <c:v>1.2608601245007753</c:v>
                </c:pt>
                <c:pt idx="59">
                  <c:v>1.2591634242739651</c:v>
                </c:pt>
                <c:pt idx="60">
                  <c:v>1.1604208151331081</c:v>
                </c:pt>
                <c:pt idx="61">
                  <c:v>1.095765736777335</c:v>
                </c:pt>
                <c:pt idx="62">
                  <c:v>1.0384467559690682</c:v>
                </c:pt>
                <c:pt idx="63">
                  <c:v>1.0436480094995448</c:v>
                </c:pt>
                <c:pt idx="64">
                  <c:v>1.1128809546653691</c:v>
                </c:pt>
                <c:pt idx="65">
                  <c:v>1.0574364946134927</c:v>
                </c:pt>
                <c:pt idx="66">
                  <c:v>1.1600612521962619</c:v>
                </c:pt>
                <c:pt idx="67">
                  <c:v>1.2081197352584154</c:v>
                </c:pt>
                <c:pt idx="68">
                  <c:v>1.1689604742439423</c:v>
                </c:pt>
                <c:pt idx="69">
                  <c:v>1.1450056644138267</c:v>
                </c:pt>
                <c:pt idx="70">
                  <c:v>1.191924209404613</c:v>
                </c:pt>
                <c:pt idx="71">
                  <c:v>1.1862981296713093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D6-4F40-AFE0-602DEF9DDD28}"/>
            </c:ext>
          </c:extLst>
        </c:ser>
        <c:ser>
          <c:idx val="3"/>
          <c:order val="3"/>
          <c:tx>
            <c:v>Ratio-To-Trend(Mean)</c:v>
          </c:tx>
          <c:spPr>
            <a:ln w="19050" cap="flat" cmpd="sng" algn="ctr">
              <a:solidFill>
                <a:schemeClr val="accent4"/>
              </a:solidFill>
              <a:prstDash val="sysDash"/>
              <a:miter lim="800000"/>
            </a:ln>
            <a:effectLst/>
          </c:spPr>
          <c:marker>
            <c:symbol val="none"/>
          </c:marker>
          <c:val>
            <c:numRef>
              <c:f>'Dataset - USA(Housing)'!$L$6:$L$77</c:f>
              <c:numCache>
                <c:formatCode>General</c:formatCode>
                <c:ptCount val="72"/>
                <c:pt idx="0">
                  <c:v>1.3211618312887261</c:v>
                </c:pt>
                <c:pt idx="1">
                  <c:v>1.141012685495062</c:v>
                </c:pt>
                <c:pt idx="2">
                  <c:v>1.0631621482267577</c:v>
                </c:pt>
                <c:pt idx="3">
                  <c:v>1.0501615602752867</c:v>
                </c:pt>
                <c:pt idx="4">
                  <c:v>1.0243460078148212</c:v>
                </c:pt>
                <c:pt idx="5">
                  <c:v>1.0080553832376606</c:v>
                </c:pt>
                <c:pt idx="6">
                  <c:v>1.0040643290657998</c:v>
                </c:pt>
                <c:pt idx="7">
                  <c:v>0.92141821489428433</c:v>
                </c:pt>
                <c:pt idx="8">
                  <c:v>0.89948571940740996</c:v>
                </c:pt>
                <c:pt idx="9">
                  <c:v>0.87123211567290071</c:v>
                </c:pt>
                <c:pt idx="10">
                  <c:v>0.9231168179360818</c:v>
                </c:pt>
                <c:pt idx="11">
                  <c:v>0.75346956395980746</c:v>
                </c:pt>
                <c:pt idx="12">
                  <c:v>0.69920359014776334</c:v>
                </c:pt>
                <c:pt idx="13">
                  <c:v>0.77599366758064625</c:v>
                </c:pt>
                <c:pt idx="14">
                  <c:v>0.72314623538373013</c:v>
                </c:pt>
                <c:pt idx="15">
                  <c:v>0.87984123999534525</c:v>
                </c:pt>
                <c:pt idx="16">
                  <c:v>0.82641292290262625</c:v>
                </c:pt>
                <c:pt idx="17">
                  <c:v>0.88482959785037452</c:v>
                </c:pt>
                <c:pt idx="18">
                  <c:v>0.93453829189127935</c:v>
                </c:pt>
                <c:pt idx="19">
                  <c:v>0.84881619601642744</c:v>
                </c:pt>
                <c:pt idx="20">
                  <c:v>0.83668596456156508</c:v>
                </c:pt>
                <c:pt idx="21">
                  <c:v>0.94152260483547012</c:v>
                </c:pt>
                <c:pt idx="22">
                  <c:v>0.85734190953277367</c:v>
                </c:pt>
                <c:pt idx="23">
                  <c:v>0.86110807309692283</c:v>
                </c:pt>
                <c:pt idx="24">
                  <c:v>0.95358051532533039</c:v>
                </c:pt>
                <c:pt idx="25">
                  <c:v>1.0346582234408617</c:v>
                </c:pt>
                <c:pt idx="26">
                  <c:v>1.0935382096046651</c:v>
                </c:pt>
                <c:pt idx="27">
                  <c:v>0.94955784777832641</c:v>
                </c:pt>
                <c:pt idx="28">
                  <c:v>0.97443980264465246</c:v>
                </c:pt>
                <c:pt idx="29">
                  <c:v>1.0080553832376606</c:v>
                </c:pt>
                <c:pt idx="30">
                  <c:v>0.95891755167974757</c:v>
                </c:pt>
                <c:pt idx="31">
                  <c:v>0.98505702156499864</c:v>
                </c:pt>
                <c:pt idx="32">
                  <c:v>1.0241190790245485</c:v>
                </c:pt>
                <c:pt idx="33">
                  <c:v>1.0340100905756933</c:v>
                </c:pt>
                <c:pt idx="34">
                  <c:v>0.95827237242750507</c:v>
                </c:pt>
                <c:pt idx="35">
                  <c:v>1.0317544900216178</c:v>
                </c:pt>
                <c:pt idx="36">
                  <c:v>0.93893053534128212</c:v>
                </c:pt>
                <c:pt idx="37">
                  <c:v>0.97951146533868361</c:v>
                </c:pt>
                <c:pt idx="38">
                  <c:v>0.93577866502908169</c:v>
                </c:pt>
                <c:pt idx="39">
                  <c:v>1.0395716958019223</c:v>
                </c:pt>
                <c:pt idx="40">
                  <c:v>1.022654272046341</c:v>
                </c:pt>
                <c:pt idx="41">
                  <c:v>1.0996189876573803</c:v>
                </c:pt>
                <c:pt idx="42">
                  <c:v>1.0410846865223624</c:v>
                </c:pt>
                <c:pt idx="43">
                  <c:v>1.0917192468299983</c:v>
                </c:pt>
                <c:pt idx="44">
                  <c:v>1.1448878383434811</c:v>
                </c:pt>
                <c:pt idx="45">
                  <c:v>1.1394458243195476</c:v>
                </c:pt>
                <c:pt idx="46">
                  <c:v>1.1601332982169676</c:v>
                </c:pt>
                <c:pt idx="47">
                  <c:v>1.2956001038821081</c:v>
                </c:pt>
                <c:pt idx="48">
                  <c:v>1.0148440679858965</c:v>
                </c:pt>
                <c:pt idx="49">
                  <c:v>1.0963700717932987</c:v>
                </c:pt>
                <c:pt idx="50">
                  <c:v>1.3159693687267611</c:v>
                </c:pt>
                <c:pt idx="51">
                  <c:v>1.2143044596124324</c:v>
                </c:pt>
                <c:pt idx="52">
                  <c:v>1.2586514117493428</c:v>
                </c:pt>
                <c:pt idx="53">
                  <c:v>1.1672220226962389</c:v>
                </c:pt>
                <c:pt idx="54">
                  <c:v>1.1539516299874928</c:v>
                </c:pt>
                <c:pt idx="55">
                  <c:v>1.2530570665585696</c:v>
                </c:pt>
                <c:pt idx="56">
                  <c:v>1.2569612469914504</c:v>
                </c:pt>
                <c:pt idx="57">
                  <c:v>1.2078865637673124</c:v>
                </c:pt>
                <c:pt idx="58">
                  <c:v>1.2860128642991606</c:v>
                </c:pt>
                <c:pt idx="59">
                  <c:v>1.2929747743909588</c:v>
                </c:pt>
                <c:pt idx="60">
                  <c:v>1.1253848260473525</c:v>
                </c:pt>
                <c:pt idx="61">
                  <c:v>1.0714227288423135</c:v>
                </c:pt>
                <c:pt idx="62">
                  <c:v>1.0171081196860594</c:v>
                </c:pt>
                <c:pt idx="63">
                  <c:v>1.0316292974468992</c:v>
                </c:pt>
                <c:pt idx="64">
                  <c:v>1.1038575889333953</c:v>
                </c:pt>
                <c:pt idx="65">
                  <c:v>1.0559765219993831</c:v>
                </c:pt>
                <c:pt idx="66">
                  <c:v>1.1656897921078664</c:v>
                </c:pt>
                <c:pt idx="67">
                  <c:v>1.2172042177299984</c:v>
                </c:pt>
                <c:pt idx="68">
                  <c:v>1.1825676912509882</c:v>
                </c:pt>
                <c:pt idx="69">
                  <c:v>1.1671920700416143</c:v>
                </c:pt>
                <c:pt idx="70">
                  <c:v>1.2157017553163141</c:v>
                </c:pt>
                <c:pt idx="71">
                  <c:v>1.2181528838932079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D6-4F40-AFE0-602DEF9DDD28}"/>
            </c:ext>
          </c:extLst>
        </c:ser>
        <c:ser>
          <c:idx val="4"/>
          <c:order val="4"/>
          <c:tx>
            <c:v>Ratio-to-MA(12)</c:v>
          </c:tx>
          <c:spPr>
            <a:ln w="19050" cap="flat" cmpd="sng" algn="ctr">
              <a:solidFill>
                <a:schemeClr val="accent5"/>
              </a:solidFill>
              <a:prstDash val="dash"/>
              <a:miter lim="800000"/>
            </a:ln>
            <a:effectLst/>
          </c:spPr>
          <c:marker>
            <c:symbol val="none"/>
          </c:marker>
          <c:val>
            <c:numRef>
              <c:f>'Dataset - USA(Housing)'!$P$6:$P$77</c:f>
              <c:numCache>
                <c:formatCode>General</c:formatCode>
                <c:ptCount val="72"/>
                <c:pt idx="0">
                  <c:v>1.4229859303245864</c:v>
                </c:pt>
                <c:pt idx="1">
                  <c:v>1.1713060055722115</c:v>
                </c:pt>
                <c:pt idx="2">
                  <c:v>1.0763464285147504</c:v>
                </c:pt>
                <c:pt idx="3">
                  <c:v>1.0543367787315259</c:v>
                </c:pt>
                <c:pt idx="4">
                  <c:v>1.0246259200655554</c:v>
                </c:pt>
                <c:pt idx="5">
                  <c:v>1.0003002427381613</c:v>
                </c:pt>
                <c:pt idx="6">
                  <c:v>0.99335101594590403</c:v>
                </c:pt>
                <c:pt idx="7">
                  <c:v>0.92037210710655115</c:v>
                </c:pt>
                <c:pt idx="8">
                  <c:v>0.8882014621229215</c:v>
                </c:pt>
                <c:pt idx="9">
                  <c:v>0.8515889905463615</c:v>
                </c:pt>
                <c:pt idx="10">
                  <c:v>0.90663450049810468</c:v>
                </c:pt>
                <c:pt idx="11">
                  <c:v>0.73954474152740146</c:v>
                </c:pt>
                <c:pt idx="12">
                  <c:v>0.75309235223831439</c:v>
                </c:pt>
                <c:pt idx="13">
                  <c:v>0.79659591403127394</c:v>
                </c:pt>
                <c:pt idx="14">
                  <c:v>0.73211397626164576</c:v>
                </c:pt>
                <c:pt idx="15">
                  <c:v>0.88333930117254722</c:v>
                </c:pt>
                <c:pt idx="16">
                  <c:v>0.82663874806279747</c:v>
                </c:pt>
                <c:pt idx="17">
                  <c:v>0.87802245415217228</c:v>
                </c:pt>
                <c:pt idx="18">
                  <c:v>0.92456681789929018</c:v>
                </c:pt>
                <c:pt idx="19">
                  <c:v>0.84785251500963432</c:v>
                </c:pt>
                <c:pt idx="20">
                  <c:v>0.82618954478888296</c:v>
                </c:pt>
                <c:pt idx="21">
                  <c:v>0.92029468405116344</c:v>
                </c:pt>
                <c:pt idx="22">
                  <c:v>0.84203400783362048</c:v>
                </c:pt>
                <c:pt idx="23">
                  <c:v>0.84519399031703013</c:v>
                </c:pt>
                <c:pt idx="24">
                  <c:v>1.0270745222907296</c:v>
                </c:pt>
                <c:pt idx="25">
                  <c:v>1.0621278853750318</c:v>
                </c:pt>
                <c:pt idx="26">
                  <c:v>1.1070991836151716</c:v>
                </c:pt>
                <c:pt idx="27">
                  <c:v>0.95333308732363164</c:v>
                </c:pt>
                <c:pt idx="28">
                  <c:v>0.97470607755203953</c:v>
                </c:pt>
                <c:pt idx="29">
                  <c:v>1.0003002427381613</c:v>
                </c:pt>
                <c:pt idx="30">
                  <c:v>0.94868595227927166</c:v>
                </c:pt>
                <c:pt idx="31">
                  <c:v>0.98393866314212053</c:v>
                </c:pt>
                <c:pt idx="32">
                  <c:v>1.011271267293552</c:v>
                </c:pt>
                <c:pt idx="33">
                  <c:v>1.0106969123469556</c:v>
                </c:pt>
                <c:pt idx="34">
                  <c:v>0.94116235002567372</c:v>
                </c:pt>
                <c:pt idx="35">
                  <c:v>1.012686701812783</c:v>
                </c:pt>
                <c:pt idx="36">
                  <c:v>1.0112954444343079</c:v>
                </c:pt>
                <c:pt idx="37">
                  <c:v>1.0055170082357534</c:v>
                </c:pt>
                <c:pt idx="38">
                  <c:v>0.94738326196459588</c:v>
                </c:pt>
                <c:pt idx="39">
                  <c:v>1.0437048112149054</c:v>
                </c:pt>
                <c:pt idx="40">
                  <c:v>1.0229337220142498</c:v>
                </c:pt>
                <c:pt idx="41">
                  <c:v>1.0911594328680283</c:v>
                </c:pt>
                <c:pt idx="42">
                  <c:v>1.0299763681525427</c:v>
                </c:pt>
                <c:pt idx="43">
                  <c:v>1.090479792272159</c:v>
                </c:pt>
                <c:pt idx="44">
                  <c:v>1.1305249544743954</c:v>
                </c:pt>
                <c:pt idx="45">
                  <c:v>1.1137554526041586</c:v>
                </c:pt>
                <c:pt idx="46">
                  <c:v>1.1394190344097801</c:v>
                </c:pt>
                <c:pt idx="47">
                  <c:v>1.2716562018946782</c:v>
                </c:pt>
                <c:pt idx="48">
                  <c:v>1.0930597569630391</c:v>
                </c:pt>
                <c:pt idx="49">
                  <c:v>1.1254781526499387</c:v>
                </c:pt>
                <c:pt idx="50">
                  <c:v>1.3322887128989029</c:v>
                </c:pt>
                <c:pt idx="51">
                  <c:v>1.2191322752391425</c:v>
                </c:pt>
                <c:pt idx="52">
                  <c:v>1.2589953501713844</c:v>
                </c:pt>
                <c:pt idx="53">
                  <c:v>1.1582423863283975</c:v>
                </c:pt>
                <c:pt idx="54">
                  <c:v>1.1416390273191235</c:v>
                </c:pt>
                <c:pt idx="55">
                  <c:v>1.2516344413764191</c:v>
                </c:pt>
                <c:pt idx="56">
                  <c:v>1.241192376178218</c:v>
                </c:pt>
                <c:pt idx="57">
                  <c:v>1.1806531015430446</c:v>
                </c:pt>
                <c:pt idx="58">
                  <c:v>1.2630510117504308</c:v>
                </c:pt>
                <c:pt idx="59">
                  <c:v>1.2690793909485896</c:v>
                </c:pt>
                <c:pt idx="60">
                  <c:v>1.2121200716978584</c:v>
                </c:pt>
                <c:pt idx="61">
                  <c:v>1.0998684701345507</c:v>
                </c:pt>
                <c:pt idx="62">
                  <c:v>1.0297212836850791</c:v>
                </c:pt>
                <c:pt idx="63">
                  <c:v>1.0357308355774402</c:v>
                </c:pt>
                <c:pt idx="64">
                  <c:v>1.1041592284769197</c:v>
                </c:pt>
                <c:pt idx="65">
                  <c:v>1.0478527160771571</c:v>
                </c:pt>
                <c:pt idx="66">
                  <c:v>1.153251943872448</c:v>
                </c:pt>
                <c:pt idx="67">
                  <c:v>1.215822297131028</c:v>
                </c:pt>
                <c:pt idx="68">
                  <c:v>1.1677321048748186</c:v>
                </c:pt>
                <c:pt idx="69">
                  <c:v>1.1408761210928962</c:v>
                </c:pt>
                <c:pt idx="70">
                  <c:v>1.1939953126952927</c:v>
                </c:pt>
                <c:pt idx="71">
                  <c:v>1.1956402789850671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D6-4F40-AFE0-602DEF9DDD28}"/>
            </c:ext>
          </c:extLst>
        </c:ser>
        <c:ser>
          <c:idx val="5"/>
          <c:order val="5"/>
          <c:tx>
            <c:v>Ratio-to-Trend(Median)</c:v>
          </c:tx>
          <c:spPr>
            <a:ln w="19050" cap="flat" cmpd="sng" algn="ctr">
              <a:solidFill>
                <a:schemeClr val="accent6"/>
              </a:solidFill>
              <a:prstDash val="sysDash"/>
              <a:miter lim="800000"/>
            </a:ln>
            <a:effectLst/>
          </c:spPr>
          <c:marker>
            <c:symbol val="none"/>
          </c:marker>
          <c:val>
            <c:numRef>
              <c:f>'Dataset - USA(Housing)'!$M$6:$M$77</c:f>
              <c:numCache>
                <c:formatCode>General</c:formatCode>
                <c:ptCount val="72"/>
                <c:pt idx="0">
                  <c:v>1.3819247555215726</c:v>
                </c:pt>
                <c:pt idx="1">
                  <c:v>1.1672622112233912</c:v>
                </c:pt>
                <c:pt idx="2">
                  <c:v>1.0586820846539322</c:v>
                </c:pt>
                <c:pt idx="3">
                  <c:v>1.0748540987015127</c:v>
                </c:pt>
                <c:pt idx="4">
                  <c:v>1.0481544980762343</c:v>
                </c:pt>
                <c:pt idx="5">
                  <c:v>0.98201950816492101</c:v>
                </c:pt>
                <c:pt idx="6">
                  <c:v>1.0095242749889102</c:v>
                </c:pt>
                <c:pt idx="7">
                  <c:v>0.89982126760087411</c:v>
                </c:pt>
                <c:pt idx="8">
                  <c:v>0.88981066032975431</c:v>
                </c:pt>
                <c:pt idx="9">
                  <c:v>0.8667695272118322</c:v>
                </c:pt>
                <c:pt idx="10">
                  <c:v>0.90596148251365971</c:v>
                </c:pt>
                <c:pt idx="11">
                  <c:v>0.74042594966803932</c:v>
                </c:pt>
                <c:pt idx="12">
                  <c:v>0.73136138775083226</c:v>
                </c:pt>
                <c:pt idx="13">
                  <c:v>0.79384576160301989</c:v>
                </c:pt>
                <c:pt idx="14">
                  <c:v>0.72009896633603865</c:v>
                </c:pt>
                <c:pt idx="15">
                  <c:v>0.90052902218941866</c:v>
                </c:pt>
                <c:pt idx="16">
                  <c:v>0.84562092867091743</c:v>
                </c:pt>
                <c:pt idx="17">
                  <c:v>0.86197637643678138</c:v>
                </c:pt>
                <c:pt idx="18">
                  <c:v>0.93962016601935427</c:v>
                </c:pt>
                <c:pt idx="19">
                  <c:v>0.82892095371403485</c:v>
                </c:pt>
                <c:pt idx="20">
                  <c:v>0.82768639295979296</c:v>
                </c:pt>
                <c:pt idx="21">
                  <c:v>0.93669997739028144</c:v>
                </c:pt>
                <c:pt idx="22">
                  <c:v>0.84140894444757575</c:v>
                </c:pt>
                <c:pt idx="23">
                  <c:v>0.84620108533490201</c:v>
                </c:pt>
                <c:pt idx="24">
                  <c:v>0.99743762596113494</c:v>
                </c:pt>
                <c:pt idx="25">
                  <c:v>1.058461015470693</c:v>
                </c:pt>
                <c:pt idx="26">
                  <c:v>1.0889301442154731</c:v>
                </c:pt>
                <c:pt idx="27">
                  <c:v>0.97188488252338456</c:v>
                </c:pt>
                <c:pt idx="28">
                  <c:v>0.99708834168771421</c:v>
                </c:pt>
                <c:pt idx="29">
                  <c:v>0.98201950816492101</c:v>
                </c:pt>
                <c:pt idx="30">
                  <c:v>0.96413199643725056</c:v>
                </c:pt>
                <c:pt idx="31">
                  <c:v>0.96196845631649874</c:v>
                </c:pt>
                <c:pt idx="32">
                  <c:v>1.0131034371101393</c:v>
                </c:pt>
                <c:pt idx="33">
                  <c:v>1.0287137276250831</c:v>
                </c:pt>
                <c:pt idx="34">
                  <c:v>0.94046370113518729</c:v>
                </c:pt>
                <c:pt idx="35">
                  <c:v>1.0138933735872453</c:v>
                </c:pt>
                <c:pt idx="36">
                  <c:v>0.98211386355111752</c:v>
                </c:pt>
                <c:pt idx="37">
                  <c:v>1.0020455806359607</c:v>
                </c:pt>
                <c:pt idx="38">
                  <c:v>0.93183538326682513</c:v>
                </c:pt>
                <c:pt idx="39">
                  <c:v>1.0640152338406572</c:v>
                </c:pt>
                <c:pt idx="40">
                  <c:v>1.0464234419274709</c:v>
                </c:pt>
                <c:pt idx="41">
                  <c:v>1.0712182241018027</c:v>
                </c:pt>
                <c:pt idx="42">
                  <c:v>1.0467459434012709</c:v>
                </c:pt>
                <c:pt idx="43">
                  <c:v>1.0661306458539539</c:v>
                </c:pt>
                <c:pt idx="44">
                  <c:v>1.1325731820523726</c:v>
                </c:pt>
                <c:pt idx="45">
                  <c:v>1.1336094028927572</c:v>
                </c:pt>
                <c:pt idx="46">
                  <c:v>1.1385732145104102</c:v>
                </c:pt>
                <c:pt idx="47">
                  <c:v>1.2731714500389457</c:v>
                </c:pt>
                <c:pt idx="48">
                  <c:v>1.061518814221208</c:v>
                </c:pt>
                <c:pt idx="49">
                  <c:v>1.1215925735000365</c:v>
                </c:pt>
                <c:pt idx="50">
                  <c:v>1.3104239997144986</c:v>
                </c:pt>
                <c:pt idx="51">
                  <c:v>1.2428565040447743</c:v>
                </c:pt>
                <c:pt idx="52">
                  <c:v>1.2879057746799643</c:v>
                </c:pt>
                <c:pt idx="53">
                  <c:v>1.137075219980435</c:v>
                </c:pt>
                <c:pt idx="54">
                  <c:v>1.16022663978042</c:v>
                </c:pt>
                <c:pt idx="55">
                  <c:v>1.2236868989358192</c:v>
                </c:pt>
                <c:pt idx="56">
                  <c:v>1.2434411053587651</c:v>
                </c:pt>
                <c:pt idx="57">
                  <c:v>1.2016995780665103</c:v>
                </c:pt>
                <c:pt idx="58">
                  <c:v>1.2621134166713637</c:v>
                </c:pt>
                <c:pt idx="59">
                  <c:v>1.2705915686812173</c:v>
                </c:pt>
                <c:pt idx="60">
                  <c:v>1.1771435669513395</c:v>
                </c:pt>
                <c:pt idx="61">
                  <c:v>1.0960713053605147</c:v>
                </c:pt>
                <c:pt idx="62">
                  <c:v>1.0128221233832089</c:v>
                </c:pt>
                <c:pt idx="63">
                  <c:v>1.0558860851950156</c:v>
                </c:pt>
                <c:pt idx="64">
                  <c:v>1.1295141370681139</c:v>
                </c:pt>
                <c:pt idx="65">
                  <c:v>1.0287029482814198</c:v>
                </c:pt>
                <c:pt idx="66">
                  <c:v>1.1720286322038516</c:v>
                </c:pt>
                <c:pt idx="67">
                  <c:v>1.1886743982509602</c:v>
                </c:pt>
                <c:pt idx="68">
                  <c:v>1.1698477424743494</c:v>
                </c:pt>
                <c:pt idx="69">
                  <c:v>1.1612135279631977</c:v>
                </c:pt>
                <c:pt idx="70">
                  <c:v>1.1931089794283085</c:v>
                </c:pt>
                <c:pt idx="71">
                  <c:v>1.1970649499859589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BD6-4F40-AFE0-602DEF9DDD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5347856"/>
        <c:axId val="705346544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v>Seasonal Index(Median)</c:v>
                </c:tx>
                <c:spPr>
                  <a:ln w="38100" cap="flat" cmpd="dbl" algn="ctr">
                    <a:solidFill>
                      <a:schemeClr val="accent3"/>
                    </a:solidFill>
                    <a:miter lim="800000"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'Dataset - USA(Housing)'!$K$6:$K$77</c15:sqref>
                        </c15:formulaRef>
                      </c:ext>
                    </c:extLst>
                    <c:numCache>
                      <c:formatCode>General</c:formatCode>
                      <c:ptCount val="72"/>
                      <c:pt idx="0">
                        <c:v>1.3573165512914556</c:v>
                      </c:pt>
                      <c:pt idx="1">
                        <c:v>1.164935231015102</c:v>
                      </c:pt>
                      <c:pt idx="2">
                        <c:v>1.0844224749822389</c:v>
                      </c:pt>
                      <c:pt idx="3">
                        <c:v>1.0618597722239715</c:v>
                      </c:pt>
                      <c:pt idx="4">
                        <c:v>1.0323091641451523</c:v>
                      </c:pt>
                      <c:pt idx="5">
                        <c:v>1.0094716379054252</c:v>
                      </c:pt>
                      <c:pt idx="6">
                        <c:v>0.9990592124117752</c:v>
                      </c:pt>
                      <c:pt idx="7">
                        <c:v>0.91511741007808378</c:v>
                      </c:pt>
                      <c:pt idx="8">
                        <c:v>0.89003026923276141</c:v>
                      </c:pt>
                      <c:pt idx="9">
                        <c:v>0.85581085193037332</c:v>
                      </c:pt>
                      <c:pt idx="10">
                        <c:v>0.90584944924831468</c:v>
                      </c:pt>
                      <c:pt idx="11">
                        <c:v>0.73572563071368258</c:v>
                      </c:pt>
                      <c:pt idx="12">
                        <c:v>0.71833789256856262</c:v>
                      </c:pt>
                      <c:pt idx="13">
                        <c:v>0.79226320083996005</c:v>
                      </c:pt>
                      <c:pt idx="14">
                        <c:v>0.73760717653169794</c:v>
                      </c:pt>
                      <c:pt idx="15">
                        <c:v>0.88964217891369723</c:v>
                      </c:pt>
                      <c:pt idx="16">
                        <c:v>0.83283736859604773</c:v>
                      </c:pt>
                      <c:pt idx="17">
                        <c:v>0.88607272800866699</c:v>
                      </c:pt>
                      <c:pt idx="18">
                        <c:v>0.92987975255952093</c:v>
                      </c:pt>
                      <c:pt idx="19">
                        <c:v>0.84301185539294299</c:v>
                      </c:pt>
                      <c:pt idx="20">
                        <c:v>0.82789066934003364</c:v>
                      </c:pt>
                      <c:pt idx="21">
                        <c:v>0.92485716270182583</c:v>
                      </c:pt>
                      <c:pt idx="22">
                        <c:v>0.84130489389646901</c:v>
                      </c:pt>
                      <c:pt idx="23">
                        <c:v>0.84082929224420866</c:v>
                      </c:pt>
                      <c:pt idx="24">
                        <c:v>0.97967605919826828</c:v>
                      </c:pt>
                      <c:pt idx="25">
                        <c:v>1.05635093445328</c:v>
                      </c:pt>
                      <c:pt idx="26">
                        <c:v>1.1154059742674456</c:v>
                      </c:pt>
                      <c:pt idx="27">
                        <c:v>0.96013539068318776</c:v>
                      </c:pt>
                      <c:pt idx="28">
                        <c:v>0.98201499347251475</c:v>
                      </c:pt>
                      <c:pt idx="29">
                        <c:v>1.0094716379054252</c:v>
                      </c:pt>
                      <c:pt idx="30">
                        <c:v>0.95413748523498676</c:v>
                      </c:pt>
                      <c:pt idx="31">
                        <c:v>0.97832104443172585</c:v>
                      </c:pt>
                      <c:pt idx="32">
                        <c:v>1.0133534751737134</c:v>
                      </c:pt>
                      <c:pt idx="33">
                        <c:v>1.0157075716116319</c:v>
                      </c:pt>
                      <c:pt idx="34">
                        <c:v>0.94034740124671479</c:v>
                      </c:pt>
                      <c:pt idx="35">
                        <c:v>1.0074570483291889</c:v>
                      </c:pt>
                      <c:pt idx="36">
                        <c:v>0.9646251700206413</c:v>
                      </c:pt>
                      <c:pt idx="37">
                        <c:v>1.0000479658656687</c:v>
                      </c:pt>
                      <c:pt idx="38">
                        <c:v>0.95449167152814574</c:v>
                      </c:pt>
                      <c:pt idx="39">
                        <c:v>1.0511519425880995</c:v>
                      </c:pt>
                      <c:pt idx="40">
                        <c:v>1.0306042770037069</c:v>
                      </c:pt>
                      <c:pt idx="41">
                        <c:v>1.1011638834537107</c:v>
                      </c:pt>
                      <c:pt idx="42">
                        <c:v>1.0358950286967417</c:v>
                      </c:pt>
                      <c:pt idx="43">
                        <c:v>1.0842538963765624</c:v>
                      </c:pt>
                      <c:pt idx="44">
                        <c:v>1.1328527057366513</c:v>
                      </c:pt>
                      <c:pt idx="45">
                        <c:v>1.1192770377688108</c:v>
                      </c:pt>
                      <c:pt idx="46">
                        <c:v>1.1384324159472061</c:v>
                      </c:pt>
                      <c:pt idx="47">
                        <c:v>1.2650891942759666</c:v>
                      </c:pt>
                      <c:pt idx="48">
                        <c:v>1.0426161412137995</c:v>
                      </c:pt>
                      <c:pt idx="49">
                        <c:v>1.1193566373965596</c:v>
                      </c:pt>
                      <c:pt idx="50">
                        <c:v>1.3422851464526699</c:v>
                      </c:pt>
                      <c:pt idx="51">
                        <c:v>1.2278311315799872</c:v>
                      </c:pt>
                      <c:pt idx="52">
                        <c:v>1.2684360332353317</c:v>
                      </c:pt>
                      <c:pt idx="53">
                        <c:v>1.1688618965220714</c:v>
                      </c:pt>
                      <c:pt idx="54">
                        <c:v>1.1481993466387128</c:v>
                      </c:pt>
                      <c:pt idx="55">
                        <c:v>1.2444884623435422</c:v>
                      </c:pt>
                      <c:pt idx="56">
                        <c:v>1.2437479916990575</c:v>
                      </c:pt>
                      <c:pt idx="57">
                        <c:v>1.1865063403620673</c:v>
                      </c:pt>
                      <c:pt idx="58">
                        <c:v>1.2619573408447036</c:v>
                      </c:pt>
                      <c:pt idx="59">
                        <c:v>1.2625256903361974</c:v>
                      </c:pt>
                      <c:pt idx="60">
                        <c:v>1.156181941372258</c:v>
                      </c:pt>
                      <c:pt idx="61">
                        <c:v>1.093886246845021</c:v>
                      </c:pt>
                      <c:pt idx="62">
                        <c:v>1.0374474921949899</c:v>
                      </c:pt>
                      <c:pt idx="63">
                        <c:v>1.0431210703611957</c:v>
                      </c:pt>
                      <c:pt idx="64">
                        <c:v>1.1124388597930832</c:v>
                      </c:pt>
                      <c:pt idx="65">
                        <c:v>1.0574601028652757</c:v>
                      </c:pt>
                      <c:pt idx="66">
                        <c:v>1.1598789957046778</c:v>
                      </c:pt>
                      <c:pt idx="67">
                        <c:v>1.2088807810175466</c:v>
                      </c:pt>
                      <c:pt idx="68">
                        <c:v>1.1701364656722879</c:v>
                      </c:pt>
                      <c:pt idx="69">
                        <c:v>1.1465321604417527</c:v>
                      </c:pt>
                      <c:pt idx="70">
                        <c:v>1.1929614368479033</c:v>
                      </c:pt>
                      <c:pt idx="71">
                        <c:v>1.189465828052783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FBD6-4F40-AFE0-602DEF9DDD28}"/>
                  </c:ext>
                </c:extLst>
              </c15:ser>
            </c15:filteredLineSeries>
          </c:ext>
        </c:extLst>
      </c:lineChart>
      <c:catAx>
        <c:axId val="705347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346544"/>
        <c:crosses val="autoZero"/>
        <c:auto val="1"/>
        <c:lblAlgn val="ctr"/>
        <c:lblOffset val="100"/>
        <c:noMultiLvlLbl val="0"/>
      </c:catAx>
      <c:valAx>
        <c:axId val="705346544"/>
        <c:scaling>
          <c:orientation val="minMax"/>
          <c:max val="1.8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 of Housing (Thousands)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347856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t"/>
      <c:legendEntry>
        <c:idx val="0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 Trending the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'Dataset - USA(Housing) Cont....'!$D$5</c:f>
              <c:strCache>
                <c:ptCount val="1"/>
                <c:pt idx="0">
                  <c:v>New Housing (thousands)</c:v>
                </c:pt>
              </c:strCache>
            </c:strRef>
          </c:tx>
          <c:spPr>
            <a:ln w="19050" cap="flat" cmpd="sng" algn="ctr">
              <a:noFill/>
              <a:prstDash val="solid"/>
              <a:miter lim="800000"/>
            </a:ln>
            <a:effectLst/>
          </c:spPr>
          <c:marker>
            <c:symbol val="none"/>
          </c:marker>
          <c:cat>
            <c:multiLvlStrRef>
              <c:f>'Dataset - USA(Housing) Cont....'!$B$6:$C$77</c:f>
              <c:multiLvlStrCache>
                <c:ptCount val="72"/>
                <c:lvl>
                  <c:pt idx="0">
                    <c:v>January</c:v>
                  </c:pt>
                  <c:pt idx="1">
                    <c:v>Feburary</c:v>
                  </c:pt>
                  <c:pt idx="2">
                    <c:v>March</c:v>
                  </c:pt>
                  <c:pt idx="3">
                    <c:v>April</c:v>
                  </c:pt>
                  <c:pt idx="4">
                    <c:v>May</c:v>
                  </c:pt>
                  <c:pt idx="5">
                    <c:v>June</c:v>
                  </c:pt>
                  <c:pt idx="6">
                    <c:v>July</c:v>
                  </c:pt>
                  <c:pt idx="7">
                    <c:v>August</c:v>
                  </c:pt>
                  <c:pt idx="8">
                    <c:v>September</c:v>
                  </c:pt>
                  <c:pt idx="9">
                    <c:v>October</c:v>
                  </c:pt>
                  <c:pt idx="10">
                    <c:v>November</c:v>
                  </c:pt>
                  <c:pt idx="11">
                    <c:v>December</c:v>
                  </c:pt>
                  <c:pt idx="12">
                    <c:v>January</c:v>
                  </c:pt>
                  <c:pt idx="13">
                    <c:v>Feburary</c:v>
                  </c:pt>
                  <c:pt idx="14">
                    <c:v>March</c:v>
                  </c:pt>
                  <c:pt idx="15">
                    <c:v>April</c:v>
                  </c:pt>
                  <c:pt idx="16">
                    <c:v>May</c:v>
                  </c:pt>
                  <c:pt idx="17">
                    <c:v>June</c:v>
                  </c:pt>
                  <c:pt idx="18">
                    <c:v>July</c:v>
                  </c:pt>
                  <c:pt idx="19">
                    <c:v>August</c:v>
                  </c:pt>
                  <c:pt idx="20">
                    <c:v>September</c:v>
                  </c:pt>
                  <c:pt idx="21">
                    <c:v>October</c:v>
                  </c:pt>
                  <c:pt idx="22">
                    <c:v>November</c:v>
                  </c:pt>
                  <c:pt idx="23">
                    <c:v>December</c:v>
                  </c:pt>
                  <c:pt idx="24">
                    <c:v>January</c:v>
                  </c:pt>
                  <c:pt idx="25">
                    <c:v>Feburary</c:v>
                  </c:pt>
                  <c:pt idx="26">
                    <c:v>March</c:v>
                  </c:pt>
                  <c:pt idx="27">
                    <c:v>April</c:v>
                  </c:pt>
                  <c:pt idx="28">
                    <c:v>May</c:v>
                  </c:pt>
                  <c:pt idx="29">
                    <c:v>June</c:v>
                  </c:pt>
                  <c:pt idx="30">
                    <c:v>July</c:v>
                  </c:pt>
                  <c:pt idx="31">
                    <c:v>August</c:v>
                  </c:pt>
                  <c:pt idx="32">
                    <c:v>September</c:v>
                  </c:pt>
                  <c:pt idx="33">
                    <c:v>October</c:v>
                  </c:pt>
                  <c:pt idx="34">
                    <c:v>November</c:v>
                  </c:pt>
                  <c:pt idx="35">
                    <c:v>December</c:v>
                  </c:pt>
                  <c:pt idx="36">
                    <c:v>January</c:v>
                  </c:pt>
                  <c:pt idx="37">
                    <c:v>Feburary</c:v>
                  </c:pt>
                  <c:pt idx="38">
                    <c:v>March</c:v>
                  </c:pt>
                  <c:pt idx="39">
                    <c:v>April</c:v>
                  </c:pt>
                  <c:pt idx="40">
                    <c:v>May</c:v>
                  </c:pt>
                  <c:pt idx="41">
                    <c:v>June</c:v>
                  </c:pt>
                  <c:pt idx="42">
                    <c:v>July</c:v>
                  </c:pt>
                  <c:pt idx="43">
                    <c:v>August</c:v>
                  </c:pt>
                  <c:pt idx="44">
                    <c:v>September</c:v>
                  </c:pt>
                  <c:pt idx="45">
                    <c:v>October</c:v>
                  </c:pt>
                  <c:pt idx="46">
                    <c:v>November</c:v>
                  </c:pt>
                  <c:pt idx="47">
                    <c:v>December</c:v>
                  </c:pt>
                  <c:pt idx="48">
                    <c:v>January</c:v>
                  </c:pt>
                  <c:pt idx="49">
                    <c:v>Feburary</c:v>
                  </c:pt>
                  <c:pt idx="50">
                    <c:v>March</c:v>
                  </c:pt>
                  <c:pt idx="51">
                    <c:v>April</c:v>
                  </c:pt>
                  <c:pt idx="52">
                    <c:v>May</c:v>
                  </c:pt>
                  <c:pt idx="53">
                    <c:v>June</c:v>
                  </c:pt>
                  <c:pt idx="54">
                    <c:v>July</c:v>
                  </c:pt>
                  <c:pt idx="55">
                    <c:v>August</c:v>
                  </c:pt>
                  <c:pt idx="56">
                    <c:v>September</c:v>
                  </c:pt>
                  <c:pt idx="57">
                    <c:v>October</c:v>
                  </c:pt>
                  <c:pt idx="58">
                    <c:v>November</c:v>
                  </c:pt>
                  <c:pt idx="59">
                    <c:v>December</c:v>
                  </c:pt>
                  <c:pt idx="60">
                    <c:v>January</c:v>
                  </c:pt>
                  <c:pt idx="61">
                    <c:v>Feburary</c:v>
                  </c:pt>
                  <c:pt idx="62">
                    <c:v>March</c:v>
                  </c:pt>
                  <c:pt idx="63">
                    <c:v>April</c:v>
                  </c:pt>
                  <c:pt idx="64">
                    <c:v>May</c:v>
                  </c:pt>
                  <c:pt idx="65">
                    <c:v>June</c:v>
                  </c:pt>
                  <c:pt idx="66">
                    <c:v>July</c:v>
                  </c:pt>
                  <c:pt idx="67">
                    <c:v>August</c:v>
                  </c:pt>
                  <c:pt idx="68">
                    <c:v>September</c:v>
                  </c:pt>
                  <c:pt idx="69">
                    <c:v>October</c:v>
                  </c:pt>
                  <c:pt idx="70">
                    <c:v>November</c:v>
                  </c:pt>
                  <c:pt idx="71">
                    <c:v>December</c:v>
                  </c:pt>
                </c:lvl>
                <c:lvl>
                  <c:pt idx="0">
                    <c:v>1990</c:v>
                  </c:pt>
                  <c:pt idx="12">
                    <c:v>1991</c:v>
                  </c:pt>
                  <c:pt idx="24">
                    <c:v>1992</c:v>
                  </c:pt>
                  <c:pt idx="36">
                    <c:v>1993</c:v>
                  </c:pt>
                  <c:pt idx="48">
                    <c:v>1994</c:v>
                  </c:pt>
                  <c:pt idx="60">
                    <c:v>1995</c:v>
                  </c:pt>
                </c:lvl>
              </c:multiLvlStrCache>
            </c:multiLvlStrRef>
          </c:cat>
          <c:val>
            <c:numRef>
              <c:f>'Dataset - USA(Housing) Cont....'!$D$6:$D$77</c:f>
              <c:numCache>
                <c:formatCode>General</c:formatCode>
                <c:ptCount val="72"/>
                <c:pt idx="0">
                  <c:v>99.2</c:v>
                </c:pt>
                <c:pt idx="1">
                  <c:v>86.9</c:v>
                </c:pt>
                <c:pt idx="2">
                  <c:v>108.5</c:v>
                </c:pt>
                <c:pt idx="3">
                  <c:v>119</c:v>
                </c:pt>
                <c:pt idx="4">
                  <c:v>121.1</c:v>
                </c:pt>
                <c:pt idx="5">
                  <c:v>117.8</c:v>
                </c:pt>
                <c:pt idx="6">
                  <c:v>111.2</c:v>
                </c:pt>
                <c:pt idx="7">
                  <c:v>102.8</c:v>
                </c:pt>
                <c:pt idx="8">
                  <c:v>93.1</c:v>
                </c:pt>
                <c:pt idx="9">
                  <c:v>94.2</c:v>
                </c:pt>
                <c:pt idx="10">
                  <c:v>81.400000000000006</c:v>
                </c:pt>
                <c:pt idx="11">
                  <c:v>57.4</c:v>
                </c:pt>
                <c:pt idx="12">
                  <c:v>52.5</c:v>
                </c:pt>
                <c:pt idx="13">
                  <c:v>59.1</c:v>
                </c:pt>
                <c:pt idx="14">
                  <c:v>73.8</c:v>
                </c:pt>
                <c:pt idx="15">
                  <c:v>99.7</c:v>
                </c:pt>
                <c:pt idx="16">
                  <c:v>97.7</c:v>
                </c:pt>
                <c:pt idx="17">
                  <c:v>103.4</c:v>
                </c:pt>
                <c:pt idx="18">
                  <c:v>103.5</c:v>
                </c:pt>
                <c:pt idx="19">
                  <c:v>94.7</c:v>
                </c:pt>
                <c:pt idx="20">
                  <c:v>86.6</c:v>
                </c:pt>
                <c:pt idx="21">
                  <c:v>101.8</c:v>
                </c:pt>
                <c:pt idx="22">
                  <c:v>75.599999999999994</c:v>
                </c:pt>
                <c:pt idx="23">
                  <c:v>65.599999999999994</c:v>
                </c:pt>
                <c:pt idx="24">
                  <c:v>71.599999999999994</c:v>
                </c:pt>
                <c:pt idx="25">
                  <c:v>78.8</c:v>
                </c:pt>
                <c:pt idx="26">
                  <c:v>111.6</c:v>
                </c:pt>
                <c:pt idx="27">
                  <c:v>107.6</c:v>
                </c:pt>
                <c:pt idx="28">
                  <c:v>115.2</c:v>
                </c:pt>
                <c:pt idx="29">
                  <c:v>117.8</c:v>
                </c:pt>
                <c:pt idx="30">
                  <c:v>106.2</c:v>
                </c:pt>
                <c:pt idx="31">
                  <c:v>109.9</c:v>
                </c:pt>
                <c:pt idx="32">
                  <c:v>106</c:v>
                </c:pt>
                <c:pt idx="33">
                  <c:v>111.8</c:v>
                </c:pt>
                <c:pt idx="34">
                  <c:v>84.5</c:v>
                </c:pt>
                <c:pt idx="35">
                  <c:v>78.599999999999994</c:v>
                </c:pt>
                <c:pt idx="36">
                  <c:v>70.5</c:v>
                </c:pt>
                <c:pt idx="37">
                  <c:v>74.599999999999994</c:v>
                </c:pt>
                <c:pt idx="38">
                  <c:v>95.5</c:v>
                </c:pt>
                <c:pt idx="39">
                  <c:v>117.8</c:v>
                </c:pt>
                <c:pt idx="40">
                  <c:v>120.9</c:v>
                </c:pt>
                <c:pt idx="41">
                  <c:v>128.5</c:v>
                </c:pt>
                <c:pt idx="42">
                  <c:v>115.3</c:v>
                </c:pt>
                <c:pt idx="43">
                  <c:v>121.8</c:v>
                </c:pt>
                <c:pt idx="44">
                  <c:v>118.5</c:v>
                </c:pt>
                <c:pt idx="45">
                  <c:v>123.2</c:v>
                </c:pt>
                <c:pt idx="46">
                  <c:v>102.3</c:v>
                </c:pt>
                <c:pt idx="47">
                  <c:v>98.7</c:v>
                </c:pt>
                <c:pt idx="48">
                  <c:v>76.2</c:v>
                </c:pt>
                <c:pt idx="49">
                  <c:v>83.5</c:v>
                </c:pt>
                <c:pt idx="50">
                  <c:v>134.30000000000001</c:v>
                </c:pt>
                <c:pt idx="51">
                  <c:v>137.6</c:v>
                </c:pt>
                <c:pt idx="52">
                  <c:v>148.80000000000001</c:v>
                </c:pt>
                <c:pt idx="53">
                  <c:v>136.4</c:v>
                </c:pt>
                <c:pt idx="54">
                  <c:v>127.8</c:v>
                </c:pt>
                <c:pt idx="55">
                  <c:v>139.80000000000001</c:v>
                </c:pt>
                <c:pt idx="56">
                  <c:v>130.1</c:v>
                </c:pt>
                <c:pt idx="57">
                  <c:v>130.6</c:v>
                </c:pt>
                <c:pt idx="58">
                  <c:v>113.4</c:v>
                </c:pt>
                <c:pt idx="59">
                  <c:v>98.5</c:v>
                </c:pt>
                <c:pt idx="60">
                  <c:v>84.5</c:v>
                </c:pt>
                <c:pt idx="61">
                  <c:v>81.599999999999994</c:v>
                </c:pt>
                <c:pt idx="62">
                  <c:v>103.8</c:v>
                </c:pt>
                <c:pt idx="63">
                  <c:v>116.9</c:v>
                </c:pt>
                <c:pt idx="64">
                  <c:v>130.5</c:v>
                </c:pt>
                <c:pt idx="65">
                  <c:v>123.4</c:v>
                </c:pt>
                <c:pt idx="66">
                  <c:v>129.1</c:v>
                </c:pt>
                <c:pt idx="67">
                  <c:v>135.80000000000001</c:v>
                </c:pt>
                <c:pt idx="68">
                  <c:v>122.4</c:v>
                </c:pt>
                <c:pt idx="69">
                  <c:v>126.2</c:v>
                </c:pt>
                <c:pt idx="70">
                  <c:v>107.2</c:v>
                </c:pt>
                <c:pt idx="71">
                  <c:v>92.8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40-42C1-B85D-B517EC139F7A}"/>
            </c:ext>
          </c:extLst>
        </c:ser>
        <c:ser>
          <c:idx val="2"/>
          <c:order val="2"/>
          <c:tx>
            <c:v>De-Season De-Trend(Median) L</c:v>
          </c:tx>
          <c:spPr>
            <a:ln w="19050" cap="flat" cmpd="sng" algn="ctr">
              <a:solidFill>
                <a:schemeClr val="accent3"/>
              </a:solidFill>
              <a:prstDash val="sysDot"/>
              <a:miter lim="800000"/>
            </a:ln>
            <a:effectLst/>
          </c:spPr>
          <c:marker>
            <c:symbol val="none"/>
          </c:marker>
          <c:val>
            <c:numRef>
              <c:f>'Dataset - USA(Housing) Cont....'!$S$6:$S$77</c:f>
              <c:numCache>
                <c:formatCode>General</c:formatCode>
                <c:ptCount val="72"/>
                <c:pt idx="0">
                  <c:v>1.5603687065622068E-2</c:v>
                </c:pt>
                <c:pt idx="1">
                  <c:v>1.311450172946392E-2</c:v>
                </c:pt>
                <c:pt idx="2">
                  <c:v>1.183586902904383E-2</c:v>
                </c:pt>
                <c:pt idx="3">
                  <c:v>1.1957651756103253E-2</c:v>
                </c:pt>
                <c:pt idx="4">
                  <c:v>1.1603632344645615E-2</c:v>
                </c:pt>
                <c:pt idx="5">
                  <c:v>1.0818608860681887E-2</c:v>
                </c:pt>
                <c:pt idx="6">
                  <c:v>1.1067792035117841E-2</c:v>
                </c:pt>
                <c:pt idx="7">
                  <c:v>9.8175601433276322E-3</c:v>
                </c:pt>
                <c:pt idx="8">
                  <c:v>9.6618010461033896E-3</c:v>
                </c:pt>
                <c:pt idx="9">
                  <c:v>9.3667141961301208E-3</c:v>
                </c:pt>
                <c:pt idx="10">
                  <c:v>9.7437560284218769E-3</c:v>
                </c:pt>
                <c:pt idx="11">
                  <c:v>7.9257637429621039E-3</c:v>
                </c:pt>
                <c:pt idx="12">
                  <c:v>7.7919120502347927E-3</c:v>
                </c:pt>
                <c:pt idx="13">
                  <c:v>8.4180262230317913E-3</c:v>
                </c:pt>
                <c:pt idx="14">
                  <c:v>7.6004267748669124E-3</c:v>
                </c:pt>
                <c:pt idx="15">
                  <c:v>9.4607285689250302E-3</c:v>
                </c:pt>
                <c:pt idx="16">
                  <c:v>8.8428653276996141E-3</c:v>
                </c:pt>
                <c:pt idx="17">
                  <c:v>8.9724764419597362E-3</c:v>
                </c:pt>
                <c:pt idx="18">
                  <c:v>9.7359455950197567E-3</c:v>
                </c:pt>
                <c:pt idx="19">
                  <c:v>8.5498178234759657E-3</c:v>
                </c:pt>
                <c:pt idx="20">
                  <c:v>8.4983868609179933E-3</c:v>
                </c:pt>
                <c:pt idx="21">
                  <c:v>9.5743004761771888E-3</c:v>
                </c:pt>
                <c:pt idx="22">
                  <c:v>8.5616677956154609E-3</c:v>
                </c:pt>
                <c:pt idx="23">
                  <c:v>8.5719236642221083E-3</c:v>
                </c:pt>
                <c:pt idx="24">
                  <c:v>1.0058949270591774E-2</c:v>
                </c:pt>
                <c:pt idx="25">
                  <c:v>1.0627044533922249E-2</c:v>
                </c:pt>
                <c:pt idx="26">
                  <c:v>1.0884712153796239E-2</c:v>
                </c:pt>
                <c:pt idx="27">
                  <c:v>9.6720716927910337E-3</c:v>
                </c:pt>
                <c:pt idx="28">
                  <c:v>9.8794883485731309E-3</c:v>
                </c:pt>
                <c:pt idx="29">
                  <c:v>9.6878046950673157E-3</c:v>
                </c:pt>
                <c:pt idx="30">
                  <c:v>9.4700972243781708E-3</c:v>
                </c:pt>
                <c:pt idx="31">
                  <c:v>9.4080501027679047E-3</c:v>
                </c:pt>
                <c:pt idx="32">
                  <c:v>9.8655550257893548E-3</c:v>
                </c:pt>
                <c:pt idx="33">
                  <c:v>9.9746861693103799E-3</c:v>
                </c:pt>
                <c:pt idx="34">
                  <c:v>9.080121747508621E-3</c:v>
                </c:pt>
                <c:pt idx="35">
                  <c:v>9.7475335184524503E-3</c:v>
                </c:pt>
                <c:pt idx="36">
                  <c:v>9.402101521566366E-3</c:v>
                </c:pt>
                <c:pt idx="37">
                  <c:v>9.5525423362671572E-3</c:v>
                </c:pt>
                <c:pt idx="38">
                  <c:v>8.8459969046967221E-3</c:v>
                </c:pt>
                <c:pt idx="39">
                  <c:v>1.0058637365701929E-2</c:v>
                </c:pt>
                <c:pt idx="40">
                  <c:v>9.8512207099198269E-3</c:v>
                </c:pt>
                <c:pt idx="41">
                  <c:v>1.0042904363425647E-2</c:v>
                </c:pt>
                <c:pt idx="42">
                  <c:v>9.7730222155700455E-3</c:v>
                </c:pt>
                <c:pt idx="43">
                  <c:v>9.9131489151653308E-3</c:v>
                </c:pt>
                <c:pt idx="44">
                  <c:v>1.0487896626249205E-2</c:v>
                </c:pt>
                <c:pt idx="45">
                  <c:v>1.045475219575836E-2</c:v>
                </c:pt>
                <c:pt idx="46">
                  <c:v>1.0457952026120175E-2</c:v>
                </c:pt>
                <c:pt idx="47">
                  <c:v>1.1647027309261551E-2</c:v>
                </c:pt>
                <c:pt idx="48">
                  <c:v>9.6717597879011821E-3</c:v>
                </c:pt>
                <c:pt idx="49">
                  <c:v>1.0178166722225804E-2</c:v>
                </c:pt>
                <c:pt idx="50">
                  <c:v>1.1844312956687794E-2</c:v>
                </c:pt>
                <c:pt idx="51">
                  <c:v>1.1188955331476833E-2</c:v>
                </c:pt>
                <c:pt idx="52">
                  <c:v>1.1548617999576594E-2</c:v>
                </c:pt>
                <c:pt idx="53">
                  <c:v>1.0155920711873632E-2</c:v>
                </c:pt>
                <c:pt idx="54">
                  <c:v>1.0322000422750275E-2</c:v>
                </c:pt>
                <c:pt idx="55">
                  <c:v>1.0843986849181789E-2</c:v>
                </c:pt>
                <c:pt idx="56">
                  <c:v>1.0976102933219213E-2</c:v>
                </c:pt>
                <c:pt idx="57">
                  <c:v>1.0566465377307096E-2</c:v>
                </c:pt>
                <c:pt idx="58">
                  <c:v>1.1054767875261089E-2</c:v>
                </c:pt>
                <c:pt idx="59">
                  <c:v>1.1086159583048769E-2</c:v>
                </c:pt>
                <c:pt idx="60">
                  <c:v>1.0231397231989911E-2</c:v>
                </c:pt>
                <c:pt idx="61">
                  <c:v>9.4903247003534572E-3</c:v>
                </c:pt>
                <c:pt idx="62">
                  <c:v>8.7361189463709427E-3</c:v>
                </c:pt>
                <c:pt idx="63">
                  <c:v>9.0730189789789695E-3</c:v>
                </c:pt>
                <c:pt idx="64">
                  <c:v>9.6690112750443379E-3</c:v>
                </c:pt>
                <c:pt idx="65">
                  <c:v>8.7728807450891174E-3</c:v>
                </c:pt>
                <c:pt idx="66">
                  <c:v>9.9576868429229158E-3</c:v>
                </c:pt>
                <c:pt idx="67">
                  <c:v>1.0061373304813416E-2</c:v>
                </c:pt>
                <c:pt idx="68">
                  <c:v>9.8651540327036064E-3</c:v>
                </c:pt>
                <c:pt idx="69">
                  <c:v>9.7560228891825796E-3</c:v>
                </c:pt>
                <c:pt idx="70">
                  <c:v>9.9869530300710791E-3</c:v>
                </c:pt>
                <c:pt idx="71">
                  <c:v>9.9831755400405092E-3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40-42C1-B85D-B517EC139F7A}"/>
            </c:ext>
          </c:extLst>
        </c:ser>
        <c:ser>
          <c:idx val="5"/>
          <c:order val="5"/>
          <c:tx>
            <c:v>De-Season De-Trend MA(12)</c:v>
          </c:tx>
          <c:spPr>
            <a:ln w="19050" cap="flat" cmpd="sng" algn="ctr">
              <a:solidFill>
                <a:schemeClr val="accent6"/>
              </a:solidFill>
              <a:prstDash val="sysDash"/>
              <a:miter lim="800000"/>
            </a:ln>
            <a:effectLst/>
          </c:spPr>
          <c:marker>
            <c:symbol val="none"/>
          </c:marker>
          <c:val>
            <c:numRef>
              <c:f>'Dataset - USA(Housing) Cont....'!$W$6:$W$77</c:f>
              <c:numCache>
                <c:formatCode>General</c:formatCode>
                <c:ptCount val="72"/>
                <c:pt idx="0">
                  <c:v>1.6067319922340968E-2</c:v>
                </c:pt>
                <c:pt idx="1">
                  <c:v>1.3159934835642879E-2</c:v>
                </c:pt>
                <c:pt idx="2">
                  <c:v>1.2033353111802234E-2</c:v>
                </c:pt>
                <c:pt idx="3">
                  <c:v>1.1729398482039331E-2</c:v>
                </c:pt>
                <c:pt idx="4">
                  <c:v>1.1343158369359221E-2</c:v>
                </c:pt>
                <c:pt idx="5">
                  <c:v>1.1020002127709141E-2</c:v>
                </c:pt>
                <c:pt idx="6">
                  <c:v>1.089047854989229E-2</c:v>
                </c:pt>
                <c:pt idx="7">
                  <c:v>1.0041781452722545E-2</c:v>
                </c:pt>
                <c:pt idx="8">
                  <c:v>9.6443279435532315E-3</c:v>
                </c:pt>
                <c:pt idx="9">
                  <c:v>9.202666264326689E-3</c:v>
                </c:pt>
                <c:pt idx="10">
                  <c:v>9.7509944410583364E-3</c:v>
                </c:pt>
                <c:pt idx="11">
                  <c:v>7.916331000181815E-3</c:v>
                </c:pt>
                <c:pt idx="12">
                  <c:v>8.0234333841323422E-3</c:v>
                </c:pt>
                <c:pt idx="13">
                  <c:v>8.4471891365071085E-3</c:v>
                </c:pt>
                <c:pt idx="14">
                  <c:v>7.7272415703435963E-3</c:v>
                </c:pt>
                <c:pt idx="15">
                  <c:v>9.28013773763702E-3</c:v>
                </c:pt>
                <c:pt idx="16">
                  <c:v>8.6443640122136067E-3</c:v>
                </c:pt>
                <c:pt idx="17">
                  <c:v>9.1395031241553112E-3</c:v>
                </c:pt>
                <c:pt idx="18">
                  <c:v>9.5799691870838526E-3</c:v>
                </c:pt>
                <c:pt idx="19">
                  <c:v>8.745085417407707E-3</c:v>
                </c:pt>
                <c:pt idx="20">
                  <c:v>8.4830177610552282E-3</c:v>
                </c:pt>
                <c:pt idx="21">
                  <c:v>9.4066168937924095E-3</c:v>
                </c:pt>
                <c:pt idx="22">
                  <c:v>8.568028062044564E-3</c:v>
                </c:pt>
                <c:pt idx="23">
                  <c:v>8.5617219027667932E-3</c:v>
                </c:pt>
                <c:pt idx="24">
                  <c:v>1.035783115448894E-2</c:v>
                </c:pt>
                <c:pt idx="25">
                  <c:v>1.0663860240125823E-2</c:v>
                </c:pt>
                <c:pt idx="26">
                  <c:v>1.1066325974505723E-2</c:v>
                </c:pt>
                <c:pt idx="27">
                  <c:v>9.4874466446720554E-3</c:v>
                </c:pt>
                <c:pt idx="28">
                  <c:v>9.6577173093402406E-3</c:v>
                </c:pt>
                <c:pt idx="29">
                  <c:v>9.8681475342425364E-3</c:v>
                </c:pt>
                <c:pt idx="30">
                  <c:v>9.3183798864528346E-3</c:v>
                </c:pt>
                <c:pt idx="31">
                  <c:v>9.6229186935479927E-3</c:v>
                </c:pt>
                <c:pt idx="32">
                  <c:v>9.8477134397478624E-3</c:v>
                </c:pt>
                <c:pt idx="33">
                  <c:v>9.7999902618448043E-3</c:v>
                </c:pt>
                <c:pt idx="34">
                  <c:v>9.0868671614748615E-3</c:v>
                </c:pt>
                <c:pt idx="35">
                  <c:v>9.7359326204943877E-3</c:v>
                </c:pt>
                <c:pt idx="36">
                  <c:v>9.6814664671252219E-3</c:v>
                </c:pt>
                <c:pt idx="37">
                  <c:v>9.5856356004410878E-3</c:v>
                </c:pt>
                <c:pt idx="38">
                  <c:v>8.9935943122483701E-3</c:v>
                </c:pt>
                <c:pt idx="39">
                  <c:v>9.8666333704215577E-3</c:v>
                </c:pt>
                <c:pt idx="40">
                  <c:v>9.6300842120092822E-3</c:v>
                </c:pt>
                <c:pt idx="41">
                  <c:v>1.0229857542548631E-2</c:v>
                </c:pt>
                <c:pt idx="42">
                  <c:v>9.6164518151928956E-3</c:v>
                </c:pt>
                <c:pt idx="43">
                  <c:v>1.0139553357566002E-2</c:v>
                </c:pt>
                <c:pt idx="44">
                  <c:v>1.0468929552469541E-2</c:v>
                </c:pt>
                <c:pt idx="45">
                  <c:v>1.0271648447814377E-2</c:v>
                </c:pt>
                <c:pt idx="46">
                  <c:v>1.0465720998565353E-2</c:v>
                </c:pt>
                <c:pt idx="47">
                  <c:v>1.1633165753917964E-2</c:v>
                </c:pt>
                <c:pt idx="48">
                  <c:v>9.9591370982192694E-3</c:v>
                </c:pt>
                <c:pt idx="49">
                  <c:v>1.0213427362617435E-2</c:v>
                </c:pt>
                <c:pt idx="50">
                  <c:v>1.204193792823954E-2</c:v>
                </c:pt>
                <c:pt idx="51">
                  <c:v>1.0975375295876531E-2</c:v>
                </c:pt>
                <c:pt idx="52">
                  <c:v>1.1289378965619974E-2</c:v>
                </c:pt>
                <c:pt idx="53">
                  <c:v>1.0344977741125087E-2</c:v>
                </c:pt>
                <c:pt idx="54">
                  <c:v>1.0156635021625086E-2</c:v>
                </c:pt>
                <c:pt idx="55">
                  <c:v>1.1091650514582125E-2</c:v>
                </c:pt>
                <c:pt idx="56">
                  <c:v>1.0956252951705617E-2</c:v>
                </c:pt>
                <c:pt idx="57">
                  <c:v>1.0381405093057584E-2</c:v>
                </c:pt>
                <c:pt idx="58">
                  <c:v>1.1062980208497677E-2</c:v>
                </c:pt>
                <c:pt idx="59">
                  <c:v>1.1072965537003553E-2</c:v>
                </c:pt>
                <c:pt idx="60">
                  <c:v>1.0535403067722443E-2</c:v>
                </c:pt>
                <c:pt idx="61">
                  <c:v>9.5232024214196905E-3</c:v>
                </c:pt>
                <c:pt idx="62">
                  <c:v>8.8818830159765501E-3</c:v>
                </c:pt>
                <c:pt idx="63">
                  <c:v>8.8998289304780976E-3</c:v>
                </c:pt>
                <c:pt idx="64">
                  <c:v>9.4519649460073855E-3</c:v>
                </c:pt>
                <c:pt idx="65">
                  <c:v>8.9361918636669483E-3</c:v>
                </c:pt>
                <c:pt idx="66">
                  <c:v>9.798157990799479E-3</c:v>
                </c:pt>
                <c:pt idx="67">
                  <c:v>1.0291163014657927E-2</c:v>
                </c:pt>
                <c:pt idx="68">
                  <c:v>9.8473131718471284E-3</c:v>
                </c:pt>
                <c:pt idx="69">
                  <c:v>9.5851566340492099E-3</c:v>
                </c:pt>
                <c:pt idx="70">
                  <c:v>9.9943721081762506E-3</c:v>
                </c:pt>
                <c:pt idx="71">
                  <c:v>9.9712941958503918E-3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D40-42C1-B85D-B517EC139F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5456696"/>
        <c:axId val="70545374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v>De-Season De-Trend(Mean) L</c:v>
                </c:tx>
                <c:spPr>
                  <a:ln w="19050" cap="flat" cmpd="sng" algn="ctr">
                    <a:solidFill>
                      <a:schemeClr val="accent2"/>
                    </a:solidFill>
                    <a:prstDash val="sysDot"/>
                    <a:miter lim="800000"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'Dataset - USA(Housing) Cont....'!$R$6:$R$77</c15:sqref>
                        </c15:formulaRef>
                      </c:ext>
                    </c:extLst>
                    <c:numCache>
                      <c:formatCode>General</c:formatCode>
                      <c:ptCount val="72"/>
                      <c:pt idx="0">
                        <c:v>1.4917596414786601E-2</c:v>
                      </c:pt>
                      <c:pt idx="1">
                        <c:v>1.2819581318906828E-2</c:v>
                      </c:pt>
                      <c:pt idx="2">
                        <c:v>1.188595530750115E-2</c:v>
                      </c:pt>
                      <c:pt idx="3">
                        <c:v>1.1682949565515986E-2</c:v>
                      </c:pt>
                      <c:pt idx="4">
                        <c:v>1.13400595906465E-2</c:v>
                      </c:pt>
                      <c:pt idx="5">
                        <c:v>1.1105438140971749E-2</c:v>
                      </c:pt>
                      <c:pt idx="6">
                        <c:v>1.1007932606774091E-2</c:v>
                      </c:pt>
                      <c:pt idx="7">
                        <c:v>1.0053195081731178E-2</c:v>
                      </c:pt>
                      <c:pt idx="8">
                        <c:v>9.766855413380765E-3</c:v>
                      </c:pt>
                      <c:pt idx="9">
                        <c:v>9.4149390002764254E-3</c:v>
                      </c:pt>
                      <c:pt idx="10">
                        <c:v>9.9282643173151681E-3</c:v>
                      </c:pt>
                      <c:pt idx="11">
                        <c:v>8.0653868953883909E-3</c:v>
                      </c:pt>
                      <c:pt idx="12">
                        <c:v>7.4493034098976965E-3</c:v>
                      </c:pt>
                      <c:pt idx="13">
                        <c:v>8.2287206892806119E-3</c:v>
                      </c:pt>
                      <c:pt idx="14">
                        <c:v>7.6325897779304245E-3</c:v>
                      </c:pt>
                      <c:pt idx="15">
                        <c:v>9.2433879977624044E-3</c:v>
                      </c:pt>
                      <c:pt idx="16">
                        <c:v>8.6420025031599713E-3</c:v>
                      </c:pt>
                      <c:pt idx="17">
                        <c:v>9.2103599807221159E-3</c:v>
                      </c:pt>
                      <c:pt idx="18">
                        <c:v>9.6832893709188177E-3</c:v>
                      </c:pt>
                      <c:pt idx="19">
                        <c:v>8.7550252035973417E-3</c:v>
                      </c:pt>
                      <c:pt idx="20">
                        <c:v>8.5907912325555325E-3</c:v>
                      </c:pt>
                      <c:pt idx="21">
                        <c:v>9.6235940444054473E-3</c:v>
                      </c:pt>
                      <c:pt idx="22">
                        <c:v>8.7237919980722896E-3</c:v>
                      </c:pt>
                      <c:pt idx="23">
                        <c:v>8.7229298061120859E-3</c:v>
                      </c:pt>
                      <c:pt idx="24">
                        <c:v>9.6166595077455119E-3</c:v>
                      </c:pt>
                      <c:pt idx="25">
                        <c:v>1.0388062344464643E-2</c:v>
                      </c:pt>
                      <c:pt idx="26">
                        <c:v>1.0930773387029306E-2</c:v>
                      </c:pt>
                      <c:pt idx="27">
                        <c:v>9.4498759527143344E-3</c:v>
                      </c:pt>
                      <c:pt idx="28">
                        <c:v>9.6550789675453746E-3</c:v>
                      </c:pt>
                      <c:pt idx="29">
                        <c:v>9.944653434499396E-3</c:v>
                      </c:pt>
                      <c:pt idx="30">
                        <c:v>9.4188788237782716E-3</c:v>
                      </c:pt>
                      <c:pt idx="31">
                        <c:v>9.6338562372961303E-3</c:v>
                      </c:pt>
                      <c:pt idx="32">
                        <c:v>9.9728248439245985E-3</c:v>
                      </c:pt>
                      <c:pt idx="33">
                        <c:v>1.0026041135082115E-2</c:v>
                      </c:pt>
                      <c:pt idx="34">
                        <c:v>9.2520634219192561E-3</c:v>
                      </c:pt>
                      <c:pt idx="35">
                        <c:v>9.9192496334370474E-3</c:v>
                      </c:pt>
                      <c:pt idx="36">
                        <c:v>8.9886932081963342E-3</c:v>
                      </c:pt>
                      <c:pt idx="37">
                        <c:v>9.3377236747737864E-3</c:v>
                      </c:pt>
                      <c:pt idx="38">
                        <c:v>8.8834308322869992E-3</c:v>
                      </c:pt>
                      <c:pt idx="39">
                        <c:v>9.827561082913298E-3</c:v>
                      </c:pt>
                      <c:pt idx="40">
                        <c:v>9.6274534191572222E-3</c:v>
                      </c:pt>
                      <c:pt idx="41">
                        <c:v>1.0309167712778285E-2</c:v>
                      </c:pt>
                      <c:pt idx="42">
                        <c:v>9.7201654649951719E-3</c:v>
                      </c:pt>
                      <c:pt idx="43">
                        <c:v>1.0151078115486828E-2</c:v>
                      </c:pt>
                      <c:pt idx="44">
                        <c:v>1.0601933267956446E-2</c:v>
                      </c:pt>
                      <c:pt idx="45">
                        <c:v>1.0508578795618418E-2</c:v>
                      </c:pt>
                      <c:pt idx="46">
                        <c:v>1.065598436888811E-2</c:v>
                      </c:pt>
                      <c:pt idx="47">
                        <c:v>1.1852205601480793E-2</c:v>
                      </c:pt>
                      <c:pt idx="48">
                        <c:v>9.2464946605182348E-3</c:v>
                      </c:pt>
                      <c:pt idx="49">
                        <c:v>9.9492789481906325E-3</c:v>
                      </c:pt>
                      <c:pt idx="50">
                        <c:v>1.1894434967621556E-2</c:v>
                      </c:pt>
                      <c:pt idx="51">
                        <c:v>1.0931912343218627E-2</c:v>
                      </c:pt>
                      <c:pt idx="52">
                        <c:v>1.1286294878624151E-2</c:v>
                      </c:pt>
                      <c:pt idx="53">
                        <c:v>1.0425180416700782E-2</c:v>
                      </c:pt>
                      <c:pt idx="54">
                        <c:v>1.0266174559496856E-2</c:v>
                      </c:pt>
                      <c:pt idx="55">
                        <c:v>1.1104257439425377E-2</c:v>
                      </c:pt>
                      <c:pt idx="56">
                        <c:v>1.1095447923176932E-2</c:v>
                      </c:pt>
                      <c:pt idx="57">
                        <c:v>1.0620867135775385E-2</c:v>
                      </c:pt>
                      <c:pt idx="58">
                        <c:v>1.1264101555089206E-2</c:v>
                      </c:pt>
                      <c:pt idx="59">
                        <c:v>1.1281457424302319E-2</c:v>
                      </c:pt>
                      <c:pt idx="60">
                        <c:v>9.7815249706243376E-3</c:v>
                      </c:pt>
                      <c:pt idx="61">
                        <c:v>9.2769051961522266E-3</c:v>
                      </c:pt>
                      <c:pt idx="62">
                        <c:v>8.7730878993992744E-3</c:v>
                      </c:pt>
                      <c:pt idx="63">
                        <c:v>8.8645852296440897E-3</c:v>
                      </c:pt>
                      <c:pt idx="64">
                        <c:v>9.4493828126355033E-3</c:v>
                      </c:pt>
                      <c:pt idx="65">
                        <c:v>9.0054724860963876E-3</c:v>
                      </c:pt>
                      <c:pt idx="66">
                        <c:v>9.9038313458054989E-3</c:v>
                      </c:pt>
                      <c:pt idx="67">
                        <c:v>1.0302860094231873E-2</c:v>
                      </c:pt>
                      <c:pt idx="68">
                        <c:v>9.9724194907744399E-3</c:v>
                      </c:pt>
                      <c:pt idx="69">
                        <c:v>9.8062520606109222E-3</c:v>
                      </c:pt>
                      <c:pt idx="70">
                        <c:v>1.0176066510484702E-2</c:v>
                      </c:pt>
                      <c:pt idx="71">
                        <c:v>1.0159042811048074E-2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DD40-42C1-B85D-B517EC139F7A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v>De-Season De-trend(Mean) P</c:v>
                </c:tx>
                <c:spPr>
                  <a:ln w="19050" cap="flat" cmpd="sng" algn="ctr">
                    <a:solidFill>
                      <a:schemeClr val="accent4"/>
                    </a:solidFill>
                    <a:prstDash val="sysDash"/>
                    <a:miter lim="800000"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'Dataset - USA(Housing) Cont....'!$T$6:$T$77</c15:sqref>
                        </c15:formulaRef>
                      </c:ext>
                    </c:extLst>
                    <c:numCache>
                      <c:formatCode>General</c:formatCode>
                      <c:ptCount val="72"/>
                      <c:pt idx="0">
                        <c:v>1.3986188389902876E-2</c:v>
                      </c:pt>
                      <c:pt idx="1">
                        <c:v>1.1969754498672739E-2</c:v>
                      </c:pt>
                      <c:pt idx="2">
                        <c:v>1.1037001333324598E-2</c:v>
                      </c:pt>
                      <c:pt idx="3">
                        <c:v>1.0847346514753855E-2</c:v>
                      </c:pt>
                      <c:pt idx="4">
                        <c:v>1.0470485872954427E-2</c:v>
                      </c:pt>
                      <c:pt idx="5">
                        <c:v>1.0264457135788415E-2</c:v>
                      </c:pt>
                      <c:pt idx="6">
                        <c:v>1.013267829008758E-2</c:v>
                      </c:pt>
                      <c:pt idx="7">
                        <c:v>9.1805785418884837E-3</c:v>
                      </c:pt>
                      <c:pt idx="8">
                        <c:v>8.9032121041435746E-3</c:v>
                      </c:pt>
                      <c:pt idx="9">
                        <c:v>8.583369197180132E-3</c:v>
                      </c:pt>
                      <c:pt idx="10">
                        <c:v>9.0052546928244496E-3</c:v>
                      </c:pt>
                      <c:pt idx="11">
                        <c:v>7.270443188043995E-3</c:v>
                      </c:pt>
                      <c:pt idx="12">
                        <c:v>7.2678496979226561E-3</c:v>
                      </c:pt>
                      <c:pt idx="13">
                        <c:v>8.0008581455962013E-3</c:v>
                      </c:pt>
                      <c:pt idx="14">
                        <c:v>7.3855732659944473E-3</c:v>
                      </c:pt>
                      <c:pt idx="15">
                        <c:v>8.9495120777919983E-3</c:v>
                      </c:pt>
                      <c:pt idx="16">
                        <c:v>8.326537695048564E-3</c:v>
                      </c:pt>
                      <c:pt idx="17">
                        <c:v>8.889482475205459E-3</c:v>
                      </c:pt>
                      <c:pt idx="18">
                        <c:v>9.314117480566108E-3</c:v>
                      </c:pt>
                      <c:pt idx="19">
                        <c:v>8.3603443526600908E-3</c:v>
                      </c:pt>
                      <c:pt idx="20">
                        <c:v>8.1945733346201373E-3</c:v>
                      </c:pt>
                      <c:pt idx="21">
                        <c:v>9.1871150884060785E-3</c:v>
                      </c:pt>
                      <c:pt idx="22">
                        <c:v>8.2914399849523517E-3</c:v>
                      </c:pt>
                      <c:pt idx="23">
                        <c:v>8.2451885875839404E-3</c:v>
                      </c:pt>
                      <c:pt idx="24">
                        <c:v>9.8450474904025632E-3</c:v>
                      </c:pt>
                      <c:pt idx="25">
                        <c:v>1.060579355847052E-2</c:v>
                      </c:pt>
                      <c:pt idx="26">
                        <c:v>1.1113964661731968E-2</c:v>
                      </c:pt>
                      <c:pt idx="27">
                        <c:v>9.620597493349696E-3</c:v>
                      </c:pt>
                      <c:pt idx="28">
                        <c:v>9.7884999565406982E-3</c:v>
                      </c:pt>
                      <c:pt idx="29">
                        <c:v>1.0106549320367404E-2</c:v>
                      </c:pt>
                      <c:pt idx="30">
                        <c:v>9.5463033704055334E-3</c:v>
                      </c:pt>
                      <c:pt idx="31">
                        <c:v>9.7003811820976903E-3</c:v>
                      </c:pt>
                      <c:pt idx="32">
                        <c:v>1.0037805795054101E-2</c:v>
                      </c:pt>
                      <c:pt idx="33">
                        <c:v>1.010660463566952E-2</c:v>
                      </c:pt>
                      <c:pt idx="34">
                        <c:v>9.2919051104713123E-3</c:v>
                      </c:pt>
                      <c:pt idx="35">
                        <c:v>9.9144187076838051E-3</c:v>
                      </c:pt>
                      <c:pt idx="36">
                        <c:v>9.7375633350449773E-3</c:v>
                      </c:pt>
                      <c:pt idx="37">
                        <c:v>1.0095342432940288E-2</c:v>
                      </c:pt>
                      <c:pt idx="38">
                        <c:v>9.5715640923330417E-3</c:v>
                      </c:pt>
                      <c:pt idx="39">
                        <c:v>1.0610110090135513E-2</c:v>
                      </c:pt>
                      <c:pt idx="40">
                        <c:v>1.0358232301319352E-2</c:v>
                      </c:pt>
                      <c:pt idx="41">
                        <c:v>1.1126744748728407E-2</c:v>
                      </c:pt>
                      <c:pt idx="42">
                        <c:v>1.0470322713971124E-2</c:v>
                      </c:pt>
                      <c:pt idx="43">
                        <c:v>1.0871066414263195E-2</c:v>
                      </c:pt>
                      <c:pt idx="44">
                        <c:v>1.1357948227423795E-2</c:v>
                      </c:pt>
                      <c:pt idx="45">
                        <c:v>1.1283371882736095E-2</c:v>
                      </c:pt>
                      <c:pt idx="46">
                        <c:v>1.1407904514260858E-2</c:v>
                      </c:pt>
                      <c:pt idx="47">
                        <c:v>1.2637552521611792E-2</c:v>
                      </c:pt>
                      <c:pt idx="48">
                        <c:v>1.069394012826899E-2</c:v>
                      </c:pt>
                      <c:pt idx="49">
                        <c:v>1.149244565776637E-2</c:v>
                      </c:pt>
                      <c:pt idx="50">
                        <c:v>1.3703239360770739E-2</c:v>
                      </c:pt>
                      <c:pt idx="51">
                        <c:v>1.2629511296123743E-2</c:v>
                      </c:pt>
                      <c:pt idx="52">
                        <c:v>1.3004199006336042E-2</c:v>
                      </c:pt>
                      <c:pt idx="53">
                        <c:v>1.2059536740101325E-2</c:v>
                      </c:pt>
                      <c:pt idx="54">
                        <c:v>1.1861647702334267E-2</c:v>
                      </c:pt>
                      <c:pt idx="55">
                        <c:v>1.2765855604872945E-2</c:v>
                      </c:pt>
                      <c:pt idx="56">
                        <c:v>1.2770669687013321E-2</c:v>
                      </c:pt>
                      <c:pt idx="57">
                        <c:v>1.2262124863279694E-2</c:v>
                      </c:pt>
                      <c:pt idx="58">
                        <c:v>1.2977166650161647E-2</c:v>
                      </c:pt>
                      <c:pt idx="59">
                        <c:v>1.2955783394413483E-2</c:v>
                      </c:pt>
                      <c:pt idx="60">
                        <c:v>1.2194643445184719E-2</c:v>
                      </c:pt>
                      <c:pt idx="61">
                        <c:v>1.156103819328067E-2</c:v>
                      </c:pt>
                      <c:pt idx="62">
                        <c:v>1.0913889772571975E-2</c:v>
                      </c:pt>
                      <c:pt idx="63">
                        <c:v>1.1068155014571987E-2</c:v>
                      </c:pt>
                      <c:pt idx="64">
                        <c:v>1.1777277654527699E-2</c:v>
                      </c:pt>
                      <c:pt idx="65">
                        <c:v>1.1278462066535783E-2</c:v>
                      </c:pt>
                      <c:pt idx="66">
                        <c:v>1.2400162929362177E-2</c:v>
                      </c:pt>
                      <c:pt idx="67">
                        <c:v>1.2847006390944386E-2</c:v>
                      </c:pt>
                      <c:pt idx="68">
                        <c:v>1.2461023338471855E-2</c:v>
                      </c:pt>
                      <c:pt idx="69">
                        <c:v>1.2302646819455261E-2</c:v>
                      </c:pt>
                      <c:pt idx="70">
                        <c:v>1.2751561534056171E-2</c:v>
                      </c:pt>
                      <c:pt idx="71">
                        <c:v>1.2701846087389758E-2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D40-42C1-B85D-B517EC139F7A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v>De-Season De-trend(Median) P</c:v>
                </c:tx>
                <c:spPr>
                  <a:ln w="19050" cap="flat" cmpd="sng" algn="ctr">
                    <a:solidFill>
                      <a:schemeClr val="accent5"/>
                    </a:solidFill>
                    <a:prstDash val="sysDash"/>
                    <a:miter lim="800000"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'Dataset - USA(Housing) Cont....'!$U$6:$U$77</c15:sqref>
                        </c15:formulaRef>
                      </c:ext>
                    </c:extLst>
                    <c:numCache>
                      <c:formatCode>General</c:formatCode>
                      <c:ptCount val="72"/>
                      <c:pt idx="0">
                        <c:v>1.4474374213165392E-2</c:v>
                      </c:pt>
                      <c:pt idx="1">
                        <c:v>1.1513491066028054E-2</c:v>
                      </c:pt>
                      <c:pt idx="2">
                        <c:v>1.0687555807598731E-2</c:v>
                      </c:pt>
                      <c:pt idx="3">
                        <c:v>1.0745452944504455E-2</c:v>
                      </c:pt>
                      <c:pt idx="4">
                        <c:v>1.0685226861346977E-2</c:v>
                      </c:pt>
                      <c:pt idx="5">
                        <c:v>1.0199532232671055E-2</c:v>
                      </c:pt>
                      <c:pt idx="6">
                        <c:v>1.045377687365075E-2</c:v>
                      </c:pt>
                      <c:pt idx="7">
                        <c:v>9.486033466988765E-3</c:v>
                      </c:pt>
                      <c:pt idx="8">
                        <c:v>8.8450151126529368E-3</c:v>
                      </c:pt>
                      <c:pt idx="9">
                        <c:v>8.5295661421841314E-3</c:v>
                      </c:pt>
                      <c:pt idx="10">
                        <c:v>9.24717560182544E-3</c:v>
                      </c:pt>
                      <c:pt idx="11">
                        <c:v>6.852607104325923E-3</c:v>
                      </c:pt>
                      <c:pt idx="12">
                        <c:v>7.5215329094751376E-3</c:v>
                      </c:pt>
                      <c:pt idx="13">
                        <c:v>7.6958812137787862E-3</c:v>
                      </c:pt>
                      <c:pt idx="14">
                        <c:v>7.1517366055847201E-3</c:v>
                      </c:pt>
                      <c:pt idx="15">
                        <c:v>8.8654456440004688E-3</c:v>
                      </c:pt>
                      <c:pt idx="16">
                        <c:v>8.4973080829959993E-3</c:v>
                      </c:pt>
                      <c:pt idx="17">
                        <c:v>8.8332545830888988E-3</c:v>
                      </c:pt>
                      <c:pt idx="18">
                        <c:v>9.6092763560903099E-3</c:v>
                      </c:pt>
                      <c:pt idx="19">
                        <c:v>8.6385085605476964E-3</c:v>
                      </c:pt>
                      <c:pt idx="20">
                        <c:v>8.1410084516266891E-3</c:v>
                      </c:pt>
                      <c:pt idx="21">
                        <c:v>9.1295275785365868E-3</c:v>
                      </c:pt>
                      <c:pt idx="22">
                        <c:v>8.5141846786349357E-3</c:v>
                      </c:pt>
                      <c:pt idx="23">
                        <c:v>7.7713333878598823E-3</c:v>
                      </c:pt>
                      <c:pt idx="24">
                        <c:v>1.0188687407167198E-2</c:v>
                      </c:pt>
                      <c:pt idx="25">
                        <c:v>1.020152162662386E-2</c:v>
                      </c:pt>
                      <c:pt idx="26">
                        <c:v>1.0762082378960895E-2</c:v>
                      </c:pt>
                      <c:pt idx="27">
                        <c:v>9.5302272792889102E-3</c:v>
                      </c:pt>
                      <c:pt idx="28">
                        <c:v>9.9892539789473885E-3</c:v>
                      </c:pt>
                      <c:pt idx="29">
                        <c:v>1.0042623218207763E-2</c:v>
                      </c:pt>
                      <c:pt idx="30">
                        <c:v>9.8488200794872981E-3</c:v>
                      </c:pt>
                      <c:pt idx="31">
                        <c:v>1.0023130907934939E-2</c:v>
                      </c:pt>
                      <c:pt idx="32">
                        <c:v>9.972192385915216E-3</c:v>
                      </c:pt>
                      <c:pt idx="33">
                        <c:v>1.0043253497841917E-2</c:v>
                      </c:pt>
                      <c:pt idx="34">
                        <c:v>9.5415267155623193E-3</c:v>
                      </c:pt>
                      <c:pt idx="35">
                        <c:v>9.3446320003243207E-3</c:v>
                      </c:pt>
                      <c:pt idx="36">
                        <c:v>1.0077451533370812E-2</c:v>
                      </c:pt>
                      <c:pt idx="37">
                        <c:v>9.7105278911977944E-3</c:v>
                      </c:pt>
                      <c:pt idx="38">
                        <c:v>9.2685161769391032E-3</c:v>
                      </c:pt>
                      <c:pt idx="39">
                        <c:v>1.0510444978824406E-2</c:v>
                      </c:pt>
                      <c:pt idx="40">
                        <c:v>1.0570671061981883E-2</c:v>
                      </c:pt>
                      <c:pt idx="41">
                        <c:v>1.1056365690657812E-2</c:v>
                      </c:pt>
                      <c:pt idx="42">
                        <c:v>1.0802121049678115E-2</c:v>
                      </c:pt>
                      <c:pt idx="43">
                        <c:v>1.1232767015393929E-2</c:v>
                      </c:pt>
                      <c:pt idx="44">
                        <c:v>1.128370553741365E-2</c:v>
                      </c:pt>
                      <c:pt idx="45">
                        <c:v>1.1212644425486949E-2</c:v>
                      </c:pt>
                      <c:pt idx="46">
                        <c:v>1.1714371207766546E-2</c:v>
                      </c:pt>
                      <c:pt idx="47">
                        <c:v>1.1911265923004543E-2</c:v>
                      </c:pt>
                      <c:pt idx="48">
                        <c:v>1.1067210516161663E-2</c:v>
                      </c:pt>
                      <c:pt idx="49">
                        <c:v>1.1054376296705002E-2</c:v>
                      </c:pt>
                      <c:pt idx="50">
                        <c:v>1.3269377341735404E-2</c:v>
                      </c:pt>
                      <c:pt idx="51">
                        <c:v>1.2510877121884279E-2</c:v>
                      </c:pt>
                      <c:pt idx="52">
                        <c:v>1.3270904351413414E-2</c:v>
                      </c:pt>
                      <c:pt idx="53">
                        <c:v>1.1983257571691979E-2</c:v>
                      </c:pt>
                      <c:pt idx="54">
                        <c:v>1.2237536304232428E-2</c:v>
                      </c:pt>
                      <c:pt idx="55">
                        <c:v>1.3190599366917528E-2</c:v>
                      </c:pt>
                      <c:pt idx="56">
                        <c:v>1.2687192561408399E-2</c:v>
                      </c:pt>
                      <c:pt idx="57">
                        <c:v>1.2185262297633139E-2</c:v>
                      </c:pt>
                      <c:pt idx="58">
                        <c:v>1.3325790654629396E-2</c:v>
                      </c:pt>
                      <c:pt idx="59">
                        <c:v>1.2211207904995794E-2</c:v>
                      </c:pt>
                      <c:pt idx="60">
                        <c:v>1.2620295658905663E-2</c:v>
                      </c:pt>
                      <c:pt idx="61">
                        <c:v>1.1120354220055702E-2</c:v>
                      </c:pt>
                      <c:pt idx="62">
                        <c:v>1.0568342115730135E-2</c:v>
                      </c:pt>
                      <c:pt idx="63">
                        <c:v>1.0964187299612887E-2</c:v>
                      </c:pt>
                      <c:pt idx="64">
                        <c:v>1.2018819859425701E-2</c:v>
                      </c:pt>
                      <c:pt idx="65">
                        <c:v>1.1207123363738773E-2</c:v>
                      </c:pt>
                      <c:pt idx="66">
                        <c:v>1.2793116760380955E-2</c:v>
                      </c:pt>
                      <c:pt idx="67">
                        <c:v>1.3274450190592067E-2</c:v>
                      </c:pt>
                      <c:pt idx="68">
                        <c:v>1.2379570256066215E-2</c:v>
                      </c:pt>
                      <c:pt idx="69">
                        <c:v>1.2225530250399722E-2</c:v>
                      </c:pt>
                      <c:pt idx="70">
                        <c:v>1.3094124788814419E-2</c:v>
                      </c:pt>
                      <c:pt idx="71">
                        <c:v>1.1971864504716462E-2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D40-42C1-B85D-B517EC139F7A}"/>
                  </c:ext>
                </c:extLst>
              </c15:ser>
            </c15:filteredLineSeries>
          </c:ext>
        </c:extLst>
      </c:lineChart>
      <c:catAx>
        <c:axId val="705456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453744"/>
        <c:crosses val="autoZero"/>
        <c:auto val="1"/>
        <c:lblAlgn val="ctr"/>
        <c:lblOffset val="100"/>
        <c:noMultiLvlLbl val="0"/>
      </c:catAx>
      <c:valAx>
        <c:axId val="705453744"/>
        <c:scaling>
          <c:orientation val="minMax"/>
          <c:max val="2.0000000000000004E-2"/>
          <c:min val="5.000000000000001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456696"/>
        <c:crosses val="autoZero"/>
        <c:crossBetween val="between"/>
        <c:majorUnit val="2.0000000000000005E-3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Smoothening</a:t>
            </a:r>
            <a:r>
              <a:rPr lang="en-US" baseline="0"/>
              <a:t> to remove Cyclicity and Irregularity(Linear T)</a:t>
            </a:r>
            <a:endParaRPr lang="en-US"/>
          </a:p>
        </c:rich>
      </c:tx>
      <c:layout>
        <c:manualLayout>
          <c:xMode val="edge"/>
          <c:yMode val="edge"/>
          <c:x val="0.13236006974139858"/>
          <c:y val="2.27538310728111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Y/(S*T) = C*I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'Dataset - USA(Housing) Cont....'!$A$116:$A$187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'Dataset - USA(Housing) Cont....'!$B$116:$B$187</c:f>
              <c:numCache>
                <c:formatCode>General</c:formatCode>
                <c:ptCount val="72"/>
                <c:pt idx="0">
                  <c:v>1.4917596414786601E-2</c:v>
                </c:pt>
                <c:pt idx="1">
                  <c:v>1.2819581318906828E-2</c:v>
                </c:pt>
                <c:pt idx="2">
                  <c:v>1.188595530750115E-2</c:v>
                </c:pt>
                <c:pt idx="3">
                  <c:v>1.1682949565515986E-2</c:v>
                </c:pt>
                <c:pt idx="4">
                  <c:v>1.13400595906465E-2</c:v>
                </c:pt>
                <c:pt idx="5">
                  <c:v>1.1105438140971749E-2</c:v>
                </c:pt>
                <c:pt idx="6">
                  <c:v>1.1007932606774091E-2</c:v>
                </c:pt>
                <c:pt idx="7">
                  <c:v>1.0053195081731178E-2</c:v>
                </c:pt>
                <c:pt idx="8">
                  <c:v>9.766855413380765E-3</c:v>
                </c:pt>
                <c:pt idx="9">
                  <c:v>9.4149390002764254E-3</c:v>
                </c:pt>
                <c:pt idx="10">
                  <c:v>9.9282643173151681E-3</c:v>
                </c:pt>
                <c:pt idx="11">
                  <c:v>8.0653868953883909E-3</c:v>
                </c:pt>
                <c:pt idx="12">
                  <c:v>7.4493034098976965E-3</c:v>
                </c:pt>
                <c:pt idx="13">
                  <c:v>8.2287206892806119E-3</c:v>
                </c:pt>
                <c:pt idx="14">
                  <c:v>7.6325897779304245E-3</c:v>
                </c:pt>
                <c:pt idx="15">
                  <c:v>9.2433879977624044E-3</c:v>
                </c:pt>
                <c:pt idx="16">
                  <c:v>8.6420025031599713E-3</c:v>
                </c:pt>
                <c:pt idx="17">
                  <c:v>9.2103599807221159E-3</c:v>
                </c:pt>
                <c:pt idx="18">
                  <c:v>9.6832893709188177E-3</c:v>
                </c:pt>
                <c:pt idx="19">
                  <c:v>8.7550252035973417E-3</c:v>
                </c:pt>
                <c:pt idx="20">
                  <c:v>8.5907912325555325E-3</c:v>
                </c:pt>
                <c:pt idx="21">
                  <c:v>9.6235940444054473E-3</c:v>
                </c:pt>
                <c:pt idx="22">
                  <c:v>8.7237919980722896E-3</c:v>
                </c:pt>
                <c:pt idx="23">
                  <c:v>8.7229298061120859E-3</c:v>
                </c:pt>
                <c:pt idx="24">
                  <c:v>9.6166595077455119E-3</c:v>
                </c:pt>
                <c:pt idx="25">
                  <c:v>1.0388062344464643E-2</c:v>
                </c:pt>
                <c:pt idx="26">
                  <c:v>1.0930773387029306E-2</c:v>
                </c:pt>
                <c:pt idx="27">
                  <c:v>9.4498759527143344E-3</c:v>
                </c:pt>
                <c:pt idx="28">
                  <c:v>9.6550789675453746E-3</c:v>
                </c:pt>
                <c:pt idx="29">
                  <c:v>9.944653434499396E-3</c:v>
                </c:pt>
                <c:pt idx="30">
                  <c:v>9.4188788237782716E-3</c:v>
                </c:pt>
                <c:pt idx="31">
                  <c:v>9.6338562372961303E-3</c:v>
                </c:pt>
                <c:pt idx="32">
                  <c:v>9.9728248439245985E-3</c:v>
                </c:pt>
                <c:pt idx="33">
                  <c:v>1.0026041135082115E-2</c:v>
                </c:pt>
                <c:pt idx="34">
                  <c:v>9.2520634219192561E-3</c:v>
                </c:pt>
                <c:pt idx="35">
                  <c:v>9.9192496334370474E-3</c:v>
                </c:pt>
                <c:pt idx="36">
                  <c:v>8.9886932081963342E-3</c:v>
                </c:pt>
                <c:pt idx="37">
                  <c:v>9.3377236747737864E-3</c:v>
                </c:pt>
                <c:pt idx="38">
                  <c:v>8.8834308322869992E-3</c:v>
                </c:pt>
                <c:pt idx="39">
                  <c:v>9.827561082913298E-3</c:v>
                </c:pt>
                <c:pt idx="40">
                  <c:v>9.6274534191572222E-3</c:v>
                </c:pt>
                <c:pt idx="41">
                  <c:v>1.0309167712778285E-2</c:v>
                </c:pt>
                <c:pt idx="42">
                  <c:v>9.7201654649951719E-3</c:v>
                </c:pt>
                <c:pt idx="43">
                  <c:v>1.0151078115486828E-2</c:v>
                </c:pt>
                <c:pt idx="44">
                  <c:v>1.0601933267956446E-2</c:v>
                </c:pt>
                <c:pt idx="45">
                  <c:v>1.0508578795618418E-2</c:v>
                </c:pt>
                <c:pt idx="46">
                  <c:v>1.065598436888811E-2</c:v>
                </c:pt>
                <c:pt idx="47">
                  <c:v>1.1852205601480793E-2</c:v>
                </c:pt>
                <c:pt idx="48">
                  <c:v>9.2464946605182348E-3</c:v>
                </c:pt>
                <c:pt idx="49">
                  <c:v>9.9492789481906325E-3</c:v>
                </c:pt>
                <c:pt idx="50">
                  <c:v>1.1894434967621556E-2</c:v>
                </c:pt>
                <c:pt idx="51">
                  <c:v>1.0931912343218627E-2</c:v>
                </c:pt>
                <c:pt idx="52">
                  <c:v>1.1286294878624151E-2</c:v>
                </c:pt>
                <c:pt idx="53">
                  <c:v>1.0425180416700782E-2</c:v>
                </c:pt>
                <c:pt idx="54">
                  <c:v>1.0266174559496856E-2</c:v>
                </c:pt>
                <c:pt idx="55">
                  <c:v>1.1104257439425377E-2</c:v>
                </c:pt>
                <c:pt idx="56">
                  <c:v>1.1095447923176932E-2</c:v>
                </c:pt>
                <c:pt idx="57">
                  <c:v>1.0620867135775385E-2</c:v>
                </c:pt>
                <c:pt idx="58">
                  <c:v>1.1264101555089206E-2</c:v>
                </c:pt>
                <c:pt idx="59">
                  <c:v>1.1281457424302319E-2</c:v>
                </c:pt>
                <c:pt idx="60">
                  <c:v>9.7815249706243376E-3</c:v>
                </c:pt>
                <c:pt idx="61">
                  <c:v>9.2769051961522266E-3</c:v>
                </c:pt>
                <c:pt idx="62">
                  <c:v>8.7730878993992744E-3</c:v>
                </c:pt>
                <c:pt idx="63">
                  <c:v>8.8645852296440897E-3</c:v>
                </c:pt>
                <c:pt idx="64">
                  <c:v>9.4493828126355033E-3</c:v>
                </c:pt>
                <c:pt idx="65">
                  <c:v>9.0054724860963876E-3</c:v>
                </c:pt>
                <c:pt idx="66">
                  <c:v>9.9038313458054989E-3</c:v>
                </c:pt>
                <c:pt idx="67">
                  <c:v>1.0302860094231873E-2</c:v>
                </c:pt>
                <c:pt idx="68">
                  <c:v>9.9724194907744399E-3</c:v>
                </c:pt>
                <c:pt idx="69">
                  <c:v>9.8062520606109222E-3</c:v>
                </c:pt>
                <c:pt idx="70">
                  <c:v>1.0176066510484702E-2</c:v>
                </c:pt>
                <c:pt idx="71">
                  <c:v>1.0159042811048074E-2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3D-4554-B094-589947230B33}"/>
            </c:ext>
          </c:extLst>
        </c:ser>
        <c:ser>
          <c:idx val="1"/>
          <c:order val="1"/>
          <c:tx>
            <c:v>MA(3)</c:v>
          </c:tx>
          <c:spPr>
            <a:ln w="1905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'Dataset - USA(Housing) Cont....'!$C$117:$C$186</c:f>
              <c:numCache>
                <c:formatCode>General</c:formatCode>
                <c:ptCount val="7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</c:numCache>
            </c:numRef>
          </c:xVal>
          <c:yVal>
            <c:numRef>
              <c:f>'Dataset - USA(Housing) Cont....'!$D$117:$D$186</c:f>
              <c:numCache>
                <c:formatCode>General</c:formatCode>
                <c:ptCount val="70"/>
                <c:pt idx="0">
                  <c:v>1.3207711013731527E-2</c:v>
                </c:pt>
                <c:pt idx="1">
                  <c:v>1.2129495397307987E-2</c:v>
                </c:pt>
                <c:pt idx="2">
                  <c:v>1.1636321487887879E-2</c:v>
                </c:pt>
                <c:pt idx="3">
                  <c:v>1.1376149099044745E-2</c:v>
                </c:pt>
                <c:pt idx="4">
                  <c:v>1.1151143446130779E-2</c:v>
                </c:pt>
                <c:pt idx="5">
                  <c:v>1.0722188609825671E-2</c:v>
                </c:pt>
                <c:pt idx="6">
                  <c:v>1.0275994367295345E-2</c:v>
                </c:pt>
                <c:pt idx="7">
                  <c:v>9.744996498462789E-3</c:v>
                </c:pt>
                <c:pt idx="8">
                  <c:v>9.7033529103241201E-3</c:v>
                </c:pt>
                <c:pt idx="9">
                  <c:v>9.1361967376599948E-3</c:v>
                </c:pt>
                <c:pt idx="10">
                  <c:v>8.4809848742004191E-3</c:v>
                </c:pt>
                <c:pt idx="11">
                  <c:v>7.9144703315222331E-3</c:v>
                </c:pt>
                <c:pt idx="12">
                  <c:v>7.7702046257029115E-3</c:v>
                </c:pt>
                <c:pt idx="13">
                  <c:v>8.3682328216578145E-3</c:v>
                </c:pt>
                <c:pt idx="14">
                  <c:v>8.5059934262842665E-3</c:v>
                </c:pt>
                <c:pt idx="15">
                  <c:v>9.0319168272148306E-3</c:v>
                </c:pt>
                <c:pt idx="16">
                  <c:v>9.1785506182669677E-3</c:v>
                </c:pt>
                <c:pt idx="17">
                  <c:v>9.2162248517460924E-3</c:v>
                </c:pt>
                <c:pt idx="18">
                  <c:v>9.0097019356905634E-3</c:v>
                </c:pt>
                <c:pt idx="19">
                  <c:v>8.9898034935194399E-3</c:v>
                </c:pt>
                <c:pt idx="20">
                  <c:v>8.9793924250110898E-3</c:v>
                </c:pt>
                <c:pt idx="21">
                  <c:v>9.0234386161966076E-3</c:v>
                </c:pt>
                <c:pt idx="22">
                  <c:v>9.0211271039766297E-3</c:v>
                </c:pt>
                <c:pt idx="23">
                  <c:v>9.5758838861074117E-3</c:v>
                </c:pt>
                <c:pt idx="24">
                  <c:v>1.0311831746413152E-2</c:v>
                </c:pt>
                <c:pt idx="25">
                  <c:v>1.0256237228069428E-2</c:v>
                </c:pt>
                <c:pt idx="26">
                  <c:v>1.0011909435763005E-2</c:v>
                </c:pt>
                <c:pt idx="27">
                  <c:v>9.6832027849197023E-3</c:v>
                </c:pt>
                <c:pt idx="28">
                  <c:v>9.6728704086076808E-3</c:v>
                </c:pt>
                <c:pt idx="29">
                  <c:v>9.665796165191266E-3</c:v>
                </c:pt>
                <c:pt idx="30">
                  <c:v>9.675186634999668E-3</c:v>
                </c:pt>
                <c:pt idx="31">
                  <c:v>9.8775740721009486E-3</c:v>
                </c:pt>
                <c:pt idx="32">
                  <c:v>9.7503098003086566E-3</c:v>
                </c:pt>
                <c:pt idx="33">
                  <c:v>9.7324513968128062E-3</c:v>
                </c:pt>
                <c:pt idx="34">
                  <c:v>9.3866687545175465E-3</c:v>
                </c:pt>
                <c:pt idx="35">
                  <c:v>9.4152221721357232E-3</c:v>
                </c:pt>
                <c:pt idx="36">
                  <c:v>9.0699492384190405E-3</c:v>
                </c:pt>
                <c:pt idx="37">
                  <c:v>9.3495718633246957E-3</c:v>
                </c:pt>
                <c:pt idx="38">
                  <c:v>9.4461484447858398E-3</c:v>
                </c:pt>
                <c:pt idx="39">
                  <c:v>9.9213940716162685E-3</c:v>
                </c:pt>
                <c:pt idx="40">
                  <c:v>9.8855955323102259E-3</c:v>
                </c:pt>
                <c:pt idx="41">
                  <c:v>1.0060137097753429E-2</c:v>
                </c:pt>
                <c:pt idx="42">
                  <c:v>1.0157725616146149E-2</c:v>
                </c:pt>
                <c:pt idx="43">
                  <c:v>1.042053005968723E-2</c:v>
                </c:pt>
                <c:pt idx="44">
                  <c:v>1.0588832144154325E-2</c:v>
                </c:pt>
                <c:pt idx="45">
                  <c:v>1.100558958866244E-2</c:v>
                </c:pt>
                <c:pt idx="46">
                  <c:v>1.058489487696238E-2</c:v>
                </c:pt>
                <c:pt idx="47">
                  <c:v>1.0349326403396553E-2</c:v>
                </c:pt>
                <c:pt idx="48">
                  <c:v>1.0363402858776807E-2</c:v>
                </c:pt>
                <c:pt idx="49">
                  <c:v>1.0925208753010273E-2</c:v>
                </c:pt>
                <c:pt idx="50">
                  <c:v>1.1370880729821444E-2</c:v>
                </c:pt>
                <c:pt idx="51">
                  <c:v>1.0881129212847854E-2</c:v>
                </c:pt>
                <c:pt idx="52">
                  <c:v>1.0659216618273929E-2</c:v>
                </c:pt>
                <c:pt idx="53">
                  <c:v>1.0598537471874338E-2</c:v>
                </c:pt>
                <c:pt idx="54">
                  <c:v>1.0821959974033055E-2</c:v>
                </c:pt>
                <c:pt idx="55">
                  <c:v>1.0940190832792565E-2</c:v>
                </c:pt>
                <c:pt idx="56">
                  <c:v>1.0993472204680508E-2</c:v>
                </c:pt>
                <c:pt idx="57">
                  <c:v>1.1055475371722303E-2</c:v>
                </c:pt>
                <c:pt idx="58">
                  <c:v>1.0775694650005288E-2</c:v>
                </c:pt>
                <c:pt idx="59">
                  <c:v>1.011329586369296E-2</c:v>
                </c:pt>
                <c:pt idx="60">
                  <c:v>9.2771726887252801E-3</c:v>
                </c:pt>
                <c:pt idx="61">
                  <c:v>8.9715261083985302E-3</c:v>
                </c:pt>
                <c:pt idx="62">
                  <c:v>9.0290186472262897E-3</c:v>
                </c:pt>
                <c:pt idx="63">
                  <c:v>9.106480176125328E-3</c:v>
                </c:pt>
                <c:pt idx="64">
                  <c:v>9.4528955481791299E-3</c:v>
                </c:pt>
                <c:pt idx="65">
                  <c:v>9.7373879753779192E-3</c:v>
                </c:pt>
                <c:pt idx="66">
                  <c:v>1.0059703643603937E-2</c:v>
                </c:pt>
                <c:pt idx="67">
                  <c:v>1.0027177215205746E-2</c:v>
                </c:pt>
                <c:pt idx="68">
                  <c:v>9.9849126872900221E-3</c:v>
                </c:pt>
                <c:pt idx="69">
                  <c:v>1.0047120460714565E-2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53D-4554-B094-589947230B33}"/>
            </c:ext>
          </c:extLst>
        </c:ser>
        <c:ser>
          <c:idx val="2"/>
          <c:order val="2"/>
          <c:tx>
            <c:v>MA(7)</c:v>
          </c:tx>
          <c:spPr>
            <a:ln w="19050" cap="rnd">
              <a:solidFill>
                <a:srgbClr val="00B05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'Dataset - USA(Housing) Cont....'!$E$119:$E$184</c:f>
              <c:numCache>
                <c:formatCode>General</c:formatCode>
                <c:ptCount val="6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43</c:v>
                </c:pt>
                <c:pt idx="40">
                  <c:v>44</c:v>
                </c:pt>
                <c:pt idx="41">
                  <c:v>45</c:v>
                </c:pt>
                <c:pt idx="42">
                  <c:v>46</c:v>
                </c:pt>
                <c:pt idx="43">
                  <c:v>47</c:v>
                </c:pt>
                <c:pt idx="44">
                  <c:v>48</c:v>
                </c:pt>
                <c:pt idx="45">
                  <c:v>49</c:v>
                </c:pt>
                <c:pt idx="46">
                  <c:v>50</c:v>
                </c:pt>
                <c:pt idx="47">
                  <c:v>51</c:v>
                </c:pt>
                <c:pt idx="48">
                  <c:v>52</c:v>
                </c:pt>
                <c:pt idx="49">
                  <c:v>53</c:v>
                </c:pt>
                <c:pt idx="50">
                  <c:v>54</c:v>
                </c:pt>
                <c:pt idx="51">
                  <c:v>55</c:v>
                </c:pt>
                <c:pt idx="52">
                  <c:v>56</c:v>
                </c:pt>
                <c:pt idx="53">
                  <c:v>57</c:v>
                </c:pt>
                <c:pt idx="54">
                  <c:v>58</c:v>
                </c:pt>
                <c:pt idx="55">
                  <c:v>59</c:v>
                </c:pt>
                <c:pt idx="56">
                  <c:v>60</c:v>
                </c:pt>
                <c:pt idx="57">
                  <c:v>61</c:v>
                </c:pt>
                <c:pt idx="58">
                  <c:v>62</c:v>
                </c:pt>
                <c:pt idx="59">
                  <c:v>63</c:v>
                </c:pt>
                <c:pt idx="60">
                  <c:v>64</c:v>
                </c:pt>
                <c:pt idx="61">
                  <c:v>65</c:v>
                </c:pt>
                <c:pt idx="62">
                  <c:v>66</c:v>
                </c:pt>
                <c:pt idx="63">
                  <c:v>67</c:v>
                </c:pt>
                <c:pt idx="64">
                  <c:v>68</c:v>
                </c:pt>
                <c:pt idx="65">
                  <c:v>69</c:v>
                </c:pt>
              </c:numCache>
            </c:numRef>
          </c:xVal>
          <c:yVal>
            <c:numRef>
              <c:f>'Dataset - USA(Housing) Cont....'!$F$119:$F$184</c:f>
              <c:numCache>
                <c:formatCode>General</c:formatCode>
                <c:ptCount val="66"/>
                <c:pt idx="0">
                  <c:v>1.2108501849300414E-2</c:v>
                </c:pt>
                <c:pt idx="1">
                  <c:v>1.1413587373149641E-2</c:v>
                </c:pt>
                <c:pt idx="2">
                  <c:v>1.0977483672360204E-2</c:v>
                </c:pt>
                <c:pt idx="3">
                  <c:v>1.0624481342756672E-2</c:v>
                </c:pt>
                <c:pt idx="4">
                  <c:v>1.0373812021585124E-2</c:v>
                </c:pt>
                <c:pt idx="5">
                  <c:v>9.9060016365482527E-3</c:v>
                </c:pt>
                <c:pt idx="6">
                  <c:v>9.3836966749662448E-3</c:v>
                </c:pt>
                <c:pt idx="7">
                  <c:v>8.9866664010386059E-3</c:v>
                </c:pt>
                <c:pt idx="8">
                  <c:v>8.6408656433527836E-3</c:v>
                </c:pt>
                <c:pt idx="9">
                  <c:v>8.5660845839787315E-3</c:v>
                </c:pt>
                <c:pt idx="10">
                  <c:v>8.4556650843906657E-3</c:v>
                </c:pt>
                <c:pt idx="11">
                  <c:v>8.3531073220202302E-3</c:v>
                </c:pt>
                <c:pt idx="12">
                  <c:v>8.5842362470960071E-3</c:v>
                </c:pt>
                <c:pt idx="13">
                  <c:v>8.7707679319102404E-3</c:v>
                </c:pt>
                <c:pt idx="14">
                  <c:v>8.8224922952352298E-3</c:v>
                </c:pt>
                <c:pt idx="15">
                  <c:v>9.1069214761602315E-3</c:v>
                </c:pt>
                <c:pt idx="16">
                  <c:v>9.0326934762045008E-3</c:v>
                </c:pt>
                <c:pt idx="17">
                  <c:v>9.0442545194833746E-3</c:v>
                </c:pt>
                <c:pt idx="18">
                  <c:v>9.1022973090581459E-3</c:v>
                </c:pt>
                <c:pt idx="19">
                  <c:v>9.2029791624218364E-3</c:v>
                </c:pt>
                <c:pt idx="20">
                  <c:v>9.5138003314835465E-3</c:v>
                </c:pt>
                <c:pt idx="21">
                  <c:v>9.6365267200776584E-3</c:v>
                </c:pt>
                <c:pt idx="22">
                  <c:v>9.6410245662405074E-3</c:v>
                </c:pt>
                <c:pt idx="23">
                  <c:v>9.8154333428729489E-3</c:v>
                </c:pt>
                <c:pt idx="24">
                  <c:v>9.914854631110975E-3</c:v>
                </c:pt>
                <c:pt idx="25">
                  <c:v>9.9173113067610643E-3</c:v>
                </c:pt>
                <c:pt idx="26">
                  <c:v>9.857991663826773E-3</c:v>
                </c:pt>
                <c:pt idx="27">
                  <c:v>9.7287441992628867E-3</c:v>
                </c:pt>
                <c:pt idx="28">
                  <c:v>9.7004852662921619E-3</c:v>
                </c:pt>
                <c:pt idx="29">
                  <c:v>9.7382239328481137E-3</c:v>
                </c:pt>
                <c:pt idx="30">
                  <c:v>9.6016581862333941E-3</c:v>
                </c:pt>
                <c:pt idx="31">
                  <c:v>9.5900645935184676E-3</c:v>
                </c:pt>
                <c:pt idx="32">
                  <c:v>9.4828609642314456E-3</c:v>
                </c:pt>
                <c:pt idx="33">
                  <c:v>9.4621089983726904E-3</c:v>
                </c:pt>
                <c:pt idx="34">
                  <c:v>9.4051678960977055E-3</c:v>
                </c:pt>
                <c:pt idx="35">
                  <c:v>9.5561827947918537E-3</c:v>
                </c:pt>
                <c:pt idx="36">
                  <c:v>9.5277421993001567E-3</c:v>
                </c:pt>
                <c:pt idx="37">
                  <c:v>9.6937971860559403E-3</c:v>
                </c:pt>
                <c:pt idx="38">
                  <c:v>9.8743985565106079E-3</c:v>
                </c:pt>
                <c:pt idx="39">
                  <c:v>1.0106562551272239E-2</c:v>
                </c:pt>
                <c:pt idx="40">
                  <c:v>1.0224908734982927E-2</c:v>
                </c:pt>
                <c:pt idx="41">
                  <c:v>1.0542730475314866E-2</c:v>
                </c:pt>
                <c:pt idx="42">
                  <c:v>1.0390920039277714E-2</c:v>
                </c:pt>
                <c:pt idx="43">
                  <c:v>1.0423650536877065E-2</c:v>
                </c:pt>
                <c:pt idx="44">
                  <c:v>1.0672701515753457E-2</c:v>
                </c:pt>
                <c:pt idx="45">
                  <c:v>1.0719841383648052E-2</c:v>
                </c:pt>
                <c:pt idx="46">
                  <c:v>1.08309436812203E-2</c:v>
                </c:pt>
                <c:pt idx="47">
                  <c:v>1.0797971688050681E-2</c:v>
                </c:pt>
                <c:pt idx="48">
                  <c:v>1.057139582491012E-2</c:v>
                </c:pt>
                <c:pt idx="49">
                  <c:v>1.0836790507611143E-2</c:v>
                </c:pt>
                <c:pt idx="50">
                  <c:v>1.1000528932609182E-2</c:v>
                </c:pt>
                <c:pt idx="51">
                  <c:v>1.0818590670916872E-2</c:v>
                </c:pt>
                <c:pt idx="52">
                  <c:v>1.0866046272612671E-2</c:v>
                </c:pt>
                <c:pt idx="53">
                  <c:v>1.0865355207709551E-2</c:v>
                </c:pt>
                <c:pt idx="54">
                  <c:v>1.0773404429698633E-2</c:v>
                </c:pt>
                <c:pt idx="55">
                  <c:v>1.0632080234935112E-2</c:v>
                </c:pt>
                <c:pt idx="56">
                  <c:v>1.0299056014931382E-2</c:v>
                </c:pt>
                <c:pt idx="57">
                  <c:v>9.9803613444266904E-3</c:v>
                </c:pt>
                <c:pt idx="58">
                  <c:v>9.8130064411209948E-3</c:v>
                </c:pt>
                <c:pt idx="59">
                  <c:v>9.4903451455505914E-3</c:v>
                </c:pt>
                <c:pt idx="60">
                  <c:v>9.2935414200510467E-3</c:v>
                </c:pt>
                <c:pt idx="61">
                  <c:v>9.3680178662806923E-3</c:v>
                </c:pt>
                <c:pt idx="62">
                  <c:v>9.467377051226725E-3</c:v>
                </c:pt>
                <c:pt idx="63">
                  <c:v>9.6149719313998166E-3</c:v>
                </c:pt>
                <c:pt idx="64">
                  <c:v>9.8023264000913317E-3</c:v>
                </c:pt>
                <c:pt idx="65">
                  <c:v>9.9037063998645564E-3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53D-4554-B094-589947230B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6669920"/>
        <c:axId val="686670248"/>
      </c:scatterChart>
      <c:valAx>
        <c:axId val="686669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670248"/>
        <c:crosses val="autoZero"/>
        <c:crossBetween val="midCat"/>
        <c:majorUnit val="5"/>
      </c:valAx>
      <c:valAx>
        <c:axId val="68667024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669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Smoothening</a:t>
            </a:r>
            <a:r>
              <a:rPr lang="en-US" sz="1400" b="0" i="0" baseline="0">
                <a:effectLst/>
              </a:rPr>
              <a:t> </a:t>
            </a:r>
            <a:r>
              <a:rPr lang="en-US" sz="1400" b="0" i="0" u="none" strike="noStrike" kern="1200" cap="none" spc="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to remove Cyclicity and Irregularity(Polynomial T)</a:t>
            </a:r>
          </a:p>
        </c:rich>
      </c:tx>
      <c:layout>
        <c:manualLayout>
          <c:xMode val="edge"/>
          <c:yMode val="edge"/>
          <c:x val="0.10196864149559919"/>
          <c:y val="2.12165432236950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Y/(S*T) = C*I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'Dataset - USA(Housing) Cont....'!$H$116:$H$187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'Dataset - USA(Housing) Cont....'!$I$116:$I$187</c:f>
              <c:numCache>
                <c:formatCode>General</c:formatCode>
                <c:ptCount val="72"/>
                <c:pt idx="0">
                  <c:v>1.3986188389902876E-2</c:v>
                </c:pt>
                <c:pt idx="1">
                  <c:v>1.1969754498672739E-2</c:v>
                </c:pt>
                <c:pt idx="2">
                  <c:v>1.1037001333324598E-2</c:v>
                </c:pt>
                <c:pt idx="3">
                  <c:v>1.0847346514753855E-2</c:v>
                </c:pt>
                <c:pt idx="4">
                  <c:v>1.0470485872954427E-2</c:v>
                </c:pt>
                <c:pt idx="5">
                  <c:v>1.0264457135788415E-2</c:v>
                </c:pt>
                <c:pt idx="6">
                  <c:v>1.013267829008758E-2</c:v>
                </c:pt>
                <c:pt idx="7">
                  <c:v>9.1805785418884837E-3</c:v>
                </c:pt>
                <c:pt idx="8">
                  <c:v>8.9032121041435746E-3</c:v>
                </c:pt>
                <c:pt idx="9">
                  <c:v>8.583369197180132E-3</c:v>
                </c:pt>
                <c:pt idx="10">
                  <c:v>9.0052546928244496E-3</c:v>
                </c:pt>
                <c:pt idx="11">
                  <c:v>7.270443188043995E-3</c:v>
                </c:pt>
                <c:pt idx="12">
                  <c:v>7.2678496979226561E-3</c:v>
                </c:pt>
                <c:pt idx="13">
                  <c:v>8.0008581455962013E-3</c:v>
                </c:pt>
                <c:pt idx="14">
                  <c:v>7.3855732659944473E-3</c:v>
                </c:pt>
                <c:pt idx="15">
                  <c:v>8.9495120777919983E-3</c:v>
                </c:pt>
                <c:pt idx="16">
                  <c:v>8.326537695048564E-3</c:v>
                </c:pt>
                <c:pt idx="17">
                  <c:v>8.889482475205459E-3</c:v>
                </c:pt>
                <c:pt idx="18">
                  <c:v>9.314117480566108E-3</c:v>
                </c:pt>
                <c:pt idx="19">
                  <c:v>8.3603443526600908E-3</c:v>
                </c:pt>
                <c:pt idx="20">
                  <c:v>8.1945733346201373E-3</c:v>
                </c:pt>
                <c:pt idx="21">
                  <c:v>9.1871150884060785E-3</c:v>
                </c:pt>
                <c:pt idx="22">
                  <c:v>8.2914399849523517E-3</c:v>
                </c:pt>
                <c:pt idx="23">
                  <c:v>8.2451885875839404E-3</c:v>
                </c:pt>
                <c:pt idx="24">
                  <c:v>9.8450474904025632E-3</c:v>
                </c:pt>
                <c:pt idx="25">
                  <c:v>1.060579355847052E-2</c:v>
                </c:pt>
                <c:pt idx="26">
                  <c:v>1.1113964661731968E-2</c:v>
                </c:pt>
                <c:pt idx="27">
                  <c:v>9.620597493349696E-3</c:v>
                </c:pt>
                <c:pt idx="28">
                  <c:v>9.7884999565406982E-3</c:v>
                </c:pt>
                <c:pt idx="29">
                  <c:v>1.0106549320367404E-2</c:v>
                </c:pt>
                <c:pt idx="30">
                  <c:v>9.5463033704055334E-3</c:v>
                </c:pt>
                <c:pt idx="31">
                  <c:v>9.7003811820976903E-3</c:v>
                </c:pt>
                <c:pt idx="32">
                  <c:v>1.0037805795054101E-2</c:v>
                </c:pt>
                <c:pt idx="33">
                  <c:v>1.010660463566952E-2</c:v>
                </c:pt>
                <c:pt idx="34">
                  <c:v>9.2919051104713123E-3</c:v>
                </c:pt>
                <c:pt idx="35">
                  <c:v>9.9144187076838051E-3</c:v>
                </c:pt>
                <c:pt idx="36">
                  <c:v>9.7375633350449773E-3</c:v>
                </c:pt>
                <c:pt idx="37">
                  <c:v>1.0095342432940288E-2</c:v>
                </c:pt>
                <c:pt idx="38">
                  <c:v>9.5715640923330417E-3</c:v>
                </c:pt>
                <c:pt idx="39">
                  <c:v>1.0610110090135513E-2</c:v>
                </c:pt>
                <c:pt idx="40">
                  <c:v>1.0358232301319352E-2</c:v>
                </c:pt>
                <c:pt idx="41">
                  <c:v>1.1126744748728407E-2</c:v>
                </c:pt>
                <c:pt idx="42">
                  <c:v>1.0470322713971124E-2</c:v>
                </c:pt>
                <c:pt idx="43">
                  <c:v>1.0871066414263195E-2</c:v>
                </c:pt>
                <c:pt idx="44">
                  <c:v>1.1357948227423795E-2</c:v>
                </c:pt>
                <c:pt idx="45">
                  <c:v>1.1283371882736095E-2</c:v>
                </c:pt>
                <c:pt idx="46">
                  <c:v>1.1407904514260858E-2</c:v>
                </c:pt>
                <c:pt idx="47">
                  <c:v>1.2637552521611792E-2</c:v>
                </c:pt>
                <c:pt idx="48">
                  <c:v>1.069394012826899E-2</c:v>
                </c:pt>
                <c:pt idx="49">
                  <c:v>1.149244565776637E-2</c:v>
                </c:pt>
                <c:pt idx="50">
                  <c:v>1.3703239360770739E-2</c:v>
                </c:pt>
                <c:pt idx="51">
                  <c:v>1.2629511296123743E-2</c:v>
                </c:pt>
                <c:pt idx="52">
                  <c:v>1.3004199006336042E-2</c:v>
                </c:pt>
                <c:pt idx="53">
                  <c:v>1.2059536740101325E-2</c:v>
                </c:pt>
                <c:pt idx="54">
                  <c:v>1.1861647702334267E-2</c:v>
                </c:pt>
                <c:pt idx="55">
                  <c:v>1.2765855604872945E-2</c:v>
                </c:pt>
                <c:pt idx="56">
                  <c:v>1.2770669687013321E-2</c:v>
                </c:pt>
                <c:pt idx="57">
                  <c:v>1.2262124863279694E-2</c:v>
                </c:pt>
                <c:pt idx="58">
                  <c:v>1.2977166650161647E-2</c:v>
                </c:pt>
                <c:pt idx="59">
                  <c:v>1.2955783394413483E-2</c:v>
                </c:pt>
                <c:pt idx="60">
                  <c:v>1.2194643445184719E-2</c:v>
                </c:pt>
                <c:pt idx="61">
                  <c:v>1.156103819328067E-2</c:v>
                </c:pt>
                <c:pt idx="62">
                  <c:v>1.0913889772571975E-2</c:v>
                </c:pt>
                <c:pt idx="63">
                  <c:v>1.1068155014571987E-2</c:v>
                </c:pt>
                <c:pt idx="64">
                  <c:v>1.1777277654527699E-2</c:v>
                </c:pt>
                <c:pt idx="65">
                  <c:v>1.1278462066535783E-2</c:v>
                </c:pt>
                <c:pt idx="66">
                  <c:v>1.2400162929362177E-2</c:v>
                </c:pt>
                <c:pt idx="67">
                  <c:v>1.2847006390944386E-2</c:v>
                </c:pt>
                <c:pt idx="68">
                  <c:v>1.2461023338471855E-2</c:v>
                </c:pt>
                <c:pt idx="69">
                  <c:v>1.2302646819455261E-2</c:v>
                </c:pt>
                <c:pt idx="70">
                  <c:v>1.2751561534056171E-2</c:v>
                </c:pt>
                <c:pt idx="71">
                  <c:v>1.2701846087389758E-2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AD-4902-9FBB-AF8A27427060}"/>
            </c:ext>
          </c:extLst>
        </c:ser>
        <c:ser>
          <c:idx val="1"/>
          <c:order val="1"/>
          <c:tx>
            <c:v>MA(3)</c:v>
          </c:tx>
          <c:spPr>
            <a:ln w="19050" cap="rnd">
              <a:solidFill>
                <a:srgbClr val="FF0000">
                  <a:alpha val="60000"/>
                </a:srgb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'Dataset - USA(Housing) Cont....'!$J$117:$J$186</c:f>
              <c:numCache>
                <c:formatCode>General</c:formatCode>
                <c:ptCount val="7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</c:numCache>
            </c:numRef>
          </c:xVal>
          <c:yVal>
            <c:numRef>
              <c:f>'Dataset - USA(Housing) Cont....'!$K$117:$K$186</c:f>
              <c:numCache>
                <c:formatCode>General</c:formatCode>
                <c:ptCount val="70"/>
                <c:pt idx="0">
                  <c:v>1.2330981407300072E-2</c:v>
                </c:pt>
                <c:pt idx="1">
                  <c:v>1.1284700782250398E-2</c:v>
                </c:pt>
                <c:pt idx="2">
                  <c:v>1.0784944573677626E-2</c:v>
                </c:pt>
                <c:pt idx="3">
                  <c:v>1.0527429841165566E-2</c:v>
                </c:pt>
                <c:pt idx="4">
                  <c:v>1.0289207099610141E-2</c:v>
                </c:pt>
                <c:pt idx="5">
                  <c:v>9.8592379892548255E-3</c:v>
                </c:pt>
                <c:pt idx="6">
                  <c:v>9.4054896453732145E-3</c:v>
                </c:pt>
                <c:pt idx="7">
                  <c:v>8.8890532810707301E-3</c:v>
                </c:pt>
                <c:pt idx="8">
                  <c:v>8.8306119980493866E-3</c:v>
                </c:pt>
                <c:pt idx="9">
                  <c:v>8.2863556926828594E-3</c:v>
                </c:pt>
                <c:pt idx="10">
                  <c:v>7.8478491929303684E-3</c:v>
                </c:pt>
                <c:pt idx="11">
                  <c:v>7.5130503438542847E-3</c:v>
                </c:pt>
                <c:pt idx="12">
                  <c:v>7.5514270365044352E-3</c:v>
                </c:pt>
                <c:pt idx="13">
                  <c:v>8.1119811631275487E-3</c:v>
                </c:pt>
                <c:pt idx="14">
                  <c:v>8.2205410129450041E-3</c:v>
                </c:pt>
                <c:pt idx="15">
                  <c:v>8.7218440826820082E-3</c:v>
                </c:pt>
                <c:pt idx="16">
                  <c:v>8.8433792169400442E-3</c:v>
                </c:pt>
                <c:pt idx="17">
                  <c:v>8.8546481028105532E-3</c:v>
                </c:pt>
                <c:pt idx="18">
                  <c:v>8.6230117226154448E-3</c:v>
                </c:pt>
                <c:pt idx="19">
                  <c:v>8.5806775918954355E-3</c:v>
                </c:pt>
                <c:pt idx="20">
                  <c:v>8.5577094693261909E-3</c:v>
                </c:pt>
                <c:pt idx="21">
                  <c:v>8.5745812203141241E-3</c:v>
                </c:pt>
                <c:pt idx="22">
                  <c:v>8.7938920209796184E-3</c:v>
                </c:pt>
                <c:pt idx="23">
                  <c:v>9.5653432121523413E-3</c:v>
                </c:pt>
                <c:pt idx="24">
                  <c:v>1.0521601903535016E-2</c:v>
                </c:pt>
                <c:pt idx="25">
                  <c:v>1.0446785237850727E-2</c:v>
                </c:pt>
                <c:pt idx="26">
                  <c:v>1.0174354037207454E-2</c:v>
                </c:pt>
                <c:pt idx="27">
                  <c:v>9.8385489234192672E-3</c:v>
                </c:pt>
                <c:pt idx="28">
                  <c:v>9.8137842157712124E-3</c:v>
                </c:pt>
                <c:pt idx="29">
                  <c:v>9.7844112909568765E-3</c:v>
                </c:pt>
                <c:pt idx="30">
                  <c:v>9.7614967825191083E-3</c:v>
                </c:pt>
                <c:pt idx="31">
                  <c:v>9.9482638709404367E-3</c:v>
                </c:pt>
                <c:pt idx="32">
                  <c:v>9.8121051803983107E-3</c:v>
                </c:pt>
                <c:pt idx="33">
                  <c:v>9.7709761512748787E-3</c:v>
                </c:pt>
                <c:pt idx="34">
                  <c:v>9.6479623844000304E-3</c:v>
                </c:pt>
                <c:pt idx="35">
                  <c:v>9.9157748252230241E-3</c:v>
                </c:pt>
                <c:pt idx="36">
                  <c:v>9.8014899534394351E-3</c:v>
                </c:pt>
                <c:pt idx="37">
                  <c:v>1.0092338871802947E-2</c:v>
                </c:pt>
                <c:pt idx="38">
                  <c:v>1.0179968827929301E-2</c:v>
                </c:pt>
                <c:pt idx="39">
                  <c:v>1.069836238006109E-2</c:v>
                </c:pt>
                <c:pt idx="40">
                  <c:v>1.0651766588006295E-2</c:v>
                </c:pt>
                <c:pt idx="41">
                  <c:v>1.0822711292320908E-2</c:v>
                </c:pt>
                <c:pt idx="42">
                  <c:v>1.0899779118552706E-2</c:v>
                </c:pt>
                <c:pt idx="43">
                  <c:v>1.1170795508141028E-2</c:v>
                </c:pt>
                <c:pt idx="44">
                  <c:v>1.1349741541473583E-2</c:v>
                </c:pt>
                <c:pt idx="45">
                  <c:v>1.1776276306202914E-2</c:v>
                </c:pt>
                <c:pt idx="46">
                  <c:v>1.1579799054713881E-2</c:v>
                </c:pt>
                <c:pt idx="47">
                  <c:v>1.1607979435882385E-2</c:v>
                </c:pt>
                <c:pt idx="48">
                  <c:v>1.1963208382268699E-2</c:v>
                </c:pt>
                <c:pt idx="49">
                  <c:v>1.2608398771553618E-2</c:v>
                </c:pt>
                <c:pt idx="50">
                  <c:v>1.3112316554410175E-2</c:v>
                </c:pt>
                <c:pt idx="51">
                  <c:v>1.2564415680853702E-2</c:v>
                </c:pt>
                <c:pt idx="52">
                  <c:v>1.2308461149590546E-2</c:v>
                </c:pt>
                <c:pt idx="53">
                  <c:v>1.2229013349102846E-2</c:v>
                </c:pt>
                <c:pt idx="54">
                  <c:v>1.2466057664740177E-2</c:v>
                </c:pt>
                <c:pt idx="55">
                  <c:v>1.2599550051721987E-2</c:v>
                </c:pt>
                <c:pt idx="56">
                  <c:v>1.266998706681822E-2</c:v>
                </c:pt>
                <c:pt idx="57">
                  <c:v>1.2731691635951609E-2</c:v>
                </c:pt>
                <c:pt idx="58">
                  <c:v>1.2709197829919951E-2</c:v>
                </c:pt>
                <c:pt idx="59">
                  <c:v>1.2237155010959623E-2</c:v>
                </c:pt>
                <c:pt idx="60">
                  <c:v>1.1556523803679122E-2</c:v>
                </c:pt>
                <c:pt idx="61">
                  <c:v>1.1181027660141543E-2</c:v>
                </c:pt>
                <c:pt idx="62">
                  <c:v>1.1253107480557219E-2</c:v>
                </c:pt>
                <c:pt idx="63">
                  <c:v>1.1374631578545158E-2</c:v>
                </c:pt>
                <c:pt idx="64">
                  <c:v>1.1818634216808552E-2</c:v>
                </c:pt>
                <c:pt idx="65">
                  <c:v>1.2175210462280782E-2</c:v>
                </c:pt>
                <c:pt idx="66">
                  <c:v>1.2569397552926138E-2</c:v>
                </c:pt>
                <c:pt idx="67">
                  <c:v>1.2536892182957166E-2</c:v>
                </c:pt>
                <c:pt idx="68">
                  <c:v>1.2505077230661096E-2</c:v>
                </c:pt>
                <c:pt idx="69">
                  <c:v>1.2585351480300397E-2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9AD-4902-9FBB-AF8A27427060}"/>
            </c:ext>
          </c:extLst>
        </c:ser>
        <c:ser>
          <c:idx val="2"/>
          <c:order val="2"/>
          <c:tx>
            <c:v>MA(7)</c:v>
          </c:tx>
          <c:spPr>
            <a:ln w="19050" cap="rnd">
              <a:solidFill>
                <a:srgbClr val="00B050">
                  <a:alpha val="60000"/>
                </a:srgb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'Dataset - USA(Housing) Cont....'!$L$119:$L$184</c:f>
              <c:numCache>
                <c:formatCode>General</c:formatCode>
                <c:ptCount val="6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43</c:v>
                </c:pt>
                <c:pt idx="40">
                  <c:v>44</c:v>
                </c:pt>
                <c:pt idx="41">
                  <c:v>45</c:v>
                </c:pt>
                <c:pt idx="42">
                  <c:v>46</c:v>
                </c:pt>
                <c:pt idx="43">
                  <c:v>47</c:v>
                </c:pt>
                <c:pt idx="44">
                  <c:v>48</c:v>
                </c:pt>
                <c:pt idx="45">
                  <c:v>49</c:v>
                </c:pt>
                <c:pt idx="46">
                  <c:v>50</c:v>
                </c:pt>
                <c:pt idx="47">
                  <c:v>51</c:v>
                </c:pt>
                <c:pt idx="48">
                  <c:v>52</c:v>
                </c:pt>
                <c:pt idx="49">
                  <c:v>53</c:v>
                </c:pt>
                <c:pt idx="50">
                  <c:v>54</c:v>
                </c:pt>
                <c:pt idx="51">
                  <c:v>55</c:v>
                </c:pt>
                <c:pt idx="52">
                  <c:v>56</c:v>
                </c:pt>
                <c:pt idx="53">
                  <c:v>57</c:v>
                </c:pt>
                <c:pt idx="54">
                  <c:v>58</c:v>
                </c:pt>
                <c:pt idx="55">
                  <c:v>59</c:v>
                </c:pt>
                <c:pt idx="56">
                  <c:v>60</c:v>
                </c:pt>
                <c:pt idx="57">
                  <c:v>61</c:v>
                </c:pt>
                <c:pt idx="58">
                  <c:v>62</c:v>
                </c:pt>
                <c:pt idx="59">
                  <c:v>63</c:v>
                </c:pt>
                <c:pt idx="60">
                  <c:v>64</c:v>
                </c:pt>
                <c:pt idx="61">
                  <c:v>65</c:v>
                </c:pt>
                <c:pt idx="62">
                  <c:v>66</c:v>
                </c:pt>
                <c:pt idx="63">
                  <c:v>67</c:v>
                </c:pt>
                <c:pt idx="64">
                  <c:v>68</c:v>
                </c:pt>
                <c:pt idx="65">
                  <c:v>69</c:v>
                </c:pt>
              </c:numCache>
            </c:numRef>
          </c:xVal>
          <c:yVal>
            <c:numRef>
              <c:f>'Dataset - USA(Housing) Cont....'!$M$119:$M$184</c:f>
              <c:numCache>
                <c:formatCode>General</c:formatCode>
                <c:ptCount val="66"/>
                <c:pt idx="0">
                  <c:v>1.1243987433640643E-2</c:v>
                </c:pt>
                <c:pt idx="1">
                  <c:v>1.0557471741067156E-2</c:v>
                </c:pt>
                <c:pt idx="2">
                  <c:v>1.011939425613442E-2</c:v>
                </c:pt>
                <c:pt idx="3">
                  <c:v>9.7688753795423522E-3</c:v>
                </c:pt>
                <c:pt idx="4">
                  <c:v>9.5057194049810081E-3</c:v>
                </c:pt>
                <c:pt idx="5">
                  <c:v>9.0485704499938032E-3</c:v>
                </c:pt>
                <c:pt idx="6">
                  <c:v>8.6204836731558383E-3</c:v>
                </c:pt>
                <c:pt idx="7">
                  <c:v>8.315937938228499E-3</c:v>
                </c:pt>
                <c:pt idx="8">
                  <c:v>8.0595086131007802E-3</c:v>
                </c:pt>
                <c:pt idx="9">
                  <c:v>8.0661228950505547E-3</c:v>
                </c:pt>
                <c:pt idx="10">
                  <c:v>8.0294326804603317E-3</c:v>
                </c:pt>
                <c:pt idx="11">
                  <c:v>8.0128937922290446E-3</c:v>
                </c:pt>
                <c:pt idx="12">
                  <c:v>8.3048472625893467E-3</c:v>
                </c:pt>
                <c:pt idx="13">
                  <c:v>8.4609179275518392E-3</c:v>
                </c:pt>
                <c:pt idx="14">
                  <c:v>8.4885915259838296E-3</c:v>
                </c:pt>
                <c:pt idx="15">
                  <c:v>8.7459546434712036E-3</c:v>
                </c:pt>
                <c:pt idx="16">
                  <c:v>8.6519443444941137E-3</c:v>
                </c:pt>
                <c:pt idx="17">
                  <c:v>8.6403230434277372E-3</c:v>
                </c:pt>
                <c:pt idx="18">
                  <c:v>8.7768323313130395E-3</c:v>
                </c:pt>
                <c:pt idx="19">
                  <c:v>8.9613574852993837E-3</c:v>
                </c:pt>
                <c:pt idx="20">
                  <c:v>9.354731815166795E-3</c:v>
                </c:pt>
                <c:pt idx="21">
                  <c:v>9.558449552128161E-3</c:v>
                </c:pt>
                <c:pt idx="22">
                  <c:v>9.6443616761473904E-3</c:v>
                </c:pt>
                <c:pt idx="23">
                  <c:v>9.9036630097781124E-3</c:v>
                </c:pt>
                <c:pt idx="24">
                  <c:v>1.0089536550181199E-2</c:v>
                </c:pt>
                <c:pt idx="25">
                  <c:v>1.0068869934709072E-2</c:v>
                </c:pt>
                <c:pt idx="26">
                  <c:v>9.987728825649583E-3</c:v>
                </c:pt>
                <c:pt idx="27">
                  <c:v>9.8438202504978062E-3</c:v>
                </c:pt>
                <c:pt idx="28">
                  <c:v>9.7968641958008952E-3</c:v>
                </c:pt>
                <c:pt idx="29">
                  <c:v>9.8148525888213396E-3</c:v>
                </c:pt>
                <c:pt idx="30">
                  <c:v>9.7621403052038508E-3</c:v>
                </c:pt>
                <c:pt idx="31">
                  <c:v>9.8405744569945285E-3</c:v>
                </c:pt>
                <c:pt idx="32">
                  <c:v>9.8221720155995777E-3</c:v>
                </c:pt>
                <c:pt idx="33">
                  <c:v>9.9039297720397799E-3</c:v>
                </c:pt>
                <c:pt idx="34">
                  <c:v>9.9398765814183269E-3</c:v>
                </c:pt>
                <c:pt idx="35">
                  <c:v>1.020199652974077E-2</c:v>
                </c:pt>
                <c:pt idx="36">
                  <c:v>1.0281411387781814E-2</c:v>
                </c:pt>
                <c:pt idx="37">
                  <c:v>1.0443340399098703E-2</c:v>
                </c:pt>
                <c:pt idx="38">
                  <c:v>1.0623712655453489E-2</c:v>
                </c:pt>
                <c:pt idx="39">
                  <c:v>1.0868256625511068E-2</c:v>
                </c:pt>
                <c:pt idx="40">
                  <c:v>1.0982227257528973E-2</c:v>
                </c:pt>
                <c:pt idx="41">
                  <c:v>1.1307844431856465E-2</c:v>
                </c:pt>
                <c:pt idx="42">
                  <c:v>1.1246015200362265E-2</c:v>
                </c:pt>
                <c:pt idx="43">
                  <c:v>1.1392032763761587E-2</c:v>
                </c:pt>
                <c:pt idx="44">
                  <c:v>1.1796628898976948E-2</c:v>
                </c:pt>
                <c:pt idx="45">
                  <c:v>1.1978280765934084E-2</c:v>
                </c:pt>
                <c:pt idx="46">
                  <c:v>1.2224113212162647E-2</c:v>
                </c:pt>
                <c:pt idx="47">
                  <c:v>1.2317203530139858E-2</c:v>
                </c:pt>
                <c:pt idx="48">
                  <c:v>1.2206359984528781E-2</c:v>
                </c:pt>
                <c:pt idx="49">
                  <c:v>1.2502347909757919E-2</c:v>
                </c:pt>
                <c:pt idx="50">
                  <c:v>1.2684951342507482E-2</c:v>
                </c:pt>
                <c:pt idx="51">
                  <c:v>1.2479077842865905E-2</c:v>
                </c:pt>
                <c:pt idx="52">
                  <c:v>1.2528742893442748E-2</c:v>
                </c:pt>
                <c:pt idx="53">
                  <c:v>1.2521826377453813E-2</c:v>
                </c:pt>
                <c:pt idx="54">
                  <c:v>1.2541127335322868E-2</c:v>
                </c:pt>
                <c:pt idx="55">
                  <c:v>1.249818311974378E-2</c:v>
                </c:pt>
                <c:pt idx="56">
                  <c:v>1.2233616572272215E-2</c:v>
                </c:pt>
                <c:pt idx="57">
                  <c:v>1.1990400190494884E-2</c:v>
                </c:pt>
                <c:pt idx="58">
                  <c:v>1.1921136303530313E-2</c:v>
                </c:pt>
                <c:pt idx="59">
                  <c:v>1.1678464220155187E-2</c:v>
                </c:pt>
                <c:pt idx="60">
                  <c:v>1.1599089868005003E-2</c:v>
                </c:pt>
                <c:pt idx="61">
                  <c:v>1.1692284574542095E-2</c:v>
                </c:pt>
                <c:pt idx="62">
                  <c:v>1.1820853880997979E-2</c:v>
                </c:pt>
                <c:pt idx="63">
                  <c:v>1.2019247744838448E-2</c:v>
                </c:pt>
                <c:pt idx="64">
                  <c:v>1.2259734390479046E-2</c:v>
                </c:pt>
                <c:pt idx="65">
                  <c:v>1.239181559517363E-2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9AD-4902-9FBB-AF8A274270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9425080"/>
        <c:axId val="609426392"/>
      </c:scatterChart>
      <c:valAx>
        <c:axId val="609425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426392"/>
        <c:crosses val="autoZero"/>
        <c:crossBetween val="midCat"/>
        <c:majorUnit val="5"/>
      </c:valAx>
      <c:valAx>
        <c:axId val="60942639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425080"/>
        <c:crosses val="autoZero"/>
        <c:crossBetween val="midCat"/>
        <c:majorUnit val="2.0000000000000005E-3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USA Housing Forecast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'Dataset - USA(Housing VS Year)2'!$A$5:$A$88</c:f>
              <c:numCache>
                <c:formatCode>General</c:formatCode>
                <c:ptCount val="8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</c:numCache>
            </c:numRef>
          </c:xVal>
          <c:yVal>
            <c:numRef>
              <c:f>'Dataset - USA(Housing VS Year)2'!$D$5:$D$88</c:f>
              <c:numCache>
                <c:formatCode>General</c:formatCode>
                <c:ptCount val="84"/>
                <c:pt idx="0">
                  <c:v>99.2</c:v>
                </c:pt>
                <c:pt idx="1">
                  <c:v>86.9</c:v>
                </c:pt>
                <c:pt idx="2">
                  <c:v>108.5</c:v>
                </c:pt>
                <c:pt idx="3">
                  <c:v>119</c:v>
                </c:pt>
                <c:pt idx="4">
                  <c:v>121.1</c:v>
                </c:pt>
                <c:pt idx="5">
                  <c:v>117.8</c:v>
                </c:pt>
                <c:pt idx="6">
                  <c:v>111.2</c:v>
                </c:pt>
                <c:pt idx="7">
                  <c:v>102.8</c:v>
                </c:pt>
                <c:pt idx="8">
                  <c:v>93.1</c:v>
                </c:pt>
                <c:pt idx="9">
                  <c:v>94.2</c:v>
                </c:pt>
                <c:pt idx="10">
                  <c:v>81.400000000000006</c:v>
                </c:pt>
                <c:pt idx="11">
                  <c:v>57.4</c:v>
                </c:pt>
                <c:pt idx="12">
                  <c:v>52.5</c:v>
                </c:pt>
                <c:pt idx="13">
                  <c:v>59.1</c:v>
                </c:pt>
                <c:pt idx="14">
                  <c:v>73.8</c:v>
                </c:pt>
                <c:pt idx="15">
                  <c:v>99.7</c:v>
                </c:pt>
                <c:pt idx="16">
                  <c:v>97.7</c:v>
                </c:pt>
                <c:pt idx="17">
                  <c:v>103.4</c:v>
                </c:pt>
                <c:pt idx="18">
                  <c:v>103.5</c:v>
                </c:pt>
                <c:pt idx="19">
                  <c:v>94.7</c:v>
                </c:pt>
                <c:pt idx="20">
                  <c:v>86.6</c:v>
                </c:pt>
                <c:pt idx="21">
                  <c:v>101.8</c:v>
                </c:pt>
                <c:pt idx="22">
                  <c:v>75.599999999999994</c:v>
                </c:pt>
                <c:pt idx="23">
                  <c:v>65.599999999999994</c:v>
                </c:pt>
                <c:pt idx="24">
                  <c:v>71.599999999999994</c:v>
                </c:pt>
                <c:pt idx="25">
                  <c:v>78.8</c:v>
                </c:pt>
                <c:pt idx="26">
                  <c:v>111.6</c:v>
                </c:pt>
                <c:pt idx="27">
                  <c:v>107.6</c:v>
                </c:pt>
                <c:pt idx="28">
                  <c:v>115.2</c:v>
                </c:pt>
                <c:pt idx="29">
                  <c:v>117.8</c:v>
                </c:pt>
                <c:pt idx="30">
                  <c:v>106.2</c:v>
                </c:pt>
                <c:pt idx="31">
                  <c:v>109.9</c:v>
                </c:pt>
                <c:pt idx="32">
                  <c:v>106</c:v>
                </c:pt>
                <c:pt idx="33">
                  <c:v>111.8</c:v>
                </c:pt>
                <c:pt idx="34">
                  <c:v>84.5</c:v>
                </c:pt>
                <c:pt idx="35">
                  <c:v>78.599999999999994</c:v>
                </c:pt>
                <c:pt idx="36">
                  <c:v>70.5</c:v>
                </c:pt>
                <c:pt idx="37">
                  <c:v>74.599999999999994</c:v>
                </c:pt>
                <c:pt idx="38">
                  <c:v>95.5</c:v>
                </c:pt>
                <c:pt idx="39">
                  <c:v>117.8</c:v>
                </c:pt>
                <c:pt idx="40">
                  <c:v>120.9</c:v>
                </c:pt>
                <c:pt idx="41">
                  <c:v>128.5</c:v>
                </c:pt>
                <c:pt idx="42">
                  <c:v>115.3</c:v>
                </c:pt>
                <c:pt idx="43">
                  <c:v>121.8</c:v>
                </c:pt>
                <c:pt idx="44">
                  <c:v>118.5</c:v>
                </c:pt>
                <c:pt idx="45">
                  <c:v>123.2</c:v>
                </c:pt>
                <c:pt idx="46">
                  <c:v>102.3</c:v>
                </c:pt>
                <c:pt idx="47">
                  <c:v>98.7</c:v>
                </c:pt>
                <c:pt idx="48">
                  <c:v>76.2</c:v>
                </c:pt>
                <c:pt idx="49">
                  <c:v>83.5</c:v>
                </c:pt>
                <c:pt idx="50">
                  <c:v>134.30000000000001</c:v>
                </c:pt>
                <c:pt idx="51">
                  <c:v>137.6</c:v>
                </c:pt>
                <c:pt idx="52">
                  <c:v>148.80000000000001</c:v>
                </c:pt>
                <c:pt idx="53">
                  <c:v>136.4</c:v>
                </c:pt>
                <c:pt idx="54">
                  <c:v>127.8</c:v>
                </c:pt>
                <c:pt idx="55">
                  <c:v>139.80000000000001</c:v>
                </c:pt>
                <c:pt idx="56">
                  <c:v>130.1</c:v>
                </c:pt>
                <c:pt idx="57">
                  <c:v>130.6</c:v>
                </c:pt>
                <c:pt idx="58">
                  <c:v>113.4</c:v>
                </c:pt>
                <c:pt idx="59">
                  <c:v>98.5</c:v>
                </c:pt>
                <c:pt idx="60">
                  <c:v>84.5</c:v>
                </c:pt>
                <c:pt idx="61">
                  <c:v>81.599999999999994</c:v>
                </c:pt>
                <c:pt idx="62">
                  <c:v>103.8</c:v>
                </c:pt>
                <c:pt idx="63">
                  <c:v>116.9</c:v>
                </c:pt>
                <c:pt idx="64">
                  <c:v>130.5</c:v>
                </c:pt>
                <c:pt idx="65">
                  <c:v>123.4</c:v>
                </c:pt>
                <c:pt idx="66">
                  <c:v>129.1</c:v>
                </c:pt>
                <c:pt idx="67">
                  <c:v>135.80000000000001</c:v>
                </c:pt>
                <c:pt idx="68">
                  <c:v>122.4</c:v>
                </c:pt>
                <c:pt idx="69">
                  <c:v>126.2</c:v>
                </c:pt>
                <c:pt idx="70">
                  <c:v>107.2</c:v>
                </c:pt>
                <c:pt idx="71">
                  <c:v>92.8</c:v>
                </c:pt>
                <c:pt idx="72">
                  <c:v>90.7</c:v>
                </c:pt>
                <c:pt idx="73">
                  <c:v>95.9</c:v>
                </c:pt>
                <c:pt idx="74">
                  <c:v>116</c:v>
                </c:pt>
                <c:pt idx="75">
                  <c:v>146.6</c:v>
                </c:pt>
                <c:pt idx="76">
                  <c:v>143.9</c:v>
                </c:pt>
                <c:pt idx="77">
                  <c:v>138</c:v>
                </c:pt>
                <c:pt idx="78">
                  <c:v>137.5</c:v>
                </c:pt>
                <c:pt idx="79">
                  <c:v>144.19999999999999</c:v>
                </c:pt>
                <c:pt idx="80">
                  <c:v>128.69999999999999</c:v>
                </c:pt>
                <c:pt idx="81">
                  <c:v>130.80000000000001</c:v>
                </c:pt>
                <c:pt idx="82">
                  <c:v>111.5</c:v>
                </c:pt>
                <c:pt idx="83">
                  <c:v>93.1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DB-4958-B649-D4E12D44D987}"/>
            </c:ext>
          </c:extLst>
        </c:ser>
        <c:ser>
          <c:idx val="1"/>
          <c:order val="1"/>
          <c:tx>
            <c:v>SI(mean) 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'Dataset - USA(Housing VS Year)2'!$A$76:$A$88</c:f>
              <c:numCache>
                <c:formatCode>General</c:formatCode>
                <c:ptCount val="13"/>
                <c:pt idx="0">
                  <c:v>72</c:v>
                </c:pt>
                <c:pt idx="1">
                  <c:v>73</c:v>
                </c:pt>
                <c:pt idx="2">
                  <c:v>74</c:v>
                </c:pt>
                <c:pt idx="3">
                  <c:v>75</c:v>
                </c:pt>
                <c:pt idx="4">
                  <c:v>76</c:v>
                </c:pt>
                <c:pt idx="5">
                  <c:v>77</c:v>
                </c:pt>
                <c:pt idx="6">
                  <c:v>78</c:v>
                </c:pt>
                <c:pt idx="7">
                  <c:v>79</c:v>
                </c:pt>
                <c:pt idx="8">
                  <c:v>80</c:v>
                </c:pt>
                <c:pt idx="9">
                  <c:v>81</c:v>
                </c:pt>
                <c:pt idx="10">
                  <c:v>82</c:v>
                </c:pt>
                <c:pt idx="11">
                  <c:v>83</c:v>
                </c:pt>
                <c:pt idx="12">
                  <c:v>84</c:v>
                </c:pt>
              </c:numCache>
            </c:numRef>
          </c:xVal>
          <c:yVal>
            <c:numRef>
              <c:f>('Dataset - USA(Housing VS Year)2'!$D$76,'Dataset - USA(Housing VS Year)2'!$H$77:$H$88)</c:f>
              <c:numCache>
                <c:formatCode>General</c:formatCode>
                <c:ptCount val="13"/>
                <c:pt idx="0">
                  <c:v>92.8</c:v>
                </c:pt>
                <c:pt idx="1">
                  <c:v>87.636741073314553</c:v>
                </c:pt>
                <c:pt idx="2">
                  <c:v>89.951338985993743</c:v>
                </c:pt>
                <c:pt idx="3">
                  <c:v>121.18048271934229</c:v>
                </c:pt>
                <c:pt idx="4">
                  <c:v>136.28831747420881</c:v>
                </c:pt>
                <c:pt idx="5">
                  <c:v>143.19665120046486</c:v>
                </c:pt>
                <c:pt idx="6">
                  <c:v>143.02077962644745</c:v>
                </c:pt>
                <c:pt idx="7">
                  <c:v>136.88163324860628</c:v>
                </c:pt>
                <c:pt idx="8">
                  <c:v>138.75403915961974</c:v>
                </c:pt>
                <c:pt idx="9">
                  <c:v>129.71430274852912</c:v>
                </c:pt>
                <c:pt idx="10">
                  <c:v>137.02597787029671</c:v>
                </c:pt>
                <c:pt idx="11">
                  <c:v>112.21134664403694</c:v>
                </c:pt>
                <c:pt idx="12">
                  <c:v>97.944208829044641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DB-4958-B649-D4E12D44D987}"/>
            </c:ext>
          </c:extLst>
        </c:ser>
        <c:ser>
          <c:idx val="2"/>
          <c:order val="2"/>
          <c:tx>
            <c:v>SI (Median)</c:v>
          </c:tx>
          <c:spPr>
            <a:ln w="19050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'Dataset - USA(Housing VS Year)2'!$A$76:$A$88</c:f>
              <c:numCache>
                <c:formatCode>General</c:formatCode>
                <c:ptCount val="13"/>
                <c:pt idx="0">
                  <c:v>72</c:v>
                </c:pt>
                <c:pt idx="1">
                  <c:v>73</c:v>
                </c:pt>
                <c:pt idx="2">
                  <c:v>74</c:v>
                </c:pt>
                <c:pt idx="3">
                  <c:v>75</c:v>
                </c:pt>
                <c:pt idx="4">
                  <c:v>76</c:v>
                </c:pt>
                <c:pt idx="5">
                  <c:v>77</c:v>
                </c:pt>
                <c:pt idx="6">
                  <c:v>78</c:v>
                </c:pt>
                <c:pt idx="7">
                  <c:v>79</c:v>
                </c:pt>
                <c:pt idx="8">
                  <c:v>80</c:v>
                </c:pt>
                <c:pt idx="9">
                  <c:v>81</c:v>
                </c:pt>
                <c:pt idx="10">
                  <c:v>82</c:v>
                </c:pt>
                <c:pt idx="11">
                  <c:v>83</c:v>
                </c:pt>
                <c:pt idx="12">
                  <c:v>84</c:v>
                </c:pt>
              </c:numCache>
            </c:numRef>
          </c:xVal>
          <c:yVal>
            <c:numRef>
              <c:f>('Dataset - USA(Housing VS Year)2'!$D$76,'Dataset - USA(Housing VS Year)2'!$I$77:$I$88)</c:f>
              <c:numCache>
                <c:formatCode>General</c:formatCode>
                <c:ptCount val="13"/>
                <c:pt idx="0">
                  <c:v>92.8</c:v>
                </c:pt>
                <c:pt idx="1">
                  <c:v>87.958040921486514</c:v>
                </c:pt>
                <c:pt idx="2">
                  <c:v>90.105891286573424</c:v>
                </c:pt>
                <c:pt idx="3">
                  <c:v>121.29720310029435</c:v>
                </c:pt>
                <c:pt idx="4">
                  <c:v>136.35716437090898</c:v>
                </c:pt>
                <c:pt idx="5">
                  <c:v>143.25355905177457</c:v>
                </c:pt>
                <c:pt idx="6">
                  <c:v>143.01758662600568</c:v>
                </c:pt>
                <c:pt idx="7">
                  <c:v>136.9031420148919</c:v>
                </c:pt>
                <c:pt idx="8">
                  <c:v>138.66668714383547</c:v>
                </c:pt>
                <c:pt idx="9">
                  <c:v>129.5839393997735</c:v>
                </c:pt>
                <c:pt idx="10">
                  <c:v>136.84354111173155</c:v>
                </c:pt>
                <c:pt idx="11">
                  <c:v>112.11378381879148</c:v>
                </c:pt>
                <c:pt idx="12">
                  <c:v>97.683370976905252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3DB-4958-B649-D4E12D44D987}"/>
            </c:ext>
          </c:extLst>
        </c:ser>
        <c:ser>
          <c:idx val="3"/>
          <c:order val="3"/>
          <c:tx>
            <c:v>R-t-T (Mean)</c:v>
          </c:tx>
          <c:spPr>
            <a:ln w="19050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'Dataset - USA(Housing VS Year)2'!$A$76:$A$88</c:f>
              <c:numCache>
                <c:formatCode>General</c:formatCode>
                <c:ptCount val="13"/>
                <c:pt idx="0">
                  <c:v>72</c:v>
                </c:pt>
                <c:pt idx="1">
                  <c:v>73</c:v>
                </c:pt>
                <c:pt idx="2">
                  <c:v>74</c:v>
                </c:pt>
                <c:pt idx="3">
                  <c:v>75</c:v>
                </c:pt>
                <c:pt idx="4">
                  <c:v>76</c:v>
                </c:pt>
                <c:pt idx="5">
                  <c:v>77</c:v>
                </c:pt>
                <c:pt idx="6">
                  <c:v>78</c:v>
                </c:pt>
                <c:pt idx="7">
                  <c:v>79</c:v>
                </c:pt>
                <c:pt idx="8">
                  <c:v>80</c:v>
                </c:pt>
                <c:pt idx="9">
                  <c:v>81</c:v>
                </c:pt>
                <c:pt idx="10">
                  <c:v>82</c:v>
                </c:pt>
                <c:pt idx="11">
                  <c:v>83</c:v>
                </c:pt>
                <c:pt idx="12">
                  <c:v>84</c:v>
                </c:pt>
              </c:numCache>
            </c:numRef>
          </c:xVal>
          <c:yVal>
            <c:numRef>
              <c:f>('Dataset - USA(Housing VS Year)2'!$D$76,'Dataset - USA(Housing VS Year)2'!$J$77:$J$88)</c:f>
              <c:numCache>
                <c:formatCode>General</c:formatCode>
                <c:ptCount val="13"/>
                <c:pt idx="0">
                  <c:v>92.8</c:v>
                </c:pt>
                <c:pt idx="1">
                  <c:v>90.36508770878504</c:v>
                </c:pt>
                <c:pt idx="2">
                  <c:v>91.995057212008845</c:v>
                </c:pt>
                <c:pt idx="3">
                  <c:v>123.72281444917412</c:v>
                </c:pt>
                <c:pt idx="4">
                  <c:v>137.87610685544863</c:v>
                </c:pt>
                <c:pt idx="5">
                  <c:v>144.36719690158577</c:v>
                </c:pt>
                <c:pt idx="6">
                  <c:v>143.2185173764382</c:v>
                </c:pt>
                <c:pt idx="7">
                  <c:v>136.22069948979535</c:v>
                </c:pt>
                <c:pt idx="8">
                  <c:v>137.71846220527954</c:v>
                </c:pt>
                <c:pt idx="9">
                  <c:v>128.22174491909132</c:v>
                </c:pt>
                <c:pt idx="10">
                  <c:v>134.42133892131355</c:v>
                </c:pt>
                <c:pt idx="11">
                  <c:v>110.0166385793536</c:v>
                </c:pt>
                <c:pt idx="12">
                  <c:v>95.382963240776547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3DB-4958-B649-D4E12D44D987}"/>
            </c:ext>
          </c:extLst>
        </c:ser>
        <c:ser>
          <c:idx val="4"/>
          <c:order val="4"/>
          <c:tx>
            <c:v>R-t-T (Median) </c:v>
          </c:tx>
          <c:spPr>
            <a:ln w="19050" cap="rnd">
              <a:solidFill>
                <a:schemeClr val="accent5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'Dataset - USA(Housing VS Year)2'!$A$76:$A$88</c:f>
              <c:numCache>
                <c:formatCode>General</c:formatCode>
                <c:ptCount val="13"/>
                <c:pt idx="0">
                  <c:v>72</c:v>
                </c:pt>
                <c:pt idx="1">
                  <c:v>73</c:v>
                </c:pt>
                <c:pt idx="2">
                  <c:v>74</c:v>
                </c:pt>
                <c:pt idx="3">
                  <c:v>75</c:v>
                </c:pt>
                <c:pt idx="4">
                  <c:v>76</c:v>
                </c:pt>
                <c:pt idx="5">
                  <c:v>77</c:v>
                </c:pt>
                <c:pt idx="6">
                  <c:v>78</c:v>
                </c:pt>
                <c:pt idx="7">
                  <c:v>79</c:v>
                </c:pt>
                <c:pt idx="8">
                  <c:v>80</c:v>
                </c:pt>
                <c:pt idx="9">
                  <c:v>81</c:v>
                </c:pt>
                <c:pt idx="10">
                  <c:v>82</c:v>
                </c:pt>
                <c:pt idx="11">
                  <c:v>83</c:v>
                </c:pt>
                <c:pt idx="12">
                  <c:v>84</c:v>
                </c:pt>
              </c:numCache>
            </c:numRef>
          </c:xVal>
          <c:yVal>
            <c:numRef>
              <c:f>('Dataset - USA(Housing VS Year)2'!$D$76,'Dataset - USA(Housing VS Year)2'!$K$77:$K$88)</c:f>
              <c:numCache>
                <c:formatCode>General</c:formatCode>
                <c:ptCount val="13"/>
                <c:pt idx="0">
                  <c:v>92.8</c:v>
                </c:pt>
                <c:pt idx="1">
                  <c:v>86.391754894676041</c:v>
                </c:pt>
                <c:pt idx="2">
                  <c:v>89.926261873697655</c:v>
                </c:pt>
                <c:pt idx="3">
                  <c:v>124.24637679350376</c:v>
                </c:pt>
                <c:pt idx="4">
                  <c:v>134.70868992816568</c:v>
                </c:pt>
                <c:pt idx="5">
                  <c:v>141.08794273838041</c:v>
                </c:pt>
                <c:pt idx="6">
                  <c:v>147.01561040311736</c:v>
                </c:pt>
                <c:pt idx="7">
                  <c:v>135.48395875829513</c:v>
                </c:pt>
                <c:pt idx="8">
                  <c:v>141.02389460243447</c:v>
                </c:pt>
                <c:pt idx="9">
                  <c:v>129.61592124495436</c:v>
                </c:pt>
                <c:pt idx="10">
                  <c:v>135.11341114715802</c:v>
                </c:pt>
                <c:pt idx="11">
                  <c:v>112.09991957231539</c:v>
                </c:pt>
                <c:pt idx="12">
                  <c:v>97.063264401313106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3DB-4958-B649-D4E12D44D987}"/>
            </c:ext>
          </c:extLst>
        </c:ser>
        <c:ser>
          <c:idx val="5"/>
          <c:order val="5"/>
          <c:tx>
            <c:v>R-t-MA</c:v>
          </c:tx>
          <c:spPr>
            <a:ln w="1905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'Dataset - USA(Housing VS Year)2'!$A$76:$A$88</c:f>
              <c:numCache>
                <c:formatCode>General</c:formatCode>
                <c:ptCount val="13"/>
                <c:pt idx="0">
                  <c:v>72</c:v>
                </c:pt>
                <c:pt idx="1">
                  <c:v>73</c:v>
                </c:pt>
                <c:pt idx="2">
                  <c:v>74</c:v>
                </c:pt>
                <c:pt idx="3">
                  <c:v>75</c:v>
                </c:pt>
                <c:pt idx="4">
                  <c:v>76</c:v>
                </c:pt>
                <c:pt idx="5">
                  <c:v>77</c:v>
                </c:pt>
                <c:pt idx="6">
                  <c:v>78</c:v>
                </c:pt>
                <c:pt idx="7">
                  <c:v>79</c:v>
                </c:pt>
                <c:pt idx="8">
                  <c:v>80</c:v>
                </c:pt>
                <c:pt idx="9">
                  <c:v>81</c:v>
                </c:pt>
                <c:pt idx="10">
                  <c:v>82</c:v>
                </c:pt>
                <c:pt idx="11">
                  <c:v>83</c:v>
                </c:pt>
                <c:pt idx="12">
                  <c:v>84</c:v>
                </c:pt>
              </c:numCache>
            </c:numRef>
          </c:xVal>
          <c:yVal>
            <c:numRef>
              <c:f>('Dataset - USA(Housing VS Year)2'!$D$76,'Dataset - USA(Housing VS Year)2'!$L$77:$L$88)</c:f>
              <c:numCache>
                <c:formatCode>General</c:formatCode>
                <c:ptCount val="13"/>
                <c:pt idx="0">
                  <c:v>92.8</c:v>
                </c:pt>
                <c:pt idx="1">
                  <c:v>83.898865208507289</c:v>
                </c:pt>
                <c:pt idx="2">
                  <c:v>89.615802174997697</c:v>
                </c:pt>
                <c:pt idx="3">
                  <c:v>122.20732071917857</c:v>
                </c:pt>
                <c:pt idx="4">
                  <c:v>137.33011161215467</c:v>
                </c:pt>
                <c:pt idx="5">
                  <c:v>144.32775797443631</c:v>
                </c:pt>
                <c:pt idx="6">
                  <c:v>144.32886372739375</c:v>
                </c:pt>
                <c:pt idx="7">
                  <c:v>137.68984280733221</c:v>
                </c:pt>
                <c:pt idx="8">
                  <c:v>137.87499493233111</c:v>
                </c:pt>
                <c:pt idx="9">
                  <c:v>129.85075277466814</c:v>
                </c:pt>
                <c:pt idx="10">
                  <c:v>137.52196047633652</c:v>
                </c:pt>
                <c:pt idx="11">
                  <c:v>112.01670493412816</c:v>
                </c:pt>
                <c:pt idx="12">
                  <c:v>97.178920607008891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3DB-4958-B649-D4E12D44D9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2214000"/>
        <c:axId val="702219576"/>
      </c:scatterChart>
      <c:valAx>
        <c:axId val="702214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219576"/>
        <c:crosses val="autoZero"/>
        <c:crossBetween val="midCat"/>
        <c:majorUnit val="5"/>
      </c:valAx>
      <c:valAx>
        <c:axId val="702219576"/>
        <c:scaling>
          <c:orientation val="minMax"/>
          <c:max val="15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214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USA Housing Forecast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'Dataset - USA(Housing VS Year)2'!$A$5:$A$88</c:f>
              <c:numCache>
                <c:formatCode>General</c:formatCode>
                <c:ptCount val="8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</c:numCache>
            </c:numRef>
          </c:xVal>
          <c:yVal>
            <c:numRef>
              <c:f>'Dataset - USA(Housing VS Year)2'!$D$5:$D$88</c:f>
              <c:numCache>
                <c:formatCode>General</c:formatCode>
                <c:ptCount val="84"/>
                <c:pt idx="0">
                  <c:v>99.2</c:v>
                </c:pt>
                <c:pt idx="1">
                  <c:v>86.9</c:v>
                </c:pt>
                <c:pt idx="2">
                  <c:v>108.5</c:v>
                </c:pt>
                <c:pt idx="3">
                  <c:v>119</c:v>
                </c:pt>
                <c:pt idx="4">
                  <c:v>121.1</c:v>
                </c:pt>
                <c:pt idx="5">
                  <c:v>117.8</c:v>
                </c:pt>
                <c:pt idx="6">
                  <c:v>111.2</c:v>
                </c:pt>
                <c:pt idx="7">
                  <c:v>102.8</c:v>
                </c:pt>
                <c:pt idx="8">
                  <c:v>93.1</c:v>
                </c:pt>
                <c:pt idx="9">
                  <c:v>94.2</c:v>
                </c:pt>
                <c:pt idx="10">
                  <c:v>81.400000000000006</c:v>
                </c:pt>
                <c:pt idx="11">
                  <c:v>57.4</c:v>
                </c:pt>
                <c:pt idx="12">
                  <c:v>52.5</c:v>
                </c:pt>
                <c:pt idx="13">
                  <c:v>59.1</c:v>
                </c:pt>
                <c:pt idx="14">
                  <c:v>73.8</c:v>
                </c:pt>
                <c:pt idx="15">
                  <c:v>99.7</c:v>
                </c:pt>
                <c:pt idx="16">
                  <c:v>97.7</c:v>
                </c:pt>
                <c:pt idx="17">
                  <c:v>103.4</c:v>
                </c:pt>
                <c:pt idx="18">
                  <c:v>103.5</c:v>
                </c:pt>
                <c:pt idx="19">
                  <c:v>94.7</c:v>
                </c:pt>
                <c:pt idx="20">
                  <c:v>86.6</c:v>
                </c:pt>
                <c:pt idx="21">
                  <c:v>101.8</c:v>
                </c:pt>
                <c:pt idx="22">
                  <c:v>75.599999999999994</c:v>
                </c:pt>
                <c:pt idx="23">
                  <c:v>65.599999999999994</c:v>
                </c:pt>
                <c:pt idx="24">
                  <c:v>71.599999999999994</c:v>
                </c:pt>
                <c:pt idx="25">
                  <c:v>78.8</c:v>
                </c:pt>
                <c:pt idx="26">
                  <c:v>111.6</c:v>
                </c:pt>
                <c:pt idx="27">
                  <c:v>107.6</c:v>
                </c:pt>
                <c:pt idx="28">
                  <c:v>115.2</c:v>
                </c:pt>
                <c:pt idx="29">
                  <c:v>117.8</c:v>
                </c:pt>
                <c:pt idx="30">
                  <c:v>106.2</c:v>
                </c:pt>
                <c:pt idx="31">
                  <c:v>109.9</c:v>
                </c:pt>
                <c:pt idx="32">
                  <c:v>106</c:v>
                </c:pt>
                <c:pt idx="33">
                  <c:v>111.8</c:v>
                </c:pt>
                <c:pt idx="34">
                  <c:v>84.5</c:v>
                </c:pt>
                <c:pt idx="35">
                  <c:v>78.599999999999994</c:v>
                </c:pt>
                <c:pt idx="36">
                  <c:v>70.5</c:v>
                </c:pt>
                <c:pt idx="37">
                  <c:v>74.599999999999994</c:v>
                </c:pt>
                <c:pt idx="38">
                  <c:v>95.5</c:v>
                </c:pt>
                <c:pt idx="39">
                  <c:v>117.8</c:v>
                </c:pt>
                <c:pt idx="40">
                  <c:v>120.9</c:v>
                </c:pt>
                <c:pt idx="41">
                  <c:v>128.5</c:v>
                </c:pt>
                <c:pt idx="42">
                  <c:v>115.3</c:v>
                </c:pt>
                <c:pt idx="43">
                  <c:v>121.8</c:v>
                </c:pt>
                <c:pt idx="44">
                  <c:v>118.5</c:v>
                </c:pt>
                <c:pt idx="45">
                  <c:v>123.2</c:v>
                </c:pt>
                <c:pt idx="46">
                  <c:v>102.3</c:v>
                </c:pt>
                <c:pt idx="47">
                  <c:v>98.7</c:v>
                </c:pt>
                <c:pt idx="48">
                  <c:v>76.2</c:v>
                </c:pt>
                <c:pt idx="49">
                  <c:v>83.5</c:v>
                </c:pt>
                <c:pt idx="50">
                  <c:v>134.30000000000001</c:v>
                </c:pt>
                <c:pt idx="51">
                  <c:v>137.6</c:v>
                </c:pt>
                <c:pt idx="52">
                  <c:v>148.80000000000001</c:v>
                </c:pt>
                <c:pt idx="53">
                  <c:v>136.4</c:v>
                </c:pt>
                <c:pt idx="54">
                  <c:v>127.8</c:v>
                </c:pt>
                <c:pt idx="55">
                  <c:v>139.80000000000001</c:v>
                </c:pt>
                <c:pt idx="56">
                  <c:v>130.1</c:v>
                </c:pt>
                <c:pt idx="57">
                  <c:v>130.6</c:v>
                </c:pt>
                <c:pt idx="58">
                  <c:v>113.4</c:v>
                </c:pt>
                <c:pt idx="59">
                  <c:v>98.5</c:v>
                </c:pt>
                <c:pt idx="60">
                  <c:v>84.5</c:v>
                </c:pt>
                <c:pt idx="61">
                  <c:v>81.599999999999994</c:v>
                </c:pt>
                <c:pt idx="62">
                  <c:v>103.8</c:v>
                </c:pt>
                <c:pt idx="63">
                  <c:v>116.9</c:v>
                </c:pt>
                <c:pt idx="64">
                  <c:v>130.5</c:v>
                </c:pt>
                <c:pt idx="65">
                  <c:v>123.4</c:v>
                </c:pt>
                <c:pt idx="66">
                  <c:v>129.1</c:v>
                </c:pt>
                <c:pt idx="67">
                  <c:v>135.80000000000001</c:v>
                </c:pt>
                <c:pt idx="68">
                  <c:v>122.4</c:v>
                </c:pt>
                <c:pt idx="69">
                  <c:v>126.2</c:v>
                </c:pt>
                <c:pt idx="70">
                  <c:v>107.2</c:v>
                </c:pt>
                <c:pt idx="71">
                  <c:v>92.8</c:v>
                </c:pt>
                <c:pt idx="72">
                  <c:v>90.7</c:v>
                </c:pt>
                <c:pt idx="73">
                  <c:v>95.9</c:v>
                </c:pt>
                <c:pt idx="74">
                  <c:v>116</c:v>
                </c:pt>
                <c:pt idx="75">
                  <c:v>146.6</c:v>
                </c:pt>
                <c:pt idx="76">
                  <c:v>143.9</c:v>
                </c:pt>
                <c:pt idx="77">
                  <c:v>138</c:v>
                </c:pt>
                <c:pt idx="78">
                  <c:v>137.5</c:v>
                </c:pt>
                <c:pt idx="79">
                  <c:v>144.19999999999999</c:v>
                </c:pt>
                <c:pt idx="80">
                  <c:v>128.69999999999999</c:v>
                </c:pt>
                <c:pt idx="81">
                  <c:v>130.80000000000001</c:v>
                </c:pt>
                <c:pt idx="82">
                  <c:v>111.5</c:v>
                </c:pt>
                <c:pt idx="83">
                  <c:v>93.1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1E-493A-BF27-E34D89F852B8}"/>
            </c:ext>
          </c:extLst>
        </c:ser>
        <c:ser>
          <c:idx val="3"/>
          <c:order val="3"/>
          <c:tx>
            <c:v>R-t-T (Mean)</c:v>
          </c:tx>
          <c:spPr>
            <a:ln w="1905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'Dataset - USA(Housing VS Year)2'!$A$76:$A$88</c:f>
              <c:numCache>
                <c:formatCode>General</c:formatCode>
                <c:ptCount val="13"/>
                <c:pt idx="0">
                  <c:v>72</c:v>
                </c:pt>
                <c:pt idx="1">
                  <c:v>73</c:v>
                </c:pt>
                <c:pt idx="2">
                  <c:v>74</c:v>
                </c:pt>
                <c:pt idx="3">
                  <c:v>75</c:v>
                </c:pt>
                <c:pt idx="4">
                  <c:v>76</c:v>
                </c:pt>
                <c:pt idx="5">
                  <c:v>77</c:v>
                </c:pt>
                <c:pt idx="6">
                  <c:v>78</c:v>
                </c:pt>
                <c:pt idx="7">
                  <c:v>79</c:v>
                </c:pt>
                <c:pt idx="8">
                  <c:v>80</c:v>
                </c:pt>
                <c:pt idx="9">
                  <c:v>81</c:v>
                </c:pt>
                <c:pt idx="10">
                  <c:v>82</c:v>
                </c:pt>
                <c:pt idx="11">
                  <c:v>83</c:v>
                </c:pt>
                <c:pt idx="12">
                  <c:v>84</c:v>
                </c:pt>
              </c:numCache>
            </c:numRef>
          </c:xVal>
          <c:yVal>
            <c:numRef>
              <c:f>('Dataset - USA(Housing VS Year)2'!$D$76,'Dataset - USA(Housing VS Year)2'!$J$77:$J$88)</c:f>
              <c:numCache>
                <c:formatCode>General</c:formatCode>
                <c:ptCount val="13"/>
                <c:pt idx="0">
                  <c:v>92.8</c:v>
                </c:pt>
                <c:pt idx="1">
                  <c:v>90.36508770878504</c:v>
                </c:pt>
                <c:pt idx="2">
                  <c:v>91.995057212008845</c:v>
                </c:pt>
                <c:pt idx="3">
                  <c:v>123.72281444917412</c:v>
                </c:pt>
                <c:pt idx="4">
                  <c:v>137.87610685544863</c:v>
                </c:pt>
                <c:pt idx="5">
                  <c:v>144.36719690158577</c:v>
                </c:pt>
                <c:pt idx="6">
                  <c:v>143.2185173764382</c:v>
                </c:pt>
                <c:pt idx="7">
                  <c:v>136.22069948979535</c:v>
                </c:pt>
                <c:pt idx="8">
                  <c:v>137.71846220527954</c:v>
                </c:pt>
                <c:pt idx="9">
                  <c:v>128.22174491909132</c:v>
                </c:pt>
                <c:pt idx="10">
                  <c:v>134.42133892131355</c:v>
                </c:pt>
                <c:pt idx="11">
                  <c:v>110.0166385793536</c:v>
                </c:pt>
                <c:pt idx="12">
                  <c:v>95.382963240776547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1E-493A-BF27-E34D89F852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2214000"/>
        <c:axId val="70221957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SI(mean) </c:v>
                </c:tx>
                <c:spPr>
                  <a:ln w="19050" cap="rnd">
                    <a:solidFill>
                      <a:schemeClr val="accent2"/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'Dataset - USA(Housing VS Year)2'!$A$76:$A$88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72</c:v>
                      </c:pt>
                      <c:pt idx="1">
                        <c:v>73</c:v>
                      </c:pt>
                      <c:pt idx="2">
                        <c:v>74</c:v>
                      </c:pt>
                      <c:pt idx="3">
                        <c:v>75</c:v>
                      </c:pt>
                      <c:pt idx="4">
                        <c:v>76</c:v>
                      </c:pt>
                      <c:pt idx="5">
                        <c:v>77</c:v>
                      </c:pt>
                      <c:pt idx="6">
                        <c:v>78</c:v>
                      </c:pt>
                      <c:pt idx="7">
                        <c:v>79</c:v>
                      </c:pt>
                      <c:pt idx="8">
                        <c:v>80</c:v>
                      </c:pt>
                      <c:pt idx="9">
                        <c:v>81</c:v>
                      </c:pt>
                      <c:pt idx="10">
                        <c:v>82</c:v>
                      </c:pt>
                      <c:pt idx="11">
                        <c:v>83</c:v>
                      </c:pt>
                      <c:pt idx="12">
                        <c:v>84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('Dataset - USA(Housing VS Year)2'!$D$76,'Dataset - USA(Housing VS Year)2'!$H$77:$H$88)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92.8</c:v>
                      </c:pt>
                      <c:pt idx="1">
                        <c:v>87.636741073314553</c:v>
                      </c:pt>
                      <c:pt idx="2">
                        <c:v>89.951338985993743</c:v>
                      </c:pt>
                      <c:pt idx="3">
                        <c:v>121.18048271934229</c:v>
                      </c:pt>
                      <c:pt idx="4">
                        <c:v>136.28831747420881</c:v>
                      </c:pt>
                      <c:pt idx="5">
                        <c:v>143.19665120046486</c:v>
                      </c:pt>
                      <c:pt idx="6">
                        <c:v>143.02077962644745</c:v>
                      </c:pt>
                      <c:pt idx="7">
                        <c:v>136.88163324860628</c:v>
                      </c:pt>
                      <c:pt idx="8">
                        <c:v>138.75403915961974</c:v>
                      </c:pt>
                      <c:pt idx="9">
                        <c:v>129.71430274852912</c:v>
                      </c:pt>
                      <c:pt idx="10">
                        <c:v>137.02597787029671</c:v>
                      </c:pt>
                      <c:pt idx="11">
                        <c:v>112.21134664403694</c:v>
                      </c:pt>
                      <c:pt idx="12">
                        <c:v>97.944208829044641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C41E-493A-BF27-E34D89F852B8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SI (Median)</c:v>
                </c:tx>
                <c:spPr>
                  <a:ln w="19050" cap="rnd">
                    <a:solidFill>
                      <a:schemeClr val="accent3"/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'Dataset - USA(Housing VS Year)2'!$A$76:$A$88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72</c:v>
                      </c:pt>
                      <c:pt idx="1">
                        <c:v>73</c:v>
                      </c:pt>
                      <c:pt idx="2">
                        <c:v>74</c:v>
                      </c:pt>
                      <c:pt idx="3">
                        <c:v>75</c:v>
                      </c:pt>
                      <c:pt idx="4">
                        <c:v>76</c:v>
                      </c:pt>
                      <c:pt idx="5">
                        <c:v>77</c:v>
                      </c:pt>
                      <c:pt idx="6">
                        <c:v>78</c:v>
                      </c:pt>
                      <c:pt idx="7">
                        <c:v>79</c:v>
                      </c:pt>
                      <c:pt idx="8">
                        <c:v>80</c:v>
                      </c:pt>
                      <c:pt idx="9">
                        <c:v>81</c:v>
                      </c:pt>
                      <c:pt idx="10">
                        <c:v>82</c:v>
                      </c:pt>
                      <c:pt idx="11">
                        <c:v>83</c:v>
                      </c:pt>
                      <c:pt idx="12">
                        <c:v>84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('Dataset - USA(Housing VS Year)2'!$D$76,'Dataset - USA(Housing VS Year)2'!$I$77:$I$88)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92.8</c:v>
                      </c:pt>
                      <c:pt idx="1">
                        <c:v>87.958040921486514</c:v>
                      </c:pt>
                      <c:pt idx="2">
                        <c:v>90.105891286573424</c:v>
                      </c:pt>
                      <c:pt idx="3">
                        <c:v>121.29720310029435</c:v>
                      </c:pt>
                      <c:pt idx="4">
                        <c:v>136.35716437090898</c:v>
                      </c:pt>
                      <c:pt idx="5">
                        <c:v>143.25355905177457</c:v>
                      </c:pt>
                      <c:pt idx="6">
                        <c:v>143.01758662600568</c:v>
                      </c:pt>
                      <c:pt idx="7">
                        <c:v>136.9031420148919</c:v>
                      </c:pt>
                      <c:pt idx="8">
                        <c:v>138.66668714383547</c:v>
                      </c:pt>
                      <c:pt idx="9">
                        <c:v>129.5839393997735</c:v>
                      </c:pt>
                      <c:pt idx="10">
                        <c:v>136.84354111173155</c:v>
                      </c:pt>
                      <c:pt idx="11">
                        <c:v>112.11378381879148</c:v>
                      </c:pt>
                      <c:pt idx="12">
                        <c:v>97.683370976905252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41E-493A-BF27-E34D89F852B8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R-t-T (Median) </c:v>
                </c:tx>
                <c:spPr>
                  <a:ln w="19050" cap="rnd">
                    <a:solidFill>
                      <a:schemeClr val="accent5"/>
                    </a:solidFill>
                    <a:prstDash val="sysDash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'Dataset - USA(Housing VS Year)2'!$A$76:$A$88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72</c:v>
                      </c:pt>
                      <c:pt idx="1">
                        <c:v>73</c:v>
                      </c:pt>
                      <c:pt idx="2">
                        <c:v>74</c:v>
                      </c:pt>
                      <c:pt idx="3">
                        <c:v>75</c:v>
                      </c:pt>
                      <c:pt idx="4">
                        <c:v>76</c:v>
                      </c:pt>
                      <c:pt idx="5">
                        <c:v>77</c:v>
                      </c:pt>
                      <c:pt idx="6">
                        <c:v>78</c:v>
                      </c:pt>
                      <c:pt idx="7">
                        <c:v>79</c:v>
                      </c:pt>
                      <c:pt idx="8">
                        <c:v>80</c:v>
                      </c:pt>
                      <c:pt idx="9">
                        <c:v>81</c:v>
                      </c:pt>
                      <c:pt idx="10">
                        <c:v>82</c:v>
                      </c:pt>
                      <c:pt idx="11">
                        <c:v>83</c:v>
                      </c:pt>
                      <c:pt idx="12">
                        <c:v>84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('Dataset - USA(Housing VS Year)2'!$D$76,'Dataset - USA(Housing VS Year)2'!$K$77:$K$88)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92.8</c:v>
                      </c:pt>
                      <c:pt idx="1">
                        <c:v>86.391754894676041</c:v>
                      </c:pt>
                      <c:pt idx="2">
                        <c:v>89.926261873697655</c:v>
                      </c:pt>
                      <c:pt idx="3">
                        <c:v>124.24637679350376</c:v>
                      </c:pt>
                      <c:pt idx="4">
                        <c:v>134.70868992816568</c:v>
                      </c:pt>
                      <c:pt idx="5">
                        <c:v>141.08794273838041</c:v>
                      </c:pt>
                      <c:pt idx="6">
                        <c:v>147.01561040311736</c:v>
                      </c:pt>
                      <c:pt idx="7">
                        <c:v>135.48395875829513</c:v>
                      </c:pt>
                      <c:pt idx="8">
                        <c:v>141.02389460243447</c:v>
                      </c:pt>
                      <c:pt idx="9">
                        <c:v>129.61592124495436</c:v>
                      </c:pt>
                      <c:pt idx="10">
                        <c:v>135.11341114715802</c:v>
                      </c:pt>
                      <c:pt idx="11">
                        <c:v>112.09991957231539</c:v>
                      </c:pt>
                      <c:pt idx="12">
                        <c:v>97.063264401313106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C41E-493A-BF27-E34D89F852B8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R-t-MA</c:v>
                </c:tx>
                <c:spPr>
                  <a:ln w="19050" cap="rnd">
                    <a:solidFill>
                      <a:schemeClr val="accent6"/>
                    </a:solidFill>
                    <a:prstDash val="dash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'Dataset - USA(Housing VS Year)2'!$A$76:$A$88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72</c:v>
                      </c:pt>
                      <c:pt idx="1">
                        <c:v>73</c:v>
                      </c:pt>
                      <c:pt idx="2">
                        <c:v>74</c:v>
                      </c:pt>
                      <c:pt idx="3">
                        <c:v>75</c:v>
                      </c:pt>
                      <c:pt idx="4">
                        <c:v>76</c:v>
                      </c:pt>
                      <c:pt idx="5">
                        <c:v>77</c:v>
                      </c:pt>
                      <c:pt idx="6">
                        <c:v>78</c:v>
                      </c:pt>
                      <c:pt idx="7">
                        <c:v>79</c:v>
                      </c:pt>
                      <c:pt idx="8">
                        <c:v>80</c:v>
                      </c:pt>
                      <c:pt idx="9">
                        <c:v>81</c:v>
                      </c:pt>
                      <c:pt idx="10">
                        <c:v>82</c:v>
                      </c:pt>
                      <c:pt idx="11">
                        <c:v>83</c:v>
                      </c:pt>
                      <c:pt idx="12">
                        <c:v>84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('Dataset - USA(Housing VS Year)2'!$D$76,'Dataset - USA(Housing VS Year)2'!$L$77:$L$88)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92.8</c:v>
                      </c:pt>
                      <c:pt idx="1">
                        <c:v>83.898865208507289</c:v>
                      </c:pt>
                      <c:pt idx="2">
                        <c:v>89.615802174997697</c:v>
                      </c:pt>
                      <c:pt idx="3">
                        <c:v>122.20732071917857</c:v>
                      </c:pt>
                      <c:pt idx="4">
                        <c:v>137.33011161215467</c:v>
                      </c:pt>
                      <c:pt idx="5">
                        <c:v>144.32775797443631</c:v>
                      </c:pt>
                      <c:pt idx="6">
                        <c:v>144.32886372739375</c:v>
                      </c:pt>
                      <c:pt idx="7">
                        <c:v>137.68984280733221</c:v>
                      </c:pt>
                      <c:pt idx="8">
                        <c:v>137.87499493233111</c:v>
                      </c:pt>
                      <c:pt idx="9">
                        <c:v>129.85075277466814</c:v>
                      </c:pt>
                      <c:pt idx="10">
                        <c:v>137.52196047633652</c:v>
                      </c:pt>
                      <c:pt idx="11">
                        <c:v>112.01670493412816</c:v>
                      </c:pt>
                      <c:pt idx="12">
                        <c:v>97.178920607008891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C41E-493A-BF27-E34D89F852B8}"/>
                  </c:ext>
                </c:extLst>
              </c15:ser>
            </c15:filteredScatterSeries>
          </c:ext>
        </c:extLst>
      </c:scatterChart>
      <c:valAx>
        <c:axId val="702214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219576"/>
        <c:crosses val="autoZero"/>
        <c:crossBetween val="midCat"/>
        <c:majorUnit val="5"/>
      </c:valAx>
      <c:valAx>
        <c:axId val="702219576"/>
        <c:scaling>
          <c:orientation val="minMax"/>
          <c:max val="15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214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Ratio-To-trend (Linear V/S Polynomial)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Mean(Linear)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'Seasonal Indexes'!$N$87:$N$98</c:f>
              <c:numCache>
                <c:formatCode>General</c:formatCode>
                <c:ptCount val="12"/>
                <c:pt idx="0">
                  <c:v>75.085426819540686</c:v>
                </c:pt>
                <c:pt idx="1">
                  <c:v>76.160415308876154</c:v>
                </c:pt>
                <c:pt idx="2">
                  <c:v>102.054047146963</c:v>
                </c:pt>
                <c:pt idx="3">
                  <c:v>113.31589776415511</c:v>
                </c:pt>
                <c:pt idx="4">
                  <c:v>118.2217718194028</c:v>
                </c:pt>
                <c:pt idx="5">
                  <c:v>116.85865871937642</c:v>
                </c:pt>
                <c:pt idx="6">
                  <c:v>110.74987605969686</c:v>
                </c:pt>
                <c:pt idx="7">
                  <c:v>111.56714544849147</c:v>
                </c:pt>
                <c:pt idx="8">
                  <c:v>103.50358876329375</c:v>
                </c:pt>
                <c:pt idx="9">
                  <c:v>108.1227359568169</c:v>
                </c:pt>
                <c:pt idx="10">
                  <c:v>88.179522264576789</c:v>
                </c:pt>
                <c:pt idx="11">
                  <c:v>76.180913928809872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3B-4556-B30C-D96B97D61DA8}"/>
            </c:ext>
          </c:extLst>
        </c:ser>
        <c:ser>
          <c:idx val="1"/>
          <c:order val="1"/>
          <c:tx>
            <c:v>Median(Linear)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'Seasonal Indexes'!$R$87:$R$98</c:f>
              <c:numCache>
                <c:formatCode>General</c:formatCode>
                <c:ptCount val="12"/>
                <c:pt idx="0">
                  <c:v>71.783937297338213</c:v>
                </c:pt>
                <c:pt idx="1">
                  <c:v>74.447711203570378</c:v>
                </c:pt>
                <c:pt idx="2">
                  <c:v>102.48591297874572</c:v>
                </c:pt>
                <c:pt idx="3">
                  <c:v>110.71270058304567</c:v>
                </c:pt>
                <c:pt idx="4">
                  <c:v>115.53640252678872</c:v>
                </c:pt>
                <c:pt idx="5">
                  <c:v>119.95688376917313</c:v>
                </c:pt>
                <c:pt idx="6">
                  <c:v>110.15089260852253</c:v>
                </c:pt>
                <c:pt idx="7">
                  <c:v>114.24491029656136</c:v>
                </c:pt>
                <c:pt idx="8">
                  <c:v>104.62900047241301</c:v>
                </c:pt>
                <c:pt idx="9">
                  <c:v>108.67940905008098</c:v>
                </c:pt>
                <c:pt idx="10">
                  <c:v>89.849294446988466</c:v>
                </c:pt>
                <c:pt idx="11">
                  <c:v>77.522944766771843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3B-4556-B30C-D96B97D61DA8}"/>
            </c:ext>
          </c:extLst>
        </c:ser>
        <c:ser>
          <c:idx val="2"/>
          <c:order val="2"/>
          <c:tx>
            <c:v>Mean(Poly deg1)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'Seasonal Indexes'!$N$134:$N$145</c:f>
              <c:numCache>
                <c:formatCode>General</c:formatCode>
                <c:ptCount val="12"/>
                <c:pt idx="0">
                  <c:v>72.374552554390078</c:v>
                </c:pt>
                <c:pt idx="1">
                  <c:v>73.93496334298429</c:v>
                </c:pt>
                <c:pt idx="2">
                  <c:v>99.924513014104491</c:v>
                </c:pt>
                <c:pt idx="3">
                  <c:v>111.30919564162608</c:v>
                </c:pt>
                <c:pt idx="4">
                  <c:v>117.14804412205046</c:v>
                </c:pt>
                <c:pt idx="5">
                  <c:v>116.05208056995787</c:v>
                </c:pt>
                <c:pt idx="6">
                  <c:v>110.80149775878267</c:v>
                </c:pt>
                <c:pt idx="7">
                  <c:v>112.88729061651985</c:v>
                </c:pt>
                <c:pt idx="8">
                  <c:v>105.27302302789541</c:v>
                </c:pt>
                <c:pt idx="9">
                  <c:v>110.34038725677495</c:v>
                </c:pt>
                <c:pt idx="10">
                  <c:v>90.767847340251024</c:v>
                </c:pt>
                <c:pt idx="11">
                  <c:v>79.186604754662852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3B-4556-B30C-D96B97D61DA8}"/>
            </c:ext>
          </c:extLst>
        </c:ser>
        <c:ser>
          <c:idx val="3"/>
          <c:order val="3"/>
          <c:tx>
            <c:v>Mean(Poly deg 2)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'Seasonal Indexes'!$R$134:$R$145</c:f>
              <c:numCache>
                <c:formatCode>General</c:formatCode>
                <c:ptCount val="12"/>
                <c:pt idx="0">
                  <c:v>69.933532997918746</c:v>
                </c:pt>
                <c:pt idx="1">
                  <c:v>76.864901792918445</c:v>
                </c:pt>
                <c:pt idx="2">
                  <c:v>103.19169351933175</c:v>
                </c:pt>
                <c:pt idx="3">
                  <c:v>112.36468314914102</c:v>
                </c:pt>
                <c:pt idx="4">
                  <c:v>114.7937200529916</c:v>
                </c:pt>
                <c:pt idx="5">
                  <c:v>116.7908075934813</c:v>
                </c:pt>
                <c:pt idx="6">
                  <c:v>107.3981149989402</c:v>
                </c:pt>
                <c:pt idx="7">
                  <c:v>109.2522645521443</c:v>
                </c:pt>
                <c:pt idx="8">
                  <c:v>105.96568133851649</c:v>
                </c:pt>
                <c:pt idx="9">
                  <c:v>111.03639568497574</c:v>
                </c:pt>
                <c:pt idx="10">
                  <c:v>88.39321522747035</c:v>
                </c:pt>
                <c:pt idx="11">
                  <c:v>84.014989092170239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53B-4556-B30C-D96B97D61D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3931360"/>
        <c:axId val="513931688"/>
      </c:lineChart>
      <c:catAx>
        <c:axId val="513931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931688"/>
        <c:crosses val="autoZero"/>
        <c:auto val="1"/>
        <c:lblAlgn val="ctr"/>
        <c:lblOffset val="100"/>
        <c:noMultiLvlLbl val="0"/>
      </c:catAx>
      <c:valAx>
        <c:axId val="513931688"/>
        <c:scaling>
          <c:orientation val="minMax"/>
          <c:min val="6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931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Housing Trends Over the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Original Housing Trend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tx1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cat>
            <c:multiLvlStrRef>
              <c:f>'Dataset - USA(Housing)'!$B$6:$C$77</c:f>
              <c:multiLvlStrCache>
                <c:ptCount val="72"/>
                <c:lvl>
                  <c:pt idx="0">
                    <c:v>January</c:v>
                  </c:pt>
                  <c:pt idx="1">
                    <c:v>Feburary</c:v>
                  </c:pt>
                  <c:pt idx="2">
                    <c:v>March</c:v>
                  </c:pt>
                  <c:pt idx="3">
                    <c:v>April</c:v>
                  </c:pt>
                  <c:pt idx="4">
                    <c:v>May</c:v>
                  </c:pt>
                  <c:pt idx="5">
                    <c:v>June</c:v>
                  </c:pt>
                  <c:pt idx="6">
                    <c:v>July</c:v>
                  </c:pt>
                  <c:pt idx="7">
                    <c:v>August</c:v>
                  </c:pt>
                  <c:pt idx="8">
                    <c:v>September</c:v>
                  </c:pt>
                  <c:pt idx="9">
                    <c:v>October</c:v>
                  </c:pt>
                  <c:pt idx="10">
                    <c:v>November</c:v>
                  </c:pt>
                  <c:pt idx="11">
                    <c:v>December</c:v>
                  </c:pt>
                  <c:pt idx="12">
                    <c:v>January</c:v>
                  </c:pt>
                  <c:pt idx="13">
                    <c:v>Feburary</c:v>
                  </c:pt>
                  <c:pt idx="14">
                    <c:v>March</c:v>
                  </c:pt>
                  <c:pt idx="15">
                    <c:v>April</c:v>
                  </c:pt>
                  <c:pt idx="16">
                    <c:v>May</c:v>
                  </c:pt>
                  <c:pt idx="17">
                    <c:v>June</c:v>
                  </c:pt>
                  <c:pt idx="18">
                    <c:v>July</c:v>
                  </c:pt>
                  <c:pt idx="19">
                    <c:v>August</c:v>
                  </c:pt>
                  <c:pt idx="20">
                    <c:v>September</c:v>
                  </c:pt>
                  <c:pt idx="21">
                    <c:v>October</c:v>
                  </c:pt>
                  <c:pt idx="22">
                    <c:v>November</c:v>
                  </c:pt>
                  <c:pt idx="23">
                    <c:v>December</c:v>
                  </c:pt>
                  <c:pt idx="24">
                    <c:v>January</c:v>
                  </c:pt>
                  <c:pt idx="25">
                    <c:v>Feburary</c:v>
                  </c:pt>
                  <c:pt idx="26">
                    <c:v>March</c:v>
                  </c:pt>
                  <c:pt idx="27">
                    <c:v>April</c:v>
                  </c:pt>
                  <c:pt idx="28">
                    <c:v>May</c:v>
                  </c:pt>
                  <c:pt idx="29">
                    <c:v>June</c:v>
                  </c:pt>
                  <c:pt idx="30">
                    <c:v>July</c:v>
                  </c:pt>
                  <c:pt idx="31">
                    <c:v>August</c:v>
                  </c:pt>
                  <c:pt idx="32">
                    <c:v>September</c:v>
                  </c:pt>
                  <c:pt idx="33">
                    <c:v>October</c:v>
                  </c:pt>
                  <c:pt idx="34">
                    <c:v>November</c:v>
                  </c:pt>
                  <c:pt idx="35">
                    <c:v>December</c:v>
                  </c:pt>
                  <c:pt idx="36">
                    <c:v>January</c:v>
                  </c:pt>
                  <c:pt idx="37">
                    <c:v>Feburary</c:v>
                  </c:pt>
                  <c:pt idx="38">
                    <c:v>March</c:v>
                  </c:pt>
                  <c:pt idx="39">
                    <c:v>April</c:v>
                  </c:pt>
                  <c:pt idx="40">
                    <c:v>May</c:v>
                  </c:pt>
                  <c:pt idx="41">
                    <c:v>June</c:v>
                  </c:pt>
                  <c:pt idx="42">
                    <c:v>July</c:v>
                  </c:pt>
                  <c:pt idx="43">
                    <c:v>August</c:v>
                  </c:pt>
                  <c:pt idx="44">
                    <c:v>September</c:v>
                  </c:pt>
                  <c:pt idx="45">
                    <c:v>October</c:v>
                  </c:pt>
                  <c:pt idx="46">
                    <c:v>November</c:v>
                  </c:pt>
                  <c:pt idx="47">
                    <c:v>December</c:v>
                  </c:pt>
                  <c:pt idx="48">
                    <c:v>January</c:v>
                  </c:pt>
                  <c:pt idx="49">
                    <c:v>Feburary</c:v>
                  </c:pt>
                  <c:pt idx="50">
                    <c:v>March</c:v>
                  </c:pt>
                  <c:pt idx="51">
                    <c:v>April</c:v>
                  </c:pt>
                  <c:pt idx="52">
                    <c:v>May</c:v>
                  </c:pt>
                  <c:pt idx="53">
                    <c:v>June</c:v>
                  </c:pt>
                  <c:pt idx="54">
                    <c:v>July</c:v>
                  </c:pt>
                  <c:pt idx="55">
                    <c:v>August</c:v>
                  </c:pt>
                  <c:pt idx="56">
                    <c:v>September</c:v>
                  </c:pt>
                  <c:pt idx="57">
                    <c:v>October</c:v>
                  </c:pt>
                  <c:pt idx="58">
                    <c:v>November</c:v>
                  </c:pt>
                  <c:pt idx="59">
                    <c:v>December</c:v>
                  </c:pt>
                  <c:pt idx="60">
                    <c:v>January</c:v>
                  </c:pt>
                  <c:pt idx="61">
                    <c:v>Feburary</c:v>
                  </c:pt>
                  <c:pt idx="62">
                    <c:v>March</c:v>
                  </c:pt>
                  <c:pt idx="63">
                    <c:v>April</c:v>
                  </c:pt>
                  <c:pt idx="64">
                    <c:v>May</c:v>
                  </c:pt>
                  <c:pt idx="65">
                    <c:v>June</c:v>
                  </c:pt>
                  <c:pt idx="66">
                    <c:v>July</c:v>
                  </c:pt>
                  <c:pt idx="67">
                    <c:v>August</c:v>
                  </c:pt>
                  <c:pt idx="68">
                    <c:v>September</c:v>
                  </c:pt>
                  <c:pt idx="69">
                    <c:v>October</c:v>
                  </c:pt>
                  <c:pt idx="70">
                    <c:v>November</c:v>
                  </c:pt>
                  <c:pt idx="71">
                    <c:v>December</c:v>
                  </c:pt>
                </c:lvl>
                <c:lvl>
                  <c:pt idx="0">
                    <c:v>1990</c:v>
                  </c:pt>
                  <c:pt idx="12">
                    <c:v>1991</c:v>
                  </c:pt>
                  <c:pt idx="24">
                    <c:v>1992</c:v>
                  </c:pt>
                  <c:pt idx="36">
                    <c:v>1993</c:v>
                  </c:pt>
                  <c:pt idx="48">
                    <c:v>1994</c:v>
                  </c:pt>
                  <c:pt idx="60">
                    <c:v>1995</c:v>
                  </c:pt>
                </c:lvl>
              </c:multiLvlStrCache>
            </c:multiLvlStrRef>
          </c:cat>
          <c:val>
            <c:numRef>
              <c:f>'Dataset - USA(Housing)'!$D$6:$D$77</c:f>
              <c:numCache>
                <c:formatCode>General</c:formatCode>
                <c:ptCount val="72"/>
                <c:pt idx="0">
                  <c:v>99.2</c:v>
                </c:pt>
                <c:pt idx="1">
                  <c:v>86.9</c:v>
                </c:pt>
                <c:pt idx="2">
                  <c:v>108.5</c:v>
                </c:pt>
                <c:pt idx="3">
                  <c:v>119</c:v>
                </c:pt>
                <c:pt idx="4">
                  <c:v>121.1</c:v>
                </c:pt>
                <c:pt idx="5">
                  <c:v>117.8</c:v>
                </c:pt>
                <c:pt idx="6">
                  <c:v>111.2</c:v>
                </c:pt>
                <c:pt idx="7">
                  <c:v>102.8</c:v>
                </c:pt>
                <c:pt idx="8">
                  <c:v>93.1</c:v>
                </c:pt>
                <c:pt idx="9">
                  <c:v>94.2</c:v>
                </c:pt>
                <c:pt idx="10">
                  <c:v>81.400000000000006</c:v>
                </c:pt>
                <c:pt idx="11">
                  <c:v>57.4</c:v>
                </c:pt>
                <c:pt idx="12">
                  <c:v>52.5</c:v>
                </c:pt>
                <c:pt idx="13">
                  <c:v>59.1</c:v>
                </c:pt>
                <c:pt idx="14">
                  <c:v>73.8</c:v>
                </c:pt>
                <c:pt idx="15">
                  <c:v>99.7</c:v>
                </c:pt>
                <c:pt idx="16">
                  <c:v>97.7</c:v>
                </c:pt>
                <c:pt idx="17">
                  <c:v>103.4</c:v>
                </c:pt>
                <c:pt idx="18">
                  <c:v>103.5</c:v>
                </c:pt>
                <c:pt idx="19">
                  <c:v>94.7</c:v>
                </c:pt>
                <c:pt idx="20">
                  <c:v>86.6</c:v>
                </c:pt>
                <c:pt idx="21">
                  <c:v>101.8</c:v>
                </c:pt>
                <c:pt idx="22">
                  <c:v>75.599999999999994</c:v>
                </c:pt>
                <c:pt idx="23">
                  <c:v>65.599999999999994</c:v>
                </c:pt>
                <c:pt idx="24">
                  <c:v>71.599999999999994</c:v>
                </c:pt>
                <c:pt idx="25">
                  <c:v>78.8</c:v>
                </c:pt>
                <c:pt idx="26">
                  <c:v>111.6</c:v>
                </c:pt>
                <c:pt idx="27">
                  <c:v>107.6</c:v>
                </c:pt>
                <c:pt idx="28">
                  <c:v>115.2</c:v>
                </c:pt>
                <c:pt idx="29">
                  <c:v>117.8</c:v>
                </c:pt>
                <c:pt idx="30">
                  <c:v>106.2</c:v>
                </c:pt>
                <c:pt idx="31">
                  <c:v>109.9</c:v>
                </c:pt>
                <c:pt idx="32">
                  <c:v>106</c:v>
                </c:pt>
                <c:pt idx="33">
                  <c:v>111.8</c:v>
                </c:pt>
                <c:pt idx="34">
                  <c:v>84.5</c:v>
                </c:pt>
                <c:pt idx="35">
                  <c:v>78.599999999999994</c:v>
                </c:pt>
                <c:pt idx="36">
                  <c:v>70.5</c:v>
                </c:pt>
                <c:pt idx="37">
                  <c:v>74.599999999999994</c:v>
                </c:pt>
                <c:pt idx="38">
                  <c:v>95.5</c:v>
                </c:pt>
                <c:pt idx="39">
                  <c:v>117.8</c:v>
                </c:pt>
                <c:pt idx="40">
                  <c:v>120.9</c:v>
                </c:pt>
                <c:pt idx="41">
                  <c:v>128.5</c:v>
                </c:pt>
                <c:pt idx="42">
                  <c:v>115.3</c:v>
                </c:pt>
                <c:pt idx="43">
                  <c:v>121.8</c:v>
                </c:pt>
                <c:pt idx="44">
                  <c:v>118.5</c:v>
                </c:pt>
                <c:pt idx="45">
                  <c:v>123.2</c:v>
                </c:pt>
                <c:pt idx="46">
                  <c:v>102.3</c:v>
                </c:pt>
                <c:pt idx="47">
                  <c:v>98.7</c:v>
                </c:pt>
                <c:pt idx="48">
                  <c:v>76.2</c:v>
                </c:pt>
                <c:pt idx="49">
                  <c:v>83.5</c:v>
                </c:pt>
                <c:pt idx="50">
                  <c:v>134.30000000000001</c:v>
                </c:pt>
                <c:pt idx="51">
                  <c:v>137.6</c:v>
                </c:pt>
                <c:pt idx="52">
                  <c:v>148.80000000000001</c:v>
                </c:pt>
                <c:pt idx="53">
                  <c:v>136.4</c:v>
                </c:pt>
                <c:pt idx="54">
                  <c:v>127.8</c:v>
                </c:pt>
                <c:pt idx="55">
                  <c:v>139.80000000000001</c:v>
                </c:pt>
                <c:pt idx="56">
                  <c:v>130.1</c:v>
                </c:pt>
                <c:pt idx="57">
                  <c:v>130.6</c:v>
                </c:pt>
                <c:pt idx="58">
                  <c:v>113.4</c:v>
                </c:pt>
                <c:pt idx="59">
                  <c:v>98.5</c:v>
                </c:pt>
                <c:pt idx="60">
                  <c:v>84.5</c:v>
                </c:pt>
                <c:pt idx="61">
                  <c:v>81.599999999999994</c:v>
                </c:pt>
                <c:pt idx="62">
                  <c:v>103.8</c:v>
                </c:pt>
                <c:pt idx="63">
                  <c:v>116.9</c:v>
                </c:pt>
                <c:pt idx="64">
                  <c:v>130.5</c:v>
                </c:pt>
                <c:pt idx="65">
                  <c:v>123.4</c:v>
                </c:pt>
                <c:pt idx="66">
                  <c:v>129.1</c:v>
                </c:pt>
                <c:pt idx="67">
                  <c:v>135.80000000000001</c:v>
                </c:pt>
                <c:pt idx="68">
                  <c:v>122.4</c:v>
                </c:pt>
                <c:pt idx="69">
                  <c:v>126.2</c:v>
                </c:pt>
                <c:pt idx="70">
                  <c:v>107.2</c:v>
                </c:pt>
                <c:pt idx="71">
                  <c:v>92.8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95-40B5-BF66-288707733E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5347856"/>
        <c:axId val="705346544"/>
      </c:lineChart>
      <c:catAx>
        <c:axId val="705347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346544"/>
        <c:crosses val="autoZero"/>
        <c:auto val="1"/>
        <c:lblAlgn val="ctr"/>
        <c:lblOffset val="100"/>
        <c:noMultiLvlLbl val="0"/>
      </c:catAx>
      <c:valAx>
        <c:axId val="70534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 of Housing (Thousands)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347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Deseasonalized Housing Trends Over the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Original Housing Trend</c:v>
          </c:tx>
          <c:spPr>
            <a:ln w="19050" cap="flat" cmpd="sng" algn="ctr">
              <a:noFill/>
              <a:miter lim="800000"/>
            </a:ln>
            <a:effectLst/>
          </c:spPr>
          <c:marker>
            <c:symbol val="none"/>
          </c:marker>
          <c:trendline>
            <c:spPr>
              <a:ln w="12700" cap="rnd">
                <a:noFill/>
              </a:ln>
              <a:effectLst/>
            </c:spPr>
            <c:trendlineType val="linear"/>
            <c:dispRSqr val="0"/>
            <c:dispEq val="0"/>
          </c:trendline>
          <c:cat>
            <c:multiLvlStrRef>
              <c:f>'Dataset - USA(Housing)'!$B$6:$C$77</c:f>
              <c:multiLvlStrCache>
                <c:ptCount val="72"/>
                <c:lvl>
                  <c:pt idx="0">
                    <c:v>January</c:v>
                  </c:pt>
                  <c:pt idx="1">
                    <c:v>Feburary</c:v>
                  </c:pt>
                  <c:pt idx="2">
                    <c:v>March</c:v>
                  </c:pt>
                  <c:pt idx="3">
                    <c:v>April</c:v>
                  </c:pt>
                  <c:pt idx="4">
                    <c:v>May</c:v>
                  </c:pt>
                  <c:pt idx="5">
                    <c:v>June</c:v>
                  </c:pt>
                  <c:pt idx="6">
                    <c:v>July</c:v>
                  </c:pt>
                  <c:pt idx="7">
                    <c:v>August</c:v>
                  </c:pt>
                  <c:pt idx="8">
                    <c:v>September</c:v>
                  </c:pt>
                  <c:pt idx="9">
                    <c:v>October</c:v>
                  </c:pt>
                  <c:pt idx="10">
                    <c:v>November</c:v>
                  </c:pt>
                  <c:pt idx="11">
                    <c:v>December</c:v>
                  </c:pt>
                  <c:pt idx="12">
                    <c:v>January</c:v>
                  </c:pt>
                  <c:pt idx="13">
                    <c:v>Feburary</c:v>
                  </c:pt>
                  <c:pt idx="14">
                    <c:v>March</c:v>
                  </c:pt>
                  <c:pt idx="15">
                    <c:v>April</c:v>
                  </c:pt>
                  <c:pt idx="16">
                    <c:v>May</c:v>
                  </c:pt>
                  <c:pt idx="17">
                    <c:v>June</c:v>
                  </c:pt>
                  <c:pt idx="18">
                    <c:v>July</c:v>
                  </c:pt>
                  <c:pt idx="19">
                    <c:v>August</c:v>
                  </c:pt>
                  <c:pt idx="20">
                    <c:v>September</c:v>
                  </c:pt>
                  <c:pt idx="21">
                    <c:v>October</c:v>
                  </c:pt>
                  <c:pt idx="22">
                    <c:v>November</c:v>
                  </c:pt>
                  <c:pt idx="23">
                    <c:v>December</c:v>
                  </c:pt>
                  <c:pt idx="24">
                    <c:v>January</c:v>
                  </c:pt>
                  <c:pt idx="25">
                    <c:v>Feburary</c:v>
                  </c:pt>
                  <c:pt idx="26">
                    <c:v>March</c:v>
                  </c:pt>
                  <c:pt idx="27">
                    <c:v>April</c:v>
                  </c:pt>
                  <c:pt idx="28">
                    <c:v>May</c:v>
                  </c:pt>
                  <c:pt idx="29">
                    <c:v>June</c:v>
                  </c:pt>
                  <c:pt idx="30">
                    <c:v>July</c:v>
                  </c:pt>
                  <c:pt idx="31">
                    <c:v>August</c:v>
                  </c:pt>
                  <c:pt idx="32">
                    <c:v>September</c:v>
                  </c:pt>
                  <c:pt idx="33">
                    <c:v>October</c:v>
                  </c:pt>
                  <c:pt idx="34">
                    <c:v>November</c:v>
                  </c:pt>
                  <c:pt idx="35">
                    <c:v>December</c:v>
                  </c:pt>
                  <c:pt idx="36">
                    <c:v>January</c:v>
                  </c:pt>
                  <c:pt idx="37">
                    <c:v>Feburary</c:v>
                  </c:pt>
                  <c:pt idx="38">
                    <c:v>March</c:v>
                  </c:pt>
                  <c:pt idx="39">
                    <c:v>April</c:v>
                  </c:pt>
                  <c:pt idx="40">
                    <c:v>May</c:v>
                  </c:pt>
                  <c:pt idx="41">
                    <c:v>June</c:v>
                  </c:pt>
                  <c:pt idx="42">
                    <c:v>July</c:v>
                  </c:pt>
                  <c:pt idx="43">
                    <c:v>August</c:v>
                  </c:pt>
                  <c:pt idx="44">
                    <c:v>September</c:v>
                  </c:pt>
                  <c:pt idx="45">
                    <c:v>October</c:v>
                  </c:pt>
                  <c:pt idx="46">
                    <c:v>November</c:v>
                  </c:pt>
                  <c:pt idx="47">
                    <c:v>December</c:v>
                  </c:pt>
                  <c:pt idx="48">
                    <c:v>January</c:v>
                  </c:pt>
                  <c:pt idx="49">
                    <c:v>Feburary</c:v>
                  </c:pt>
                  <c:pt idx="50">
                    <c:v>March</c:v>
                  </c:pt>
                  <c:pt idx="51">
                    <c:v>April</c:v>
                  </c:pt>
                  <c:pt idx="52">
                    <c:v>May</c:v>
                  </c:pt>
                  <c:pt idx="53">
                    <c:v>June</c:v>
                  </c:pt>
                  <c:pt idx="54">
                    <c:v>July</c:v>
                  </c:pt>
                  <c:pt idx="55">
                    <c:v>August</c:v>
                  </c:pt>
                  <c:pt idx="56">
                    <c:v>September</c:v>
                  </c:pt>
                  <c:pt idx="57">
                    <c:v>October</c:v>
                  </c:pt>
                  <c:pt idx="58">
                    <c:v>November</c:v>
                  </c:pt>
                  <c:pt idx="59">
                    <c:v>December</c:v>
                  </c:pt>
                  <c:pt idx="60">
                    <c:v>January</c:v>
                  </c:pt>
                  <c:pt idx="61">
                    <c:v>Feburary</c:v>
                  </c:pt>
                  <c:pt idx="62">
                    <c:v>March</c:v>
                  </c:pt>
                  <c:pt idx="63">
                    <c:v>April</c:v>
                  </c:pt>
                  <c:pt idx="64">
                    <c:v>May</c:v>
                  </c:pt>
                  <c:pt idx="65">
                    <c:v>June</c:v>
                  </c:pt>
                  <c:pt idx="66">
                    <c:v>July</c:v>
                  </c:pt>
                  <c:pt idx="67">
                    <c:v>August</c:v>
                  </c:pt>
                  <c:pt idx="68">
                    <c:v>September</c:v>
                  </c:pt>
                  <c:pt idx="69">
                    <c:v>October</c:v>
                  </c:pt>
                  <c:pt idx="70">
                    <c:v>November</c:v>
                  </c:pt>
                  <c:pt idx="71">
                    <c:v>December</c:v>
                  </c:pt>
                </c:lvl>
                <c:lvl>
                  <c:pt idx="0">
                    <c:v>1990</c:v>
                  </c:pt>
                  <c:pt idx="12">
                    <c:v>1991</c:v>
                  </c:pt>
                  <c:pt idx="24">
                    <c:v>1992</c:v>
                  </c:pt>
                  <c:pt idx="36">
                    <c:v>1993</c:v>
                  </c:pt>
                  <c:pt idx="48">
                    <c:v>1994</c:v>
                  </c:pt>
                  <c:pt idx="60">
                    <c:v>1995</c:v>
                  </c:pt>
                </c:lvl>
              </c:multiLvlStrCache>
            </c:multiLvlStrRef>
          </c:cat>
          <c:val>
            <c:numRef>
              <c:f>'Dataset - USA(Housing)'!$D$6:$D$77</c:f>
              <c:numCache>
                <c:formatCode>General</c:formatCode>
                <c:ptCount val="72"/>
                <c:pt idx="0">
                  <c:v>99.2</c:v>
                </c:pt>
                <c:pt idx="1">
                  <c:v>86.9</c:v>
                </c:pt>
                <c:pt idx="2">
                  <c:v>108.5</c:v>
                </c:pt>
                <c:pt idx="3">
                  <c:v>119</c:v>
                </c:pt>
                <c:pt idx="4">
                  <c:v>121.1</c:v>
                </c:pt>
                <c:pt idx="5">
                  <c:v>117.8</c:v>
                </c:pt>
                <c:pt idx="6">
                  <c:v>111.2</c:v>
                </c:pt>
                <c:pt idx="7">
                  <c:v>102.8</c:v>
                </c:pt>
                <c:pt idx="8">
                  <c:v>93.1</c:v>
                </c:pt>
                <c:pt idx="9">
                  <c:v>94.2</c:v>
                </c:pt>
                <c:pt idx="10">
                  <c:v>81.400000000000006</c:v>
                </c:pt>
                <c:pt idx="11">
                  <c:v>57.4</c:v>
                </c:pt>
                <c:pt idx="12">
                  <c:v>52.5</c:v>
                </c:pt>
                <c:pt idx="13">
                  <c:v>59.1</c:v>
                </c:pt>
                <c:pt idx="14">
                  <c:v>73.8</c:v>
                </c:pt>
                <c:pt idx="15">
                  <c:v>99.7</c:v>
                </c:pt>
                <c:pt idx="16">
                  <c:v>97.7</c:v>
                </c:pt>
                <c:pt idx="17">
                  <c:v>103.4</c:v>
                </c:pt>
                <c:pt idx="18">
                  <c:v>103.5</c:v>
                </c:pt>
                <c:pt idx="19">
                  <c:v>94.7</c:v>
                </c:pt>
                <c:pt idx="20">
                  <c:v>86.6</c:v>
                </c:pt>
                <c:pt idx="21">
                  <c:v>101.8</c:v>
                </c:pt>
                <c:pt idx="22">
                  <c:v>75.599999999999994</c:v>
                </c:pt>
                <c:pt idx="23">
                  <c:v>65.599999999999994</c:v>
                </c:pt>
                <c:pt idx="24">
                  <c:v>71.599999999999994</c:v>
                </c:pt>
                <c:pt idx="25">
                  <c:v>78.8</c:v>
                </c:pt>
                <c:pt idx="26">
                  <c:v>111.6</c:v>
                </c:pt>
                <c:pt idx="27">
                  <c:v>107.6</c:v>
                </c:pt>
                <c:pt idx="28">
                  <c:v>115.2</c:v>
                </c:pt>
                <c:pt idx="29">
                  <c:v>117.8</c:v>
                </c:pt>
                <c:pt idx="30">
                  <c:v>106.2</c:v>
                </c:pt>
                <c:pt idx="31">
                  <c:v>109.9</c:v>
                </c:pt>
                <c:pt idx="32">
                  <c:v>106</c:v>
                </c:pt>
                <c:pt idx="33">
                  <c:v>111.8</c:v>
                </c:pt>
                <c:pt idx="34">
                  <c:v>84.5</c:v>
                </c:pt>
                <c:pt idx="35">
                  <c:v>78.599999999999994</c:v>
                </c:pt>
                <c:pt idx="36">
                  <c:v>70.5</c:v>
                </c:pt>
                <c:pt idx="37">
                  <c:v>74.599999999999994</c:v>
                </c:pt>
                <c:pt idx="38">
                  <c:v>95.5</c:v>
                </c:pt>
                <c:pt idx="39">
                  <c:v>117.8</c:v>
                </c:pt>
                <c:pt idx="40">
                  <c:v>120.9</c:v>
                </c:pt>
                <c:pt idx="41">
                  <c:v>128.5</c:v>
                </c:pt>
                <c:pt idx="42">
                  <c:v>115.3</c:v>
                </c:pt>
                <c:pt idx="43">
                  <c:v>121.8</c:v>
                </c:pt>
                <c:pt idx="44">
                  <c:v>118.5</c:v>
                </c:pt>
                <c:pt idx="45">
                  <c:v>123.2</c:v>
                </c:pt>
                <c:pt idx="46">
                  <c:v>102.3</c:v>
                </c:pt>
                <c:pt idx="47">
                  <c:v>98.7</c:v>
                </c:pt>
                <c:pt idx="48">
                  <c:v>76.2</c:v>
                </c:pt>
                <c:pt idx="49">
                  <c:v>83.5</c:v>
                </c:pt>
                <c:pt idx="50">
                  <c:v>134.30000000000001</c:v>
                </c:pt>
                <c:pt idx="51">
                  <c:v>137.6</c:v>
                </c:pt>
                <c:pt idx="52">
                  <c:v>148.80000000000001</c:v>
                </c:pt>
                <c:pt idx="53">
                  <c:v>136.4</c:v>
                </c:pt>
                <c:pt idx="54">
                  <c:v>127.8</c:v>
                </c:pt>
                <c:pt idx="55">
                  <c:v>139.80000000000001</c:v>
                </c:pt>
                <c:pt idx="56">
                  <c:v>130.1</c:v>
                </c:pt>
                <c:pt idx="57">
                  <c:v>130.6</c:v>
                </c:pt>
                <c:pt idx="58">
                  <c:v>113.4</c:v>
                </c:pt>
                <c:pt idx="59">
                  <c:v>98.5</c:v>
                </c:pt>
                <c:pt idx="60">
                  <c:v>84.5</c:v>
                </c:pt>
                <c:pt idx="61">
                  <c:v>81.599999999999994</c:v>
                </c:pt>
                <c:pt idx="62">
                  <c:v>103.8</c:v>
                </c:pt>
                <c:pt idx="63">
                  <c:v>116.9</c:v>
                </c:pt>
                <c:pt idx="64">
                  <c:v>130.5</c:v>
                </c:pt>
                <c:pt idx="65">
                  <c:v>123.4</c:v>
                </c:pt>
                <c:pt idx="66">
                  <c:v>129.1</c:v>
                </c:pt>
                <c:pt idx="67">
                  <c:v>135.80000000000001</c:v>
                </c:pt>
                <c:pt idx="68">
                  <c:v>122.4</c:v>
                </c:pt>
                <c:pt idx="69">
                  <c:v>126.2</c:v>
                </c:pt>
                <c:pt idx="70">
                  <c:v>107.2</c:v>
                </c:pt>
                <c:pt idx="71">
                  <c:v>92.8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74-4136-B38F-BE4837674B06}"/>
            </c:ext>
          </c:extLst>
        </c:ser>
        <c:ser>
          <c:idx val="1"/>
          <c:order val="1"/>
          <c:tx>
            <c:v>Seasonal Index(Mean)</c:v>
          </c:tx>
          <c:spPr>
            <a:ln w="19050" cap="flat" cmpd="sng" algn="ctr">
              <a:solidFill>
                <a:schemeClr val="accent2"/>
              </a:solidFill>
              <a:prstDash val="sysDot"/>
              <a:miter lim="800000"/>
            </a:ln>
            <a:effectLst/>
          </c:spPr>
          <c:marker>
            <c:symbol val="none"/>
          </c:marker>
          <c:val>
            <c:numRef>
              <c:f>'Dataset - USA(Housing)'!$J$6:$J$77</c:f>
              <c:numCache>
                <c:formatCode>General</c:formatCode>
                <c:ptCount val="72"/>
                <c:pt idx="0">
                  <c:v>1.362292838594134</c:v>
                </c:pt>
                <c:pt idx="1">
                  <c:v>1.1669367956611572</c:v>
                </c:pt>
                <c:pt idx="2">
                  <c:v>1.0854669848038911</c:v>
                </c:pt>
                <c:pt idx="3">
                  <c:v>1.062396177334866</c:v>
                </c:pt>
                <c:pt idx="4">
                  <c:v>1.0327194146358329</c:v>
                </c:pt>
                <c:pt idx="5">
                  <c:v>1.0094491010167701</c:v>
                </c:pt>
                <c:pt idx="6">
                  <c:v>0.99921619863845335</c:v>
                </c:pt>
                <c:pt idx="7">
                  <c:v>0.91454130180092119</c:v>
                </c:pt>
                <c:pt idx="8">
                  <c:v>0.88913578555646267</c:v>
                </c:pt>
                <c:pt idx="9">
                  <c:v>0.85467142304106558</c:v>
                </c:pt>
                <c:pt idx="10">
                  <c:v>0.90506185303671172</c:v>
                </c:pt>
                <c:pt idx="11">
                  <c:v>0.73376630003376242</c:v>
                </c:pt>
                <c:pt idx="12">
                  <c:v>0.72097151236080681</c:v>
                </c:pt>
                <c:pt idx="13">
                  <c:v>0.79362444906299645</c:v>
                </c:pt>
                <c:pt idx="14">
                  <c:v>0.7383176357467941</c:v>
                </c:pt>
                <c:pt idx="15">
                  <c:v>0.89009158722929527</c:v>
                </c:pt>
                <c:pt idx="16">
                  <c:v>0.83316834690273234</c:v>
                </c:pt>
                <c:pt idx="17">
                  <c:v>0.88605294605376939</c:v>
                </c:pt>
                <c:pt idx="18">
                  <c:v>0.9300258683370497</c:v>
                </c:pt>
                <c:pt idx="19">
                  <c:v>0.8424811408613545</c:v>
                </c:pt>
                <c:pt idx="20">
                  <c:v>0.82705863618893305</c:v>
                </c:pt>
                <c:pt idx="21">
                  <c:v>0.92362580536709626</c:v>
                </c:pt>
                <c:pt idx="22">
                  <c:v>0.84057341633385008</c:v>
                </c:pt>
                <c:pt idx="23">
                  <c:v>0.83859005718144264</c:v>
                </c:pt>
                <c:pt idx="24">
                  <c:v>0.98326781495302407</c:v>
                </c:pt>
                <c:pt idx="25">
                  <c:v>1.0581659320839951</c:v>
                </c:pt>
                <c:pt idx="26">
                  <c:v>1.1164803272268593</c:v>
                </c:pt>
                <c:pt idx="27">
                  <c:v>0.96062040908597957</c:v>
                </c:pt>
                <c:pt idx="28">
                  <c:v>0.98240525653218791</c:v>
                </c:pt>
                <c:pt idx="29">
                  <c:v>1.0094491010167701</c:v>
                </c:pt>
                <c:pt idx="30">
                  <c:v>0.95428741272845097</c:v>
                </c:pt>
                <c:pt idx="31">
                  <c:v>0.97770514657510943</c:v>
                </c:pt>
                <c:pt idx="32">
                  <c:v>1.0123350512243292</c:v>
                </c:pt>
                <c:pt idx="33">
                  <c:v>1.0143552557960842</c:v>
                </c:pt>
                <c:pt idx="34">
                  <c:v>0.93952981058479279</c:v>
                </c:pt>
                <c:pt idx="35">
                  <c:v>1.0047740624155701</c:v>
                </c:pt>
                <c:pt idx="36">
                  <c:v>0.96816174517022624</c:v>
                </c:pt>
                <c:pt idx="37">
                  <c:v>1.0017662250439852</c:v>
                </c:pt>
                <c:pt idx="38">
                  <c:v>0.95541103270757233</c:v>
                </c:pt>
                <c:pt idx="39">
                  <c:v>1.0516829385718254</c:v>
                </c:pt>
                <c:pt idx="40">
                  <c:v>1.0310138499543535</c:v>
                </c:pt>
                <c:pt idx="41">
                  <c:v>1.1011392994962221</c:v>
                </c:pt>
                <c:pt idx="42">
                  <c:v>1.0360578030846552</c:v>
                </c:pt>
                <c:pt idx="43">
                  <c:v>1.0835713089431149</c:v>
                </c:pt>
                <c:pt idx="44">
                  <c:v>1.1317141846234247</c:v>
                </c:pt>
                <c:pt idx="45">
                  <c:v>1.1177868292851303</c:v>
                </c:pt>
                <c:pt idx="46">
                  <c:v>1.1374425990866781</c:v>
                </c:pt>
                <c:pt idx="47">
                  <c:v>1.2617201012775672</c:v>
                </c:pt>
                <c:pt idx="48">
                  <c:v>1.0464386522265425</c:v>
                </c:pt>
                <c:pt idx="49">
                  <c:v>1.1212798899621015</c:v>
                </c:pt>
                <c:pt idx="50">
                  <c:v>1.3435780281950469</c:v>
                </c:pt>
                <c:pt idx="51">
                  <c:v>1.2284513781619961</c:v>
                </c:pt>
                <c:pt idx="52">
                  <c:v>1.2689401230207429</c:v>
                </c:pt>
                <c:pt idx="53">
                  <c:v>1.1688358011773128</c:v>
                </c:pt>
                <c:pt idx="54">
                  <c:v>1.1483797678596612</c:v>
                </c:pt>
                <c:pt idx="55">
                  <c:v>1.2437049999199299</c:v>
                </c:pt>
                <c:pt idx="56">
                  <c:v>1.2424980204177851</c:v>
                </c:pt>
                <c:pt idx="57">
                  <c:v>1.1849266226025812</c:v>
                </c:pt>
                <c:pt idx="58">
                  <c:v>1.2608601245007753</c:v>
                </c:pt>
                <c:pt idx="59">
                  <c:v>1.2591634242739651</c:v>
                </c:pt>
                <c:pt idx="60">
                  <c:v>1.1604208151331081</c:v>
                </c:pt>
                <c:pt idx="61">
                  <c:v>1.095765736777335</c:v>
                </c:pt>
                <c:pt idx="62">
                  <c:v>1.0384467559690682</c:v>
                </c:pt>
                <c:pt idx="63">
                  <c:v>1.0436480094995448</c:v>
                </c:pt>
                <c:pt idx="64">
                  <c:v>1.1128809546653691</c:v>
                </c:pt>
                <c:pt idx="65">
                  <c:v>1.0574364946134927</c:v>
                </c:pt>
                <c:pt idx="66">
                  <c:v>1.1600612521962619</c:v>
                </c:pt>
                <c:pt idx="67">
                  <c:v>1.2081197352584154</c:v>
                </c:pt>
                <c:pt idx="68">
                  <c:v>1.1689604742439423</c:v>
                </c:pt>
                <c:pt idx="69">
                  <c:v>1.1450056644138267</c:v>
                </c:pt>
                <c:pt idx="70">
                  <c:v>1.191924209404613</c:v>
                </c:pt>
                <c:pt idx="71">
                  <c:v>1.1862981296713093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74-4136-B38F-BE4837674B06}"/>
            </c:ext>
          </c:extLst>
        </c:ser>
        <c:ser>
          <c:idx val="3"/>
          <c:order val="3"/>
          <c:tx>
            <c:v>Ratio-To-Trend(Mean)</c:v>
          </c:tx>
          <c:spPr>
            <a:ln w="19050" cap="flat" cmpd="sng" algn="ctr">
              <a:solidFill>
                <a:schemeClr val="accent4"/>
              </a:solidFill>
              <a:prstDash val="sysDash"/>
              <a:miter lim="800000"/>
            </a:ln>
            <a:effectLst/>
          </c:spPr>
          <c:marker>
            <c:symbol val="none"/>
          </c:marker>
          <c:val>
            <c:numRef>
              <c:f>'Dataset - USA(Housing)'!$L$6:$L$77</c:f>
              <c:numCache>
                <c:formatCode>General</c:formatCode>
                <c:ptCount val="72"/>
                <c:pt idx="0">
                  <c:v>1.3211618312887261</c:v>
                </c:pt>
                <c:pt idx="1">
                  <c:v>1.141012685495062</c:v>
                </c:pt>
                <c:pt idx="2">
                  <c:v>1.0631621482267577</c:v>
                </c:pt>
                <c:pt idx="3">
                  <c:v>1.0501615602752867</c:v>
                </c:pt>
                <c:pt idx="4">
                  <c:v>1.0243460078148212</c:v>
                </c:pt>
                <c:pt idx="5">
                  <c:v>1.0080553832376606</c:v>
                </c:pt>
                <c:pt idx="6">
                  <c:v>1.0040643290657998</c:v>
                </c:pt>
                <c:pt idx="7">
                  <c:v>0.92141821489428433</c:v>
                </c:pt>
                <c:pt idx="8">
                  <c:v>0.89948571940740996</c:v>
                </c:pt>
                <c:pt idx="9">
                  <c:v>0.87123211567290071</c:v>
                </c:pt>
                <c:pt idx="10">
                  <c:v>0.9231168179360818</c:v>
                </c:pt>
                <c:pt idx="11">
                  <c:v>0.75346956395980746</c:v>
                </c:pt>
                <c:pt idx="12">
                  <c:v>0.69920359014776334</c:v>
                </c:pt>
                <c:pt idx="13">
                  <c:v>0.77599366758064625</c:v>
                </c:pt>
                <c:pt idx="14">
                  <c:v>0.72314623538373013</c:v>
                </c:pt>
                <c:pt idx="15">
                  <c:v>0.87984123999534525</c:v>
                </c:pt>
                <c:pt idx="16">
                  <c:v>0.82641292290262625</c:v>
                </c:pt>
                <c:pt idx="17">
                  <c:v>0.88482959785037452</c:v>
                </c:pt>
                <c:pt idx="18">
                  <c:v>0.93453829189127935</c:v>
                </c:pt>
                <c:pt idx="19">
                  <c:v>0.84881619601642744</c:v>
                </c:pt>
                <c:pt idx="20">
                  <c:v>0.83668596456156508</c:v>
                </c:pt>
                <c:pt idx="21">
                  <c:v>0.94152260483547012</c:v>
                </c:pt>
                <c:pt idx="22">
                  <c:v>0.85734190953277367</c:v>
                </c:pt>
                <c:pt idx="23">
                  <c:v>0.86110807309692283</c:v>
                </c:pt>
                <c:pt idx="24">
                  <c:v>0.95358051532533039</c:v>
                </c:pt>
                <c:pt idx="25">
                  <c:v>1.0346582234408617</c:v>
                </c:pt>
                <c:pt idx="26">
                  <c:v>1.0935382096046651</c:v>
                </c:pt>
                <c:pt idx="27">
                  <c:v>0.94955784777832641</c:v>
                </c:pt>
                <c:pt idx="28">
                  <c:v>0.97443980264465246</c:v>
                </c:pt>
                <c:pt idx="29">
                  <c:v>1.0080553832376606</c:v>
                </c:pt>
                <c:pt idx="30">
                  <c:v>0.95891755167974757</c:v>
                </c:pt>
                <c:pt idx="31">
                  <c:v>0.98505702156499864</c:v>
                </c:pt>
                <c:pt idx="32">
                  <c:v>1.0241190790245485</c:v>
                </c:pt>
                <c:pt idx="33">
                  <c:v>1.0340100905756933</c:v>
                </c:pt>
                <c:pt idx="34">
                  <c:v>0.95827237242750507</c:v>
                </c:pt>
                <c:pt idx="35">
                  <c:v>1.0317544900216178</c:v>
                </c:pt>
                <c:pt idx="36">
                  <c:v>0.93893053534128212</c:v>
                </c:pt>
                <c:pt idx="37">
                  <c:v>0.97951146533868361</c:v>
                </c:pt>
                <c:pt idx="38">
                  <c:v>0.93577866502908169</c:v>
                </c:pt>
                <c:pt idx="39">
                  <c:v>1.0395716958019223</c:v>
                </c:pt>
                <c:pt idx="40">
                  <c:v>1.022654272046341</c:v>
                </c:pt>
                <c:pt idx="41">
                  <c:v>1.0996189876573803</c:v>
                </c:pt>
                <c:pt idx="42">
                  <c:v>1.0410846865223624</c:v>
                </c:pt>
                <c:pt idx="43">
                  <c:v>1.0917192468299983</c:v>
                </c:pt>
                <c:pt idx="44">
                  <c:v>1.1448878383434811</c:v>
                </c:pt>
                <c:pt idx="45">
                  <c:v>1.1394458243195476</c:v>
                </c:pt>
                <c:pt idx="46">
                  <c:v>1.1601332982169676</c:v>
                </c:pt>
                <c:pt idx="47">
                  <c:v>1.2956001038821081</c:v>
                </c:pt>
                <c:pt idx="48">
                  <c:v>1.0148440679858965</c:v>
                </c:pt>
                <c:pt idx="49">
                  <c:v>1.0963700717932987</c:v>
                </c:pt>
                <c:pt idx="50">
                  <c:v>1.3159693687267611</c:v>
                </c:pt>
                <c:pt idx="51">
                  <c:v>1.2143044596124324</c:v>
                </c:pt>
                <c:pt idx="52">
                  <c:v>1.2586514117493428</c:v>
                </c:pt>
                <c:pt idx="53">
                  <c:v>1.1672220226962389</c:v>
                </c:pt>
                <c:pt idx="54">
                  <c:v>1.1539516299874928</c:v>
                </c:pt>
                <c:pt idx="55">
                  <c:v>1.2530570665585696</c:v>
                </c:pt>
                <c:pt idx="56">
                  <c:v>1.2569612469914504</c:v>
                </c:pt>
                <c:pt idx="57">
                  <c:v>1.2078865637673124</c:v>
                </c:pt>
                <c:pt idx="58">
                  <c:v>1.2860128642991606</c:v>
                </c:pt>
                <c:pt idx="59">
                  <c:v>1.2929747743909588</c:v>
                </c:pt>
                <c:pt idx="60">
                  <c:v>1.1253848260473525</c:v>
                </c:pt>
                <c:pt idx="61">
                  <c:v>1.0714227288423135</c:v>
                </c:pt>
                <c:pt idx="62">
                  <c:v>1.0171081196860594</c:v>
                </c:pt>
                <c:pt idx="63">
                  <c:v>1.0316292974468992</c:v>
                </c:pt>
                <c:pt idx="64">
                  <c:v>1.1038575889333953</c:v>
                </c:pt>
                <c:pt idx="65">
                  <c:v>1.0559765219993831</c:v>
                </c:pt>
                <c:pt idx="66">
                  <c:v>1.1656897921078664</c:v>
                </c:pt>
                <c:pt idx="67">
                  <c:v>1.2172042177299984</c:v>
                </c:pt>
                <c:pt idx="68">
                  <c:v>1.1825676912509882</c:v>
                </c:pt>
                <c:pt idx="69">
                  <c:v>1.1671920700416143</c:v>
                </c:pt>
                <c:pt idx="70">
                  <c:v>1.2157017553163141</c:v>
                </c:pt>
                <c:pt idx="71">
                  <c:v>1.2181528838932079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A74-4136-B38F-BE4837674B06}"/>
            </c:ext>
          </c:extLst>
        </c:ser>
        <c:ser>
          <c:idx val="4"/>
          <c:order val="4"/>
          <c:tx>
            <c:v>Ratio-to-MA(12)</c:v>
          </c:tx>
          <c:spPr>
            <a:ln w="19050" cap="flat" cmpd="sng" algn="ctr">
              <a:solidFill>
                <a:schemeClr val="accent5"/>
              </a:solidFill>
              <a:prstDash val="dash"/>
              <a:miter lim="800000"/>
            </a:ln>
            <a:effectLst/>
          </c:spPr>
          <c:marker>
            <c:symbol val="none"/>
          </c:marker>
          <c:val>
            <c:numRef>
              <c:f>'Dataset - USA(Housing)'!$P$6:$P$77</c:f>
              <c:numCache>
                <c:formatCode>General</c:formatCode>
                <c:ptCount val="72"/>
                <c:pt idx="0">
                  <c:v>1.4229859303245864</c:v>
                </c:pt>
                <c:pt idx="1">
                  <c:v>1.1713060055722115</c:v>
                </c:pt>
                <c:pt idx="2">
                  <c:v>1.0763464285147504</c:v>
                </c:pt>
                <c:pt idx="3">
                  <c:v>1.0543367787315259</c:v>
                </c:pt>
                <c:pt idx="4">
                  <c:v>1.0246259200655554</c:v>
                </c:pt>
                <c:pt idx="5">
                  <c:v>1.0003002427381613</c:v>
                </c:pt>
                <c:pt idx="6">
                  <c:v>0.99335101594590403</c:v>
                </c:pt>
                <c:pt idx="7">
                  <c:v>0.92037210710655115</c:v>
                </c:pt>
                <c:pt idx="8">
                  <c:v>0.8882014621229215</c:v>
                </c:pt>
                <c:pt idx="9">
                  <c:v>0.8515889905463615</c:v>
                </c:pt>
                <c:pt idx="10">
                  <c:v>0.90663450049810468</c:v>
                </c:pt>
                <c:pt idx="11">
                  <c:v>0.73954474152740146</c:v>
                </c:pt>
                <c:pt idx="12">
                  <c:v>0.75309235223831439</c:v>
                </c:pt>
                <c:pt idx="13">
                  <c:v>0.79659591403127394</c:v>
                </c:pt>
                <c:pt idx="14">
                  <c:v>0.73211397626164576</c:v>
                </c:pt>
                <c:pt idx="15">
                  <c:v>0.88333930117254722</c:v>
                </c:pt>
                <c:pt idx="16">
                  <c:v>0.82663874806279747</c:v>
                </c:pt>
                <c:pt idx="17">
                  <c:v>0.87802245415217228</c:v>
                </c:pt>
                <c:pt idx="18">
                  <c:v>0.92456681789929018</c:v>
                </c:pt>
                <c:pt idx="19">
                  <c:v>0.84785251500963432</c:v>
                </c:pt>
                <c:pt idx="20">
                  <c:v>0.82618954478888296</c:v>
                </c:pt>
                <c:pt idx="21">
                  <c:v>0.92029468405116344</c:v>
                </c:pt>
                <c:pt idx="22">
                  <c:v>0.84203400783362048</c:v>
                </c:pt>
                <c:pt idx="23">
                  <c:v>0.84519399031703013</c:v>
                </c:pt>
                <c:pt idx="24">
                  <c:v>1.0270745222907296</c:v>
                </c:pt>
                <c:pt idx="25">
                  <c:v>1.0621278853750318</c:v>
                </c:pt>
                <c:pt idx="26">
                  <c:v>1.1070991836151716</c:v>
                </c:pt>
                <c:pt idx="27">
                  <c:v>0.95333308732363164</c:v>
                </c:pt>
                <c:pt idx="28">
                  <c:v>0.97470607755203953</c:v>
                </c:pt>
                <c:pt idx="29">
                  <c:v>1.0003002427381613</c:v>
                </c:pt>
                <c:pt idx="30">
                  <c:v>0.94868595227927166</c:v>
                </c:pt>
                <c:pt idx="31">
                  <c:v>0.98393866314212053</c:v>
                </c:pt>
                <c:pt idx="32">
                  <c:v>1.011271267293552</c:v>
                </c:pt>
                <c:pt idx="33">
                  <c:v>1.0106969123469556</c:v>
                </c:pt>
                <c:pt idx="34">
                  <c:v>0.94116235002567372</c:v>
                </c:pt>
                <c:pt idx="35">
                  <c:v>1.012686701812783</c:v>
                </c:pt>
                <c:pt idx="36">
                  <c:v>1.0112954444343079</c:v>
                </c:pt>
                <c:pt idx="37">
                  <c:v>1.0055170082357534</c:v>
                </c:pt>
                <c:pt idx="38">
                  <c:v>0.94738326196459588</c:v>
                </c:pt>
                <c:pt idx="39">
                  <c:v>1.0437048112149054</c:v>
                </c:pt>
                <c:pt idx="40">
                  <c:v>1.0229337220142498</c:v>
                </c:pt>
                <c:pt idx="41">
                  <c:v>1.0911594328680283</c:v>
                </c:pt>
                <c:pt idx="42">
                  <c:v>1.0299763681525427</c:v>
                </c:pt>
                <c:pt idx="43">
                  <c:v>1.090479792272159</c:v>
                </c:pt>
                <c:pt idx="44">
                  <c:v>1.1305249544743954</c:v>
                </c:pt>
                <c:pt idx="45">
                  <c:v>1.1137554526041586</c:v>
                </c:pt>
                <c:pt idx="46">
                  <c:v>1.1394190344097801</c:v>
                </c:pt>
                <c:pt idx="47">
                  <c:v>1.2716562018946782</c:v>
                </c:pt>
                <c:pt idx="48">
                  <c:v>1.0930597569630391</c:v>
                </c:pt>
                <c:pt idx="49">
                  <c:v>1.1254781526499387</c:v>
                </c:pt>
                <c:pt idx="50">
                  <c:v>1.3322887128989029</c:v>
                </c:pt>
                <c:pt idx="51">
                  <c:v>1.2191322752391425</c:v>
                </c:pt>
                <c:pt idx="52">
                  <c:v>1.2589953501713844</c:v>
                </c:pt>
                <c:pt idx="53">
                  <c:v>1.1582423863283975</c:v>
                </c:pt>
                <c:pt idx="54">
                  <c:v>1.1416390273191235</c:v>
                </c:pt>
                <c:pt idx="55">
                  <c:v>1.2516344413764191</c:v>
                </c:pt>
                <c:pt idx="56">
                  <c:v>1.241192376178218</c:v>
                </c:pt>
                <c:pt idx="57">
                  <c:v>1.1806531015430446</c:v>
                </c:pt>
                <c:pt idx="58">
                  <c:v>1.2630510117504308</c:v>
                </c:pt>
                <c:pt idx="59">
                  <c:v>1.2690793909485896</c:v>
                </c:pt>
                <c:pt idx="60">
                  <c:v>1.2121200716978584</c:v>
                </c:pt>
                <c:pt idx="61">
                  <c:v>1.0998684701345507</c:v>
                </c:pt>
                <c:pt idx="62">
                  <c:v>1.0297212836850791</c:v>
                </c:pt>
                <c:pt idx="63">
                  <c:v>1.0357308355774402</c:v>
                </c:pt>
                <c:pt idx="64">
                  <c:v>1.1041592284769197</c:v>
                </c:pt>
                <c:pt idx="65">
                  <c:v>1.0478527160771571</c:v>
                </c:pt>
                <c:pt idx="66">
                  <c:v>1.153251943872448</c:v>
                </c:pt>
                <c:pt idx="67">
                  <c:v>1.215822297131028</c:v>
                </c:pt>
                <c:pt idx="68">
                  <c:v>1.1677321048748186</c:v>
                </c:pt>
                <c:pt idx="69">
                  <c:v>1.1408761210928962</c:v>
                </c:pt>
                <c:pt idx="70">
                  <c:v>1.1939953126952927</c:v>
                </c:pt>
                <c:pt idx="71">
                  <c:v>1.1956402789850671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A74-4136-B38F-BE4837674B06}"/>
            </c:ext>
          </c:extLst>
        </c:ser>
        <c:ser>
          <c:idx val="5"/>
          <c:order val="5"/>
          <c:tx>
            <c:v>Ratio-to-Trend(Median)</c:v>
          </c:tx>
          <c:spPr>
            <a:ln w="19050" cap="flat" cmpd="sng" algn="ctr">
              <a:solidFill>
                <a:schemeClr val="accent6"/>
              </a:solidFill>
              <a:prstDash val="sysDash"/>
              <a:miter lim="800000"/>
            </a:ln>
            <a:effectLst/>
          </c:spPr>
          <c:marker>
            <c:symbol val="none"/>
          </c:marker>
          <c:val>
            <c:numRef>
              <c:f>'Dataset - USA(Housing)'!$M$6:$M$77</c:f>
              <c:numCache>
                <c:formatCode>General</c:formatCode>
                <c:ptCount val="72"/>
                <c:pt idx="0">
                  <c:v>1.3819247555215726</c:v>
                </c:pt>
                <c:pt idx="1">
                  <c:v>1.1672622112233912</c:v>
                </c:pt>
                <c:pt idx="2">
                  <c:v>1.0586820846539322</c:v>
                </c:pt>
                <c:pt idx="3">
                  <c:v>1.0748540987015127</c:v>
                </c:pt>
                <c:pt idx="4">
                  <c:v>1.0481544980762343</c:v>
                </c:pt>
                <c:pt idx="5">
                  <c:v>0.98201950816492101</c:v>
                </c:pt>
                <c:pt idx="6">
                  <c:v>1.0095242749889102</c:v>
                </c:pt>
                <c:pt idx="7">
                  <c:v>0.89982126760087411</c:v>
                </c:pt>
                <c:pt idx="8">
                  <c:v>0.88981066032975431</c:v>
                </c:pt>
                <c:pt idx="9">
                  <c:v>0.8667695272118322</c:v>
                </c:pt>
                <c:pt idx="10">
                  <c:v>0.90596148251365971</c:v>
                </c:pt>
                <c:pt idx="11">
                  <c:v>0.74042594966803932</c:v>
                </c:pt>
                <c:pt idx="12">
                  <c:v>0.73136138775083226</c:v>
                </c:pt>
                <c:pt idx="13">
                  <c:v>0.79384576160301989</c:v>
                </c:pt>
                <c:pt idx="14">
                  <c:v>0.72009896633603865</c:v>
                </c:pt>
                <c:pt idx="15">
                  <c:v>0.90052902218941866</c:v>
                </c:pt>
                <c:pt idx="16">
                  <c:v>0.84562092867091743</c:v>
                </c:pt>
                <c:pt idx="17">
                  <c:v>0.86197637643678138</c:v>
                </c:pt>
                <c:pt idx="18">
                  <c:v>0.93962016601935427</c:v>
                </c:pt>
                <c:pt idx="19">
                  <c:v>0.82892095371403485</c:v>
                </c:pt>
                <c:pt idx="20">
                  <c:v>0.82768639295979296</c:v>
                </c:pt>
                <c:pt idx="21">
                  <c:v>0.93669997739028144</c:v>
                </c:pt>
                <c:pt idx="22">
                  <c:v>0.84140894444757575</c:v>
                </c:pt>
                <c:pt idx="23">
                  <c:v>0.84620108533490201</c:v>
                </c:pt>
                <c:pt idx="24">
                  <c:v>0.99743762596113494</c:v>
                </c:pt>
                <c:pt idx="25">
                  <c:v>1.058461015470693</c:v>
                </c:pt>
                <c:pt idx="26">
                  <c:v>1.0889301442154731</c:v>
                </c:pt>
                <c:pt idx="27">
                  <c:v>0.97188488252338456</c:v>
                </c:pt>
                <c:pt idx="28">
                  <c:v>0.99708834168771421</c:v>
                </c:pt>
                <c:pt idx="29">
                  <c:v>0.98201950816492101</c:v>
                </c:pt>
                <c:pt idx="30">
                  <c:v>0.96413199643725056</c:v>
                </c:pt>
                <c:pt idx="31">
                  <c:v>0.96196845631649874</c:v>
                </c:pt>
                <c:pt idx="32">
                  <c:v>1.0131034371101393</c:v>
                </c:pt>
                <c:pt idx="33">
                  <c:v>1.0287137276250831</c:v>
                </c:pt>
                <c:pt idx="34">
                  <c:v>0.94046370113518729</c:v>
                </c:pt>
                <c:pt idx="35">
                  <c:v>1.0138933735872453</c:v>
                </c:pt>
                <c:pt idx="36">
                  <c:v>0.98211386355111752</c:v>
                </c:pt>
                <c:pt idx="37">
                  <c:v>1.0020455806359607</c:v>
                </c:pt>
                <c:pt idx="38">
                  <c:v>0.93183538326682513</c:v>
                </c:pt>
                <c:pt idx="39">
                  <c:v>1.0640152338406572</c:v>
                </c:pt>
                <c:pt idx="40">
                  <c:v>1.0464234419274709</c:v>
                </c:pt>
                <c:pt idx="41">
                  <c:v>1.0712182241018027</c:v>
                </c:pt>
                <c:pt idx="42">
                  <c:v>1.0467459434012709</c:v>
                </c:pt>
                <c:pt idx="43">
                  <c:v>1.0661306458539539</c:v>
                </c:pt>
                <c:pt idx="44">
                  <c:v>1.1325731820523726</c:v>
                </c:pt>
                <c:pt idx="45">
                  <c:v>1.1336094028927572</c:v>
                </c:pt>
                <c:pt idx="46">
                  <c:v>1.1385732145104102</c:v>
                </c:pt>
                <c:pt idx="47">
                  <c:v>1.2731714500389457</c:v>
                </c:pt>
                <c:pt idx="48">
                  <c:v>1.061518814221208</c:v>
                </c:pt>
                <c:pt idx="49">
                  <c:v>1.1215925735000365</c:v>
                </c:pt>
                <c:pt idx="50">
                  <c:v>1.3104239997144986</c:v>
                </c:pt>
                <c:pt idx="51">
                  <c:v>1.2428565040447743</c:v>
                </c:pt>
                <c:pt idx="52">
                  <c:v>1.2879057746799643</c:v>
                </c:pt>
                <c:pt idx="53">
                  <c:v>1.137075219980435</c:v>
                </c:pt>
                <c:pt idx="54">
                  <c:v>1.16022663978042</c:v>
                </c:pt>
                <c:pt idx="55">
                  <c:v>1.2236868989358192</c:v>
                </c:pt>
                <c:pt idx="56">
                  <c:v>1.2434411053587651</c:v>
                </c:pt>
                <c:pt idx="57">
                  <c:v>1.2016995780665103</c:v>
                </c:pt>
                <c:pt idx="58">
                  <c:v>1.2621134166713637</c:v>
                </c:pt>
                <c:pt idx="59">
                  <c:v>1.2705915686812173</c:v>
                </c:pt>
                <c:pt idx="60">
                  <c:v>1.1771435669513395</c:v>
                </c:pt>
                <c:pt idx="61">
                  <c:v>1.0960713053605147</c:v>
                </c:pt>
                <c:pt idx="62">
                  <c:v>1.0128221233832089</c:v>
                </c:pt>
                <c:pt idx="63">
                  <c:v>1.0558860851950156</c:v>
                </c:pt>
                <c:pt idx="64">
                  <c:v>1.1295141370681139</c:v>
                </c:pt>
                <c:pt idx="65">
                  <c:v>1.0287029482814198</c:v>
                </c:pt>
                <c:pt idx="66">
                  <c:v>1.1720286322038516</c:v>
                </c:pt>
                <c:pt idx="67">
                  <c:v>1.1886743982509602</c:v>
                </c:pt>
                <c:pt idx="68">
                  <c:v>1.1698477424743494</c:v>
                </c:pt>
                <c:pt idx="69">
                  <c:v>1.1612135279631977</c:v>
                </c:pt>
                <c:pt idx="70">
                  <c:v>1.1931089794283085</c:v>
                </c:pt>
                <c:pt idx="71">
                  <c:v>1.1970649499859589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A74-4136-B38F-BE4837674B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5347856"/>
        <c:axId val="705346544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v>Seasonal Index(Median)</c:v>
                </c:tx>
                <c:spPr>
                  <a:ln w="38100" cap="flat" cmpd="dbl" algn="ctr">
                    <a:solidFill>
                      <a:schemeClr val="accent3"/>
                    </a:solidFill>
                    <a:miter lim="800000"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'Dataset - USA(Housing)'!$K$6:$K$77</c15:sqref>
                        </c15:formulaRef>
                      </c:ext>
                    </c:extLst>
                    <c:numCache>
                      <c:formatCode>General</c:formatCode>
                      <c:ptCount val="72"/>
                      <c:pt idx="0">
                        <c:v>1.3573165512914556</c:v>
                      </c:pt>
                      <c:pt idx="1">
                        <c:v>1.164935231015102</c:v>
                      </c:pt>
                      <c:pt idx="2">
                        <c:v>1.0844224749822389</c:v>
                      </c:pt>
                      <c:pt idx="3">
                        <c:v>1.0618597722239715</c:v>
                      </c:pt>
                      <c:pt idx="4">
                        <c:v>1.0323091641451523</c:v>
                      </c:pt>
                      <c:pt idx="5">
                        <c:v>1.0094716379054252</c:v>
                      </c:pt>
                      <c:pt idx="6">
                        <c:v>0.9990592124117752</c:v>
                      </c:pt>
                      <c:pt idx="7">
                        <c:v>0.91511741007808378</c:v>
                      </c:pt>
                      <c:pt idx="8">
                        <c:v>0.89003026923276141</c:v>
                      </c:pt>
                      <c:pt idx="9">
                        <c:v>0.85581085193037332</c:v>
                      </c:pt>
                      <c:pt idx="10">
                        <c:v>0.90584944924831468</c:v>
                      </c:pt>
                      <c:pt idx="11">
                        <c:v>0.73572563071368258</c:v>
                      </c:pt>
                      <c:pt idx="12">
                        <c:v>0.71833789256856262</c:v>
                      </c:pt>
                      <c:pt idx="13">
                        <c:v>0.79226320083996005</c:v>
                      </c:pt>
                      <c:pt idx="14">
                        <c:v>0.73760717653169794</c:v>
                      </c:pt>
                      <c:pt idx="15">
                        <c:v>0.88964217891369723</c:v>
                      </c:pt>
                      <c:pt idx="16">
                        <c:v>0.83283736859604773</c:v>
                      </c:pt>
                      <c:pt idx="17">
                        <c:v>0.88607272800866699</c:v>
                      </c:pt>
                      <c:pt idx="18">
                        <c:v>0.92987975255952093</c:v>
                      </c:pt>
                      <c:pt idx="19">
                        <c:v>0.84301185539294299</c:v>
                      </c:pt>
                      <c:pt idx="20">
                        <c:v>0.82789066934003364</c:v>
                      </c:pt>
                      <c:pt idx="21">
                        <c:v>0.92485716270182583</c:v>
                      </c:pt>
                      <c:pt idx="22">
                        <c:v>0.84130489389646901</c:v>
                      </c:pt>
                      <c:pt idx="23">
                        <c:v>0.84082929224420866</c:v>
                      </c:pt>
                      <c:pt idx="24">
                        <c:v>0.97967605919826828</c:v>
                      </c:pt>
                      <c:pt idx="25">
                        <c:v>1.05635093445328</c:v>
                      </c:pt>
                      <c:pt idx="26">
                        <c:v>1.1154059742674456</c:v>
                      </c:pt>
                      <c:pt idx="27">
                        <c:v>0.96013539068318776</c:v>
                      </c:pt>
                      <c:pt idx="28">
                        <c:v>0.98201499347251475</c:v>
                      </c:pt>
                      <c:pt idx="29">
                        <c:v>1.0094716379054252</c:v>
                      </c:pt>
                      <c:pt idx="30">
                        <c:v>0.95413748523498676</c:v>
                      </c:pt>
                      <c:pt idx="31">
                        <c:v>0.97832104443172585</c:v>
                      </c:pt>
                      <c:pt idx="32">
                        <c:v>1.0133534751737134</c:v>
                      </c:pt>
                      <c:pt idx="33">
                        <c:v>1.0157075716116319</c:v>
                      </c:pt>
                      <c:pt idx="34">
                        <c:v>0.94034740124671479</c:v>
                      </c:pt>
                      <c:pt idx="35">
                        <c:v>1.0074570483291889</c:v>
                      </c:pt>
                      <c:pt idx="36">
                        <c:v>0.9646251700206413</c:v>
                      </c:pt>
                      <c:pt idx="37">
                        <c:v>1.0000479658656687</c:v>
                      </c:pt>
                      <c:pt idx="38">
                        <c:v>0.95449167152814574</c:v>
                      </c:pt>
                      <c:pt idx="39">
                        <c:v>1.0511519425880995</c:v>
                      </c:pt>
                      <c:pt idx="40">
                        <c:v>1.0306042770037069</c:v>
                      </c:pt>
                      <c:pt idx="41">
                        <c:v>1.1011638834537107</c:v>
                      </c:pt>
                      <c:pt idx="42">
                        <c:v>1.0358950286967417</c:v>
                      </c:pt>
                      <c:pt idx="43">
                        <c:v>1.0842538963765624</c:v>
                      </c:pt>
                      <c:pt idx="44">
                        <c:v>1.1328527057366513</c:v>
                      </c:pt>
                      <c:pt idx="45">
                        <c:v>1.1192770377688108</c:v>
                      </c:pt>
                      <c:pt idx="46">
                        <c:v>1.1384324159472061</c:v>
                      </c:pt>
                      <c:pt idx="47">
                        <c:v>1.2650891942759666</c:v>
                      </c:pt>
                      <c:pt idx="48">
                        <c:v>1.0426161412137995</c:v>
                      </c:pt>
                      <c:pt idx="49">
                        <c:v>1.1193566373965596</c:v>
                      </c:pt>
                      <c:pt idx="50">
                        <c:v>1.3422851464526699</c:v>
                      </c:pt>
                      <c:pt idx="51">
                        <c:v>1.2278311315799872</c:v>
                      </c:pt>
                      <c:pt idx="52">
                        <c:v>1.2684360332353317</c:v>
                      </c:pt>
                      <c:pt idx="53">
                        <c:v>1.1688618965220714</c:v>
                      </c:pt>
                      <c:pt idx="54">
                        <c:v>1.1481993466387128</c:v>
                      </c:pt>
                      <c:pt idx="55">
                        <c:v>1.2444884623435422</c:v>
                      </c:pt>
                      <c:pt idx="56">
                        <c:v>1.2437479916990575</c:v>
                      </c:pt>
                      <c:pt idx="57">
                        <c:v>1.1865063403620673</c:v>
                      </c:pt>
                      <c:pt idx="58">
                        <c:v>1.2619573408447036</c:v>
                      </c:pt>
                      <c:pt idx="59">
                        <c:v>1.2625256903361974</c:v>
                      </c:pt>
                      <c:pt idx="60">
                        <c:v>1.156181941372258</c:v>
                      </c:pt>
                      <c:pt idx="61">
                        <c:v>1.093886246845021</c:v>
                      </c:pt>
                      <c:pt idx="62">
                        <c:v>1.0374474921949899</c:v>
                      </c:pt>
                      <c:pt idx="63">
                        <c:v>1.0431210703611957</c:v>
                      </c:pt>
                      <c:pt idx="64">
                        <c:v>1.1124388597930832</c:v>
                      </c:pt>
                      <c:pt idx="65">
                        <c:v>1.0574601028652757</c:v>
                      </c:pt>
                      <c:pt idx="66">
                        <c:v>1.1598789957046778</c:v>
                      </c:pt>
                      <c:pt idx="67">
                        <c:v>1.2088807810175466</c:v>
                      </c:pt>
                      <c:pt idx="68">
                        <c:v>1.1701364656722879</c:v>
                      </c:pt>
                      <c:pt idx="69">
                        <c:v>1.1465321604417527</c:v>
                      </c:pt>
                      <c:pt idx="70">
                        <c:v>1.1929614368479033</c:v>
                      </c:pt>
                      <c:pt idx="71">
                        <c:v>1.189465828052783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3A74-4136-B38F-BE4837674B06}"/>
                  </c:ext>
                </c:extLst>
              </c15:ser>
            </c15:filteredLineSeries>
          </c:ext>
        </c:extLst>
      </c:lineChart>
      <c:catAx>
        <c:axId val="705347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346544"/>
        <c:crosses val="autoZero"/>
        <c:auto val="1"/>
        <c:lblAlgn val="ctr"/>
        <c:lblOffset val="100"/>
        <c:noMultiLvlLbl val="0"/>
      </c:catAx>
      <c:valAx>
        <c:axId val="705346544"/>
        <c:scaling>
          <c:orientation val="minMax"/>
          <c:max val="1.8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 of Housing (Thousands)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347856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t"/>
      <c:legendEntry>
        <c:idx val="0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'Dataset - USA(Housing) Cont....'!$D$5</c:f>
              <c:strCache>
                <c:ptCount val="1"/>
                <c:pt idx="0">
                  <c:v>New Housing (thousands)</c:v>
                </c:pt>
              </c:strCache>
            </c:strRef>
          </c:tx>
          <c:spPr>
            <a:ln w="19050" cap="flat" cmpd="sng" algn="ctr">
              <a:noFill/>
              <a:prstDash val="solid"/>
              <a:miter lim="800000"/>
            </a:ln>
            <a:effectLst/>
          </c:spPr>
          <c:marker>
            <c:symbol val="none"/>
          </c:marker>
          <c:cat>
            <c:multiLvlStrRef>
              <c:f>'Dataset - USA(Housing) Cont....'!$B$6:$C$77</c:f>
              <c:multiLvlStrCache>
                <c:ptCount val="72"/>
                <c:lvl>
                  <c:pt idx="0">
                    <c:v>January</c:v>
                  </c:pt>
                  <c:pt idx="1">
                    <c:v>Feburary</c:v>
                  </c:pt>
                  <c:pt idx="2">
                    <c:v>March</c:v>
                  </c:pt>
                  <c:pt idx="3">
                    <c:v>April</c:v>
                  </c:pt>
                  <c:pt idx="4">
                    <c:v>May</c:v>
                  </c:pt>
                  <c:pt idx="5">
                    <c:v>June</c:v>
                  </c:pt>
                  <c:pt idx="6">
                    <c:v>July</c:v>
                  </c:pt>
                  <c:pt idx="7">
                    <c:v>August</c:v>
                  </c:pt>
                  <c:pt idx="8">
                    <c:v>September</c:v>
                  </c:pt>
                  <c:pt idx="9">
                    <c:v>October</c:v>
                  </c:pt>
                  <c:pt idx="10">
                    <c:v>November</c:v>
                  </c:pt>
                  <c:pt idx="11">
                    <c:v>December</c:v>
                  </c:pt>
                  <c:pt idx="12">
                    <c:v>January</c:v>
                  </c:pt>
                  <c:pt idx="13">
                    <c:v>Feburary</c:v>
                  </c:pt>
                  <c:pt idx="14">
                    <c:v>March</c:v>
                  </c:pt>
                  <c:pt idx="15">
                    <c:v>April</c:v>
                  </c:pt>
                  <c:pt idx="16">
                    <c:v>May</c:v>
                  </c:pt>
                  <c:pt idx="17">
                    <c:v>June</c:v>
                  </c:pt>
                  <c:pt idx="18">
                    <c:v>July</c:v>
                  </c:pt>
                  <c:pt idx="19">
                    <c:v>August</c:v>
                  </c:pt>
                  <c:pt idx="20">
                    <c:v>September</c:v>
                  </c:pt>
                  <c:pt idx="21">
                    <c:v>October</c:v>
                  </c:pt>
                  <c:pt idx="22">
                    <c:v>November</c:v>
                  </c:pt>
                  <c:pt idx="23">
                    <c:v>December</c:v>
                  </c:pt>
                  <c:pt idx="24">
                    <c:v>January</c:v>
                  </c:pt>
                  <c:pt idx="25">
                    <c:v>Feburary</c:v>
                  </c:pt>
                  <c:pt idx="26">
                    <c:v>March</c:v>
                  </c:pt>
                  <c:pt idx="27">
                    <c:v>April</c:v>
                  </c:pt>
                  <c:pt idx="28">
                    <c:v>May</c:v>
                  </c:pt>
                  <c:pt idx="29">
                    <c:v>June</c:v>
                  </c:pt>
                  <c:pt idx="30">
                    <c:v>July</c:v>
                  </c:pt>
                  <c:pt idx="31">
                    <c:v>August</c:v>
                  </c:pt>
                  <c:pt idx="32">
                    <c:v>September</c:v>
                  </c:pt>
                  <c:pt idx="33">
                    <c:v>October</c:v>
                  </c:pt>
                  <c:pt idx="34">
                    <c:v>November</c:v>
                  </c:pt>
                  <c:pt idx="35">
                    <c:v>December</c:v>
                  </c:pt>
                  <c:pt idx="36">
                    <c:v>January</c:v>
                  </c:pt>
                  <c:pt idx="37">
                    <c:v>Feburary</c:v>
                  </c:pt>
                  <c:pt idx="38">
                    <c:v>March</c:v>
                  </c:pt>
                  <c:pt idx="39">
                    <c:v>April</c:v>
                  </c:pt>
                  <c:pt idx="40">
                    <c:v>May</c:v>
                  </c:pt>
                  <c:pt idx="41">
                    <c:v>June</c:v>
                  </c:pt>
                  <c:pt idx="42">
                    <c:v>July</c:v>
                  </c:pt>
                  <c:pt idx="43">
                    <c:v>August</c:v>
                  </c:pt>
                  <c:pt idx="44">
                    <c:v>September</c:v>
                  </c:pt>
                  <c:pt idx="45">
                    <c:v>October</c:v>
                  </c:pt>
                  <c:pt idx="46">
                    <c:v>November</c:v>
                  </c:pt>
                  <c:pt idx="47">
                    <c:v>December</c:v>
                  </c:pt>
                  <c:pt idx="48">
                    <c:v>January</c:v>
                  </c:pt>
                  <c:pt idx="49">
                    <c:v>Feburary</c:v>
                  </c:pt>
                  <c:pt idx="50">
                    <c:v>March</c:v>
                  </c:pt>
                  <c:pt idx="51">
                    <c:v>April</c:v>
                  </c:pt>
                  <c:pt idx="52">
                    <c:v>May</c:v>
                  </c:pt>
                  <c:pt idx="53">
                    <c:v>June</c:v>
                  </c:pt>
                  <c:pt idx="54">
                    <c:v>July</c:v>
                  </c:pt>
                  <c:pt idx="55">
                    <c:v>August</c:v>
                  </c:pt>
                  <c:pt idx="56">
                    <c:v>September</c:v>
                  </c:pt>
                  <c:pt idx="57">
                    <c:v>October</c:v>
                  </c:pt>
                  <c:pt idx="58">
                    <c:v>November</c:v>
                  </c:pt>
                  <c:pt idx="59">
                    <c:v>December</c:v>
                  </c:pt>
                  <c:pt idx="60">
                    <c:v>January</c:v>
                  </c:pt>
                  <c:pt idx="61">
                    <c:v>Feburary</c:v>
                  </c:pt>
                  <c:pt idx="62">
                    <c:v>March</c:v>
                  </c:pt>
                  <c:pt idx="63">
                    <c:v>April</c:v>
                  </c:pt>
                  <c:pt idx="64">
                    <c:v>May</c:v>
                  </c:pt>
                  <c:pt idx="65">
                    <c:v>June</c:v>
                  </c:pt>
                  <c:pt idx="66">
                    <c:v>July</c:v>
                  </c:pt>
                  <c:pt idx="67">
                    <c:v>August</c:v>
                  </c:pt>
                  <c:pt idx="68">
                    <c:v>September</c:v>
                  </c:pt>
                  <c:pt idx="69">
                    <c:v>October</c:v>
                  </c:pt>
                  <c:pt idx="70">
                    <c:v>November</c:v>
                  </c:pt>
                  <c:pt idx="71">
                    <c:v>December</c:v>
                  </c:pt>
                </c:lvl>
                <c:lvl>
                  <c:pt idx="0">
                    <c:v>1990</c:v>
                  </c:pt>
                  <c:pt idx="12">
                    <c:v>1991</c:v>
                  </c:pt>
                  <c:pt idx="24">
                    <c:v>1992</c:v>
                  </c:pt>
                  <c:pt idx="36">
                    <c:v>1993</c:v>
                  </c:pt>
                  <c:pt idx="48">
                    <c:v>1994</c:v>
                  </c:pt>
                  <c:pt idx="60">
                    <c:v>1995</c:v>
                  </c:pt>
                </c:lvl>
              </c:multiLvlStrCache>
            </c:multiLvlStrRef>
          </c:cat>
          <c:val>
            <c:numRef>
              <c:f>'Dataset - USA(Housing) Cont....'!$D$6:$D$77</c:f>
              <c:numCache>
                <c:formatCode>General</c:formatCode>
                <c:ptCount val="72"/>
                <c:pt idx="0">
                  <c:v>99.2</c:v>
                </c:pt>
                <c:pt idx="1">
                  <c:v>86.9</c:v>
                </c:pt>
                <c:pt idx="2">
                  <c:v>108.5</c:v>
                </c:pt>
                <c:pt idx="3">
                  <c:v>119</c:v>
                </c:pt>
                <c:pt idx="4">
                  <c:v>121.1</c:v>
                </c:pt>
                <c:pt idx="5">
                  <c:v>117.8</c:v>
                </c:pt>
                <c:pt idx="6">
                  <c:v>111.2</c:v>
                </c:pt>
                <c:pt idx="7">
                  <c:v>102.8</c:v>
                </c:pt>
                <c:pt idx="8">
                  <c:v>93.1</c:v>
                </c:pt>
                <c:pt idx="9">
                  <c:v>94.2</c:v>
                </c:pt>
                <c:pt idx="10">
                  <c:v>81.400000000000006</c:v>
                </c:pt>
                <c:pt idx="11">
                  <c:v>57.4</c:v>
                </c:pt>
                <c:pt idx="12">
                  <c:v>52.5</c:v>
                </c:pt>
                <c:pt idx="13">
                  <c:v>59.1</c:v>
                </c:pt>
                <c:pt idx="14">
                  <c:v>73.8</c:v>
                </c:pt>
                <c:pt idx="15">
                  <c:v>99.7</c:v>
                </c:pt>
                <c:pt idx="16">
                  <c:v>97.7</c:v>
                </c:pt>
                <c:pt idx="17">
                  <c:v>103.4</c:v>
                </c:pt>
                <c:pt idx="18">
                  <c:v>103.5</c:v>
                </c:pt>
                <c:pt idx="19">
                  <c:v>94.7</c:v>
                </c:pt>
                <c:pt idx="20">
                  <c:v>86.6</c:v>
                </c:pt>
                <c:pt idx="21">
                  <c:v>101.8</c:v>
                </c:pt>
                <c:pt idx="22">
                  <c:v>75.599999999999994</c:v>
                </c:pt>
                <c:pt idx="23">
                  <c:v>65.599999999999994</c:v>
                </c:pt>
                <c:pt idx="24">
                  <c:v>71.599999999999994</c:v>
                </c:pt>
                <c:pt idx="25">
                  <c:v>78.8</c:v>
                </c:pt>
                <c:pt idx="26">
                  <c:v>111.6</c:v>
                </c:pt>
                <c:pt idx="27">
                  <c:v>107.6</c:v>
                </c:pt>
                <c:pt idx="28">
                  <c:v>115.2</c:v>
                </c:pt>
                <c:pt idx="29">
                  <c:v>117.8</c:v>
                </c:pt>
                <c:pt idx="30">
                  <c:v>106.2</c:v>
                </c:pt>
                <c:pt idx="31">
                  <c:v>109.9</c:v>
                </c:pt>
                <c:pt idx="32">
                  <c:v>106</c:v>
                </c:pt>
                <c:pt idx="33">
                  <c:v>111.8</c:v>
                </c:pt>
                <c:pt idx="34">
                  <c:v>84.5</c:v>
                </c:pt>
                <c:pt idx="35">
                  <c:v>78.599999999999994</c:v>
                </c:pt>
                <c:pt idx="36">
                  <c:v>70.5</c:v>
                </c:pt>
                <c:pt idx="37">
                  <c:v>74.599999999999994</c:v>
                </c:pt>
                <c:pt idx="38">
                  <c:v>95.5</c:v>
                </c:pt>
                <c:pt idx="39">
                  <c:v>117.8</c:v>
                </c:pt>
                <c:pt idx="40">
                  <c:v>120.9</c:v>
                </c:pt>
                <c:pt idx="41">
                  <c:v>128.5</c:v>
                </c:pt>
                <c:pt idx="42">
                  <c:v>115.3</c:v>
                </c:pt>
                <c:pt idx="43">
                  <c:v>121.8</c:v>
                </c:pt>
                <c:pt idx="44">
                  <c:v>118.5</c:v>
                </c:pt>
                <c:pt idx="45">
                  <c:v>123.2</c:v>
                </c:pt>
                <c:pt idx="46">
                  <c:v>102.3</c:v>
                </c:pt>
                <c:pt idx="47">
                  <c:v>98.7</c:v>
                </c:pt>
                <c:pt idx="48">
                  <c:v>76.2</c:v>
                </c:pt>
                <c:pt idx="49">
                  <c:v>83.5</c:v>
                </c:pt>
                <c:pt idx="50">
                  <c:v>134.30000000000001</c:v>
                </c:pt>
                <c:pt idx="51">
                  <c:v>137.6</c:v>
                </c:pt>
                <c:pt idx="52">
                  <c:v>148.80000000000001</c:v>
                </c:pt>
                <c:pt idx="53">
                  <c:v>136.4</c:v>
                </c:pt>
                <c:pt idx="54">
                  <c:v>127.8</c:v>
                </c:pt>
                <c:pt idx="55">
                  <c:v>139.80000000000001</c:v>
                </c:pt>
                <c:pt idx="56">
                  <c:v>130.1</c:v>
                </c:pt>
                <c:pt idx="57">
                  <c:v>130.6</c:v>
                </c:pt>
                <c:pt idx="58">
                  <c:v>113.4</c:v>
                </c:pt>
                <c:pt idx="59">
                  <c:v>98.5</c:v>
                </c:pt>
                <c:pt idx="60">
                  <c:v>84.5</c:v>
                </c:pt>
                <c:pt idx="61">
                  <c:v>81.599999999999994</c:v>
                </c:pt>
                <c:pt idx="62">
                  <c:v>103.8</c:v>
                </c:pt>
                <c:pt idx="63">
                  <c:v>116.9</c:v>
                </c:pt>
                <c:pt idx="64">
                  <c:v>130.5</c:v>
                </c:pt>
                <c:pt idx="65">
                  <c:v>123.4</c:v>
                </c:pt>
                <c:pt idx="66">
                  <c:v>129.1</c:v>
                </c:pt>
                <c:pt idx="67">
                  <c:v>135.80000000000001</c:v>
                </c:pt>
                <c:pt idx="68">
                  <c:v>122.4</c:v>
                </c:pt>
                <c:pt idx="69">
                  <c:v>126.2</c:v>
                </c:pt>
                <c:pt idx="70">
                  <c:v>107.2</c:v>
                </c:pt>
                <c:pt idx="71">
                  <c:v>92.8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7B-4BDB-9A43-D12712C2387B}"/>
            </c:ext>
          </c:extLst>
        </c:ser>
        <c:ser>
          <c:idx val="1"/>
          <c:order val="1"/>
          <c:tx>
            <c:v>De-Season De-Trend(Mean) L</c:v>
          </c:tx>
          <c:spPr>
            <a:ln w="19050" cap="flat" cmpd="sng" algn="ctr">
              <a:solidFill>
                <a:schemeClr val="accent2"/>
              </a:solidFill>
              <a:prstDash val="sysDot"/>
              <a:miter lim="800000"/>
            </a:ln>
            <a:effectLst/>
          </c:spPr>
          <c:marker>
            <c:symbol val="none"/>
          </c:marker>
          <c:val>
            <c:numRef>
              <c:f>'Dataset - USA(Housing) Cont....'!$R$6:$R$77</c:f>
              <c:numCache>
                <c:formatCode>General</c:formatCode>
                <c:ptCount val="72"/>
                <c:pt idx="0">
                  <c:v>1.4917596414786601E-2</c:v>
                </c:pt>
                <c:pt idx="1">
                  <c:v>1.2819581318906828E-2</c:v>
                </c:pt>
                <c:pt idx="2">
                  <c:v>1.188595530750115E-2</c:v>
                </c:pt>
                <c:pt idx="3">
                  <c:v>1.1682949565515986E-2</c:v>
                </c:pt>
                <c:pt idx="4">
                  <c:v>1.13400595906465E-2</c:v>
                </c:pt>
                <c:pt idx="5">
                  <c:v>1.1105438140971749E-2</c:v>
                </c:pt>
                <c:pt idx="6">
                  <c:v>1.1007932606774091E-2</c:v>
                </c:pt>
                <c:pt idx="7">
                  <c:v>1.0053195081731178E-2</c:v>
                </c:pt>
                <c:pt idx="8">
                  <c:v>9.766855413380765E-3</c:v>
                </c:pt>
                <c:pt idx="9">
                  <c:v>9.4149390002764254E-3</c:v>
                </c:pt>
                <c:pt idx="10">
                  <c:v>9.9282643173151681E-3</c:v>
                </c:pt>
                <c:pt idx="11">
                  <c:v>8.0653868953883909E-3</c:v>
                </c:pt>
                <c:pt idx="12">
                  <c:v>7.4493034098976965E-3</c:v>
                </c:pt>
                <c:pt idx="13">
                  <c:v>8.2287206892806119E-3</c:v>
                </c:pt>
                <c:pt idx="14">
                  <c:v>7.6325897779304245E-3</c:v>
                </c:pt>
                <c:pt idx="15">
                  <c:v>9.2433879977624044E-3</c:v>
                </c:pt>
                <c:pt idx="16">
                  <c:v>8.6420025031599713E-3</c:v>
                </c:pt>
                <c:pt idx="17">
                  <c:v>9.2103599807221159E-3</c:v>
                </c:pt>
                <c:pt idx="18">
                  <c:v>9.6832893709188177E-3</c:v>
                </c:pt>
                <c:pt idx="19">
                  <c:v>8.7550252035973417E-3</c:v>
                </c:pt>
                <c:pt idx="20">
                  <c:v>8.5907912325555325E-3</c:v>
                </c:pt>
                <c:pt idx="21">
                  <c:v>9.6235940444054473E-3</c:v>
                </c:pt>
                <c:pt idx="22">
                  <c:v>8.7237919980722896E-3</c:v>
                </c:pt>
                <c:pt idx="23">
                  <c:v>8.7229298061120859E-3</c:v>
                </c:pt>
                <c:pt idx="24">
                  <c:v>9.6166595077455119E-3</c:v>
                </c:pt>
                <c:pt idx="25">
                  <c:v>1.0388062344464643E-2</c:v>
                </c:pt>
                <c:pt idx="26">
                  <c:v>1.0930773387029306E-2</c:v>
                </c:pt>
                <c:pt idx="27">
                  <c:v>9.4498759527143344E-3</c:v>
                </c:pt>
                <c:pt idx="28">
                  <c:v>9.6550789675453746E-3</c:v>
                </c:pt>
                <c:pt idx="29">
                  <c:v>9.944653434499396E-3</c:v>
                </c:pt>
                <c:pt idx="30">
                  <c:v>9.4188788237782716E-3</c:v>
                </c:pt>
                <c:pt idx="31">
                  <c:v>9.6338562372961303E-3</c:v>
                </c:pt>
                <c:pt idx="32">
                  <c:v>9.9728248439245985E-3</c:v>
                </c:pt>
                <c:pt idx="33">
                  <c:v>1.0026041135082115E-2</c:v>
                </c:pt>
                <c:pt idx="34">
                  <c:v>9.2520634219192561E-3</c:v>
                </c:pt>
                <c:pt idx="35">
                  <c:v>9.9192496334370474E-3</c:v>
                </c:pt>
                <c:pt idx="36">
                  <c:v>8.9886932081963342E-3</c:v>
                </c:pt>
                <c:pt idx="37">
                  <c:v>9.3377236747737864E-3</c:v>
                </c:pt>
                <c:pt idx="38">
                  <c:v>8.8834308322869992E-3</c:v>
                </c:pt>
                <c:pt idx="39">
                  <c:v>9.827561082913298E-3</c:v>
                </c:pt>
                <c:pt idx="40">
                  <c:v>9.6274534191572222E-3</c:v>
                </c:pt>
                <c:pt idx="41">
                  <c:v>1.0309167712778285E-2</c:v>
                </c:pt>
                <c:pt idx="42">
                  <c:v>9.7201654649951719E-3</c:v>
                </c:pt>
                <c:pt idx="43">
                  <c:v>1.0151078115486828E-2</c:v>
                </c:pt>
                <c:pt idx="44">
                  <c:v>1.0601933267956446E-2</c:v>
                </c:pt>
                <c:pt idx="45">
                  <c:v>1.0508578795618418E-2</c:v>
                </c:pt>
                <c:pt idx="46">
                  <c:v>1.065598436888811E-2</c:v>
                </c:pt>
                <c:pt idx="47">
                  <c:v>1.1852205601480793E-2</c:v>
                </c:pt>
                <c:pt idx="48">
                  <c:v>9.2464946605182348E-3</c:v>
                </c:pt>
                <c:pt idx="49">
                  <c:v>9.9492789481906325E-3</c:v>
                </c:pt>
                <c:pt idx="50">
                  <c:v>1.1894434967621556E-2</c:v>
                </c:pt>
                <c:pt idx="51">
                  <c:v>1.0931912343218627E-2</c:v>
                </c:pt>
                <c:pt idx="52">
                  <c:v>1.1286294878624151E-2</c:v>
                </c:pt>
                <c:pt idx="53">
                  <c:v>1.0425180416700782E-2</c:v>
                </c:pt>
                <c:pt idx="54">
                  <c:v>1.0266174559496856E-2</c:v>
                </c:pt>
                <c:pt idx="55">
                  <c:v>1.1104257439425377E-2</c:v>
                </c:pt>
                <c:pt idx="56">
                  <c:v>1.1095447923176932E-2</c:v>
                </c:pt>
                <c:pt idx="57">
                  <c:v>1.0620867135775385E-2</c:v>
                </c:pt>
                <c:pt idx="58">
                  <c:v>1.1264101555089206E-2</c:v>
                </c:pt>
                <c:pt idx="59">
                  <c:v>1.1281457424302319E-2</c:v>
                </c:pt>
                <c:pt idx="60">
                  <c:v>9.7815249706243376E-3</c:v>
                </c:pt>
                <c:pt idx="61">
                  <c:v>9.2769051961522266E-3</c:v>
                </c:pt>
                <c:pt idx="62">
                  <c:v>8.7730878993992744E-3</c:v>
                </c:pt>
                <c:pt idx="63">
                  <c:v>8.8645852296440897E-3</c:v>
                </c:pt>
                <c:pt idx="64">
                  <c:v>9.4493828126355033E-3</c:v>
                </c:pt>
                <c:pt idx="65">
                  <c:v>9.0054724860963876E-3</c:v>
                </c:pt>
                <c:pt idx="66">
                  <c:v>9.9038313458054989E-3</c:v>
                </c:pt>
                <c:pt idx="67">
                  <c:v>1.0302860094231873E-2</c:v>
                </c:pt>
                <c:pt idx="68">
                  <c:v>9.9724194907744399E-3</c:v>
                </c:pt>
                <c:pt idx="69">
                  <c:v>9.8062520606109222E-3</c:v>
                </c:pt>
                <c:pt idx="70">
                  <c:v>1.0176066510484702E-2</c:v>
                </c:pt>
                <c:pt idx="71">
                  <c:v>1.0159042811048074E-2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7B-4BDB-9A43-D12712C2387B}"/>
            </c:ext>
          </c:extLst>
        </c:ser>
        <c:ser>
          <c:idx val="2"/>
          <c:order val="2"/>
          <c:tx>
            <c:v>De-Season De-Trend(Median) L</c:v>
          </c:tx>
          <c:spPr>
            <a:ln w="19050" cap="flat" cmpd="sng" algn="ctr">
              <a:solidFill>
                <a:schemeClr val="accent3"/>
              </a:solidFill>
              <a:prstDash val="sysDot"/>
              <a:miter lim="800000"/>
            </a:ln>
            <a:effectLst/>
          </c:spPr>
          <c:marker>
            <c:symbol val="none"/>
          </c:marker>
          <c:val>
            <c:numRef>
              <c:f>'Dataset - USA(Housing) Cont....'!$S$6:$S$77</c:f>
              <c:numCache>
                <c:formatCode>General</c:formatCode>
                <c:ptCount val="72"/>
                <c:pt idx="0">
                  <c:v>1.5603687065622068E-2</c:v>
                </c:pt>
                <c:pt idx="1">
                  <c:v>1.311450172946392E-2</c:v>
                </c:pt>
                <c:pt idx="2">
                  <c:v>1.183586902904383E-2</c:v>
                </c:pt>
                <c:pt idx="3">
                  <c:v>1.1957651756103253E-2</c:v>
                </c:pt>
                <c:pt idx="4">
                  <c:v>1.1603632344645615E-2</c:v>
                </c:pt>
                <c:pt idx="5">
                  <c:v>1.0818608860681887E-2</c:v>
                </c:pt>
                <c:pt idx="6">
                  <c:v>1.1067792035117841E-2</c:v>
                </c:pt>
                <c:pt idx="7">
                  <c:v>9.8175601433276322E-3</c:v>
                </c:pt>
                <c:pt idx="8">
                  <c:v>9.6618010461033896E-3</c:v>
                </c:pt>
                <c:pt idx="9">
                  <c:v>9.3667141961301208E-3</c:v>
                </c:pt>
                <c:pt idx="10">
                  <c:v>9.7437560284218769E-3</c:v>
                </c:pt>
                <c:pt idx="11">
                  <c:v>7.9257637429621039E-3</c:v>
                </c:pt>
                <c:pt idx="12">
                  <c:v>7.7919120502347927E-3</c:v>
                </c:pt>
                <c:pt idx="13">
                  <c:v>8.4180262230317913E-3</c:v>
                </c:pt>
                <c:pt idx="14">
                  <c:v>7.6004267748669124E-3</c:v>
                </c:pt>
                <c:pt idx="15">
                  <c:v>9.4607285689250302E-3</c:v>
                </c:pt>
                <c:pt idx="16">
                  <c:v>8.8428653276996141E-3</c:v>
                </c:pt>
                <c:pt idx="17">
                  <c:v>8.9724764419597362E-3</c:v>
                </c:pt>
                <c:pt idx="18">
                  <c:v>9.7359455950197567E-3</c:v>
                </c:pt>
                <c:pt idx="19">
                  <c:v>8.5498178234759657E-3</c:v>
                </c:pt>
                <c:pt idx="20">
                  <c:v>8.4983868609179933E-3</c:v>
                </c:pt>
                <c:pt idx="21">
                  <c:v>9.5743004761771888E-3</c:v>
                </c:pt>
                <c:pt idx="22">
                  <c:v>8.5616677956154609E-3</c:v>
                </c:pt>
                <c:pt idx="23">
                  <c:v>8.5719236642221083E-3</c:v>
                </c:pt>
                <c:pt idx="24">
                  <c:v>1.0058949270591774E-2</c:v>
                </c:pt>
                <c:pt idx="25">
                  <c:v>1.0627044533922249E-2</c:v>
                </c:pt>
                <c:pt idx="26">
                  <c:v>1.0884712153796239E-2</c:v>
                </c:pt>
                <c:pt idx="27">
                  <c:v>9.6720716927910337E-3</c:v>
                </c:pt>
                <c:pt idx="28">
                  <c:v>9.8794883485731309E-3</c:v>
                </c:pt>
                <c:pt idx="29">
                  <c:v>9.6878046950673157E-3</c:v>
                </c:pt>
                <c:pt idx="30">
                  <c:v>9.4700972243781708E-3</c:v>
                </c:pt>
                <c:pt idx="31">
                  <c:v>9.4080501027679047E-3</c:v>
                </c:pt>
                <c:pt idx="32">
                  <c:v>9.8655550257893548E-3</c:v>
                </c:pt>
                <c:pt idx="33">
                  <c:v>9.9746861693103799E-3</c:v>
                </c:pt>
                <c:pt idx="34">
                  <c:v>9.080121747508621E-3</c:v>
                </c:pt>
                <c:pt idx="35">
                  <c:v>9.7475335184524503E-3</c:v>
                </c:pt>
                <c:pt idx="36">
                  <c:v>9.402101521566366E-3</c:v>
                </c:pt>
                <c:pt idx="37">
                  <c:v>9.5525423362671572E-3</c:v>
                </c:pt>
                <c:pt idx="38">
                  <c:v>8.8459969046967221E-3</c:v>
                </c:pt>
                <c:pt idx="39">
                  <c:v>1.0058637365701929E-2</c:v>
                </c:pt>
                <c:pt idx="40">
                  <c:v>9.8512207099198269E-3</c:v>
                </c:pt>
                <c:pt idx="41">
                  <c:v>1.0042904363425647E-2</c:v>
                </c:pt>
                <c:pt idx="42">
                  <c:v>9.7730222155700455E-3</c:v>
                </c:pt>
                <c:pt idx="43">
                  <c:v>9.9131489151653308E-3</c:v>
                </c:pt>
                <c:pt idx="44">
                  <c:v>1.0487896626249205E-2</c:v>
                </c:pt>
                <c:pt idx="45">
                  <c:v>1.045475219575836E-2</c:v>
                </c:pt>
                <c:pt idx="46">
                  <c:v>1.0457952026120175E-2</c:v>
                </c:pt>
                <c:pt idx="47">
                  <c:v>1.1647027309261551E-2</c:v>
                </c:pt>
                <c:pt idx="48">
                  <c:v>9.6717597879011821E-3</c:v>
                </c:pt>
                <c:pt idx="49">
                  <c:v>1.0178166722225804E-2</c:v>
                </c:pt>
                <c:pt idx="50">
                  <c:v>1.1844312956687794E-2</c:v>
                </c:pt>
                <c:pt idx="51">
                  <c:v>1.1188955331476833E-2</c:v>
                </c:pt>
                <c:pt idx="52">
                  <c:v>1.1548617999576594E-2</c:v>
                </c:pt>
                <c:pt idx="53">
                  <c:v>1.0155920711873632E-2</c:v>
                </c:pt>
                <c:pt idx="54">
                  <c:v>1.0322000422750275E-2</c:v>
                </c:pt>
                <c:pt idx="55">
                  <c:v>1.0843986849181789E-2</c:v>
                </c:pt>
                <c:pt idx="56">
                  <c:v>1.0976102933219213E-2</c:v>
                </c:pt>
                <c:pt idx="57">
                  <c:v>1.0566465377307096E-2</c:v>
                </c:pt>
                <c:pt idx="58">
                  <c:v>1.1054767875261089E-2</c:v>
                </c:pt>
                <c:pt idx="59">
                  <c:v>1.1086159583048769E-2</c:v>
                </c:pt>
                <c:pt idx="60">
                  <c:v>1.0231397231989911E-2</c:v>
                </c:pt>
                <c:pt idx="61">
                  <c:v>9.4903247003534572E-3</c:v>
                </c:pt>
                <c:pt idx="62">
                  <c:v>8.7361189463709427E-3</c:v>
                </c:pt>
                <c:pt idx="63">
                  <c:v>9.0730189789789695E-3</c:v>
                </c:pt>
                <c:pt idx="64">
                  <c:v>9.6690112750443379E-3</c:v>
                </c:pt>
                <c:pt idx="65">
                  <c:v>8.7728807450891174E-3</c:v>
                </c:pt>
                <c:pt idx="66">
                  <c:v>9.9576868429229158E-3</c:v>
                </c:pt>
                <c:pt idx="67">
                  <c:v>1.0061373304813416E-2</c:v>
                </c:pt>
                <c:pt idx="68">
                  <c:v>9.8651540327036064E-3</c:v>
                </c:pt>
                <c:pt idx="69">
                  <c:v>9.7560228891825796E-3</c:v>
                </c:pt>
                <c:pt idx="70">
                  <c:v>9.9869530300710791E-3</c:v>
                </c:pt>
                <c:pt idx="71">
                  <c:v>9.9831755400405092E-3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7B-4BDB-9A43-D12712C2387B}"/>
            </c:ext>
          </c:extLst>
        </c:ser>
        <c:ser>
          <c:idx val="3"/>
          <c:order val="3"/>
          <c:tx>
            <c:v>De-Season De-trend(Mean) P</c:v>
          </c:tx>
          <c:spPr>
            <a:ln w="19050" cap="flat" cmpd="sng" algn="ctr">
              <a:solidFill>
                <a:schemeClr val="accent4"/>
              </a:solidFill>
              <a:prstDash val="sysDash"/>
              <a:miter lim="800000"/>
            </a:ln>
            <a:effectLst/>
          </c:spPr>
          <c:marker>
            <c:symbol val="none"/>
          </c:marker>
          <c:val>
            <c:numRef>
              <c:f>'Dataset - USA(Housing) Cont....'!$T$6:$T$77</c:f>
              <c:numCache>
                <c:formatCode>General</c:formatCode>
                <c:ptCount val="72"/>
                <c:pt idx="0">
                  <c:v>1.3986188389902876E-2</c:v>
                </c:pt>
                <c:pt idx="1">
                  <c:v>1.1969754498672739E-2</c:v>
                </c:pt>
                <c:pt idx="2">
                  <c:v>1.1037001333324598E-2</c:v>
                </c:pt>
                <c:pt idx="3">
                  <c:v>1.0847346514753855E-2</c:v>
                </c:pt>
                <c:pt idx="4">
                  <c:v>1.0470485872954427E-2</c:v>
                </c:pt>
                <c:pt idx="5">
                  <c:v>1.0264457135788415E-2</c:v>
                </c:pt>
                <c:pt idx="6">
                  <c:v>1.013267829008758E-2</c:v>
                </c:pt>
                <c:pt idx="7">
                  <c:v>9.1805785418884837E-3</c:v>
                </c:pt>
                <c:pt idx="8">
                  <c:v>8.9032121041435746E-3</c:v>
                </c:pt>
                <c:pt idx="9">
                  <c:v>8.583369197180132E-3</c:v>
                </c:pt>
                <c:pt idx="10">
                  <c:v>9.0052546928244496E-3</c:v>
                </c:pt>
                <c:pt idx="11">
                  <c:v>7.270443188043995E-3</c:v>
                </c:pt>
                <c:pt idx="12">
                  <c:v>7.2678496979226561E-3</c:v>
                </c:pt>
                <c:pt idx="13">
                  <c:v>8.0008581455962013E-3</c:v>
                </c:pt>
                <c:pt idx="14">
                  <c:v>7.3855732659944473E-3</c:v>
                </c:pt>
                <c:pt idx="15">
                  <c:v>8.9495120777919983E-3</c:v>
                </c:pt>
                <c:pt idx="16">
                  <c:v>8.326537695048564E-3</c:v>
                </c:pt>
                <c:pt idx="17">
                  <c:v>8.889482475205459E-3</c:v>
                </c:pt>
                <c:pt idx="18">
                  <c:v>9.314117480566108E-3</c:v>
                </c:pt>
                <c:pt idx="19">
                  <c:v>8.3603443526600908E-3</c:v>
                </c:pt>
                <c:pt idx="20">
                  <c:v>8.1945733346201373E-3</c:v>
                </c:pt>
                <c:pt idx="21">
                  <c:v>9.1871150884060785E-3</c:v>
                </c:pt>
                <c:pt idx="22">
                  <c:v>8.2914399849523517E-3</c:v>
                </c:pt>
                <c:pt idx="23">
                  <c:v>8.2451885875839404E-3</c:v>
                </c:pt>
                <c:pt idx="24">
                  <c:v>9.8450474904025632E-3</c:v>
                </c:pt>
                <c:pt idx="25">
                  <c:v>1.060579355847052E-2</c:v>
                </c:pt>
                <c:pt idx="26">
                  <c:v>1.1113964661731968E-2</c:v>
                </c:pt>
                <c:pt idx="27">
                  <c:v>9.620597493349696E-3</c:v>
                </c:pt>
                <c:pt idx="28">
                  <c:v>9.7884999565406982E-3</c:v>
                </c:pt>
                <c:pt idx="29">
                  <c:v>1.0106549320367404E-2</c:v>
                </c:pt>
                <c:pt idx="30">
                  <c:v>9.5463033704055334E-3</c:v>
                </c:pt>
                <c:pt idx="31">
                  <c:v>9.7003811820976903E-3</c:v>
                </c:pt>
                <c:pt idx="32">
                  <c:v>1.0037805795054101E-2</c:v>
                </c:pt>
                <c:pt idx="33">
                  <c:v>1.010660463566952E-2</c:v>
                </c:pt>
                <c:pt idx="34">
                  <c:v>9.2919051104713123E-3</c:v>
                </c:pt>
                <c:pt idx="35">
                  <c:v>9.9144187076838051E-3</c:v>
                </c:pt>
                <c:pt idx="36">
                  <c:v>9.7375633350449773E-3</c:v>
                </c:pt>
                <c:pt idx="37">
                  <c:v>1.0095342432940288E-2</c:v>
                </c:pt>
                <c:pt idx="38">
                  <c:v>9.5715640923330417E-3</c:v>
                </c:pt>
                <c:pt idx="39">
                  <c:v>1.0610110090135513E-2</c:v>
                </c:pt>
                <c:pt idx="40">
                  <c:v>1.0358232301319352E-2</c:v>
                </c:pt>
                <c:pt idx="41">
                  <c:v>1.1126744748728407E-2</c:v>
                </c:pt>
                <c:pt idx="42">
                  <c:v>1.0470322713971124E-2</c:v>
                </c:pt>
                <c:pt idx="43">
                  <c:v>1.0871066414263195E-2</c:v>
                </c:pt>
                <c:pt idx="44">
                  <c:v>1.1357948227423795E-2</c:v>
                </c:pt>
                <c:pt idx="45">
                  <c:v>1.1283371882736095E-2</c:v>
                </c:pt>
                <c:pt idx="46">
                  <c:v>1.1407904514260858E-2</c:v>
                </c:pt>
                <c:pt idx="47">
                  <c:v>1.2637552521611792E-2</c:v>
                </c:pt>
                <c:pt idx="48">
                  <c:v>1.069394012826899E-2</c:v>
                </c:pt>
                <c:pt idx="49">
                  <c:v>1.149244565776637E-2</c:v>
                </c:pt>
                <c:pt idx="50">
                  <c:v>1.3703239360770739E-2</c:v>
                </c:pt>
                <c:pt idx="51">
                  <c:v>1.2629511296123743E-2</c:v>
                </c:pt>
                <c:pt idx="52">
                  <c:v>1.3004199006336042E-2</c:v>
                </c:pt>
                <c:pt idx="53">
                  <c:v>1.2059536740101325E-2</c:v>
                </c:pt>
                <c:pt idx="54">
                  <c:v>1.1861647702334267E-2</c:v>
                </c:pt>
                <c:pt idx="55">
                  <c:v>1.2765855604872945E-2</c:v>
                </c:pt>
                <c:pt idx="56">
                  <c:v>1.2770669687013321E-2</c:v>
                </c:pt>
                <c:pt idx="57">
                  <c:v>1.2262124863279694E-2</c:v>
                </c:pt>
                <c:pt idx="58">
                  <c:v>1.2977166650161647E-2</c:v>
                </c:pt>
                <c:pt idx="59">
                  <c:v>1.2955783394413483E-2</c:v>
                </c:pt>
                <c:pt idx="60">
                  <c:v>1.2194643445184719E-2</c:v>
                </c:pt>
                <c:pt idx="61">
                  <c:v>1.156103819328067E-2</c:v>
                </c:pt>
                <c:pt idx="62">
                  <c:v>1.0913889772571975E-2</c:v>
                </c:pt>
                <c:pt idx="63">
                  <c:v>1.1068155014571987E-2</c:v>
                </c:pt>
                <c:pt idx="64">
                  <c:v>1.1777277654527699E-2</c:v>
                </c:pt>
                <c:pt idx="65">
                  <c:v>1.1278462066535783E-2</c:v>
                </c:pt>
                <c:pt idx="66">
                  <c:v>1.2400162929362177E-2</c:v>
                </c:pt>
                <c:pt idx="67">
                  <c:v>1.2847006390944386E-2</c:v>
                </c:pt>
                <c:pt idx="68">
                  <c:v>1.2461023338471855E-2</c:v>
                </c:pt>
                <c:pt idx="69">
                  <c:v>1.2302646819455261E-2</c:v>
                </c:pt>
                <c:pt idx="70">
                  <c:v>1.2751561534056171E-2</c:v>
                </c:pt>
                <c:pt idx="71">
                  <c:v>1.2701846087389758E-2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17B-4BDB-9A43-D12712C2387B}"/>
            </c:ext>
          </c:extLst>
        </c:ser>
        <c:ser>
          <c:idx val="4"/>
          <c:order val="4"/>
          <c:tx>
            <c:v>De-Season De-trend(Median) P</c:v>
          </c:tx>
          <c:spPr>
            <a:ln w="19050" cap="flat" cmpd="sng" algn="ctr">
              <a:solidFill>
                <a:schemeClr val="accent5"/>
              </a:solidFill>
              <a:prstDash val="sysDash"/>
              <a:miter lim="800000"/>
            </a:ln>
            <a:effectLst/>
          </c:spPr>
          <c:marker>
            <c:symbol val="none"/>
          </c:marker>
          <c:val>
            <c:numRef>
              <c:f>'Dataset - USA(Housing) Cont....'!$U$6:$U$77</c:f>
              <c:numCache>
                <c:formatCode>General</c:formatCode>
                <c:ptCount val="72"/>
                <c:pt idx="0">
                  <c:v>1.4474374213165392E-2</c:v>
                </c:pt>
                <c:pt idx="1">
                  <c:v>1.1513491066028054E-2</c:v>
                </c:pt>
                <c:pt idx="2">
                  <c:v>1.0687555807598731E-2</c:v>
                </c:pt>
                <c:pt idx="3">
                  <c:v>1.0745452944504455E-2</c:v>
                </c:pt>
                <c:pt idx="4">
                  <c:v>1.0685226861346977E-2</c:v>
                </c:pt>
                <c:pt idx="5">
                  <c:v>1.0199532232671055E-2</c:v>
                </c:pt>
                <c:pt idx="6">
                  <c:v>1.045377687365075E-2</c:v>
                </c:pt>
                <c:pt idx="7">
                  <c:v>9.486033466988765E-3</c:v>
                </c:pt>
                <c:pt idx="8">
                  <c:v>8.8450151126529368E-3</c:v>
                </c:pt>
                <c:pt idx="9">
                  <c:v>8.5295661421841314E-3</c:v>
                </c:pt>
                <c:pt idx="10">
                  <c:v>9.24717560182544E-3</c:v>
                </c:pt>
                <c:pt idx="11">
                  <c:v>6.852607104325923E-3</c:v>
                </c:pt>
                <c:pt idx="12">
                  <c:v>7.5215329094751376E-3</c:v>
                </c:pt>
                <c:pt idx="13">
                  <c:v>7.6958812137787862E-3</c:v>
                </c:pt>
                <c:pt idx="14">
                  <c:v>7.1517366055847201E-3</c:v>
                </c:pt>
                <c:pt idx="15">
                  <c:v>8.8654456440004688E-3</c:v>
                </c:pt>
                <c:pt idx="16">
                  <c:v>8.4973080829959993E-3</c:v>
                </c:pt>
                <c:pt idx="17">
                  <c:v>8.8332545830888988E-3</c:v>
                </c:pt>
                <c:pt idx="18">
                  <c:v>9.6092763560903099E-3</c:v>
                </c:pt>
                <c:pt idx="19">
                  <c:v>8.6385085605476964E-3</c:v>
                </c:pt>
                <c:pt idx="20">
                  <c:v>8.1410084516266891E-3</c:v>
                </c:pt>
                <c:pt idx="21">
                  <c:v>9.1295275785365868E-3</c:v>
                </c:pt>
                <c:pt idx="22">
                  <c:v>8.5141846786349357E-3</c:v>
                </c:pt>
                <c:pt idx="23">
                  <c:v>7.7713333878598823E-3</c:v>
                </c:pt>
                <c:pt idx="24">
                  <c:v>1.0188687407167198E-2</c:v>
                </c:pt>
                <c:pt idx="25">
                  <c:v>1.020152162662386E-2</c:v>
                </c:pt>
                <c:pt idx="26">
                  <c:v>1.0762082378960895E-2</c:v>
                </c:pt>
                <c:pt idx="27">
                  <c:v>9.5302272792889102E-3</c:v>
                </c:pt>
                <c:pt idx="28">
                  <c:v>9.9892539789473885E-3</c:v>
                </c:pt>
                <c:pt idx="29">
                  <c:v>1.0042623218207763E-2</c:v>
                </c:pt>
                <c:pt idx="30">
                  <c:v>9.8488200794872981E-3</c:v>
                </c:pt>
                <c:pt idx="31">
                  <c:v>1.0023130907934939E-2</c:v>
                </c:pt>
                <c:pt idx="32">
                  <c:v>9.972192385915216E-3</c:v>
                </c:pt>
                <c:pt idx="33">
                  <c:v>1.0043253497841917E-2</c:v>
                </c:pt>
                <c:pt idx="34">
                  <c:v>9.5415267155623193E-3</c:v>
                </c:pt>
                <c:pt idx="35">
                  <c:v>9.3446320003243207E-3</c:v>
                </c:pt>
                <c:pt idx="36">
                  <c:v>1.0077451533370812E-2</c:v>
                </c:pt>
                <c:pt idx="37">
                  <c:v>9.7105278911977944E-3</c:v>
                </c:pt>
                <c:pt idx="38">
                  <c:v>9.2685161769391032E-3</c:v>
                </c:pt>
                <c:pt idx="39">
                  <c:v>1.0510444978824406E-2</c:v>
                </c:pt>
                <c:pt idx="40">
                  <c:v>1.0570671061981883E-2</c:v>
                </c:pt>
                <c:pt idx="41">
                  <c:v>1.1056365690657812E-2</c:v>
                </c:pt>
                <c:pt idx="42">
                  <c:v>1.0802121049678115E-2</c:v>
                </c:pt>
                <c:pt idx="43">
                  <c:v>1.1232767015393929E-2</c:v>
                </c:pt>
                <c:pt idx="44">
                  <c:v>1.128370553741365E-2</c:v>
                </c:pt>
                <c:pt idx="45">
                  <c:v>1.1212644425486949E-2</c:v>
                </c:pt>
                <c:pt idx="46">
                  <c:v>1.1714371207766546E-2</c:v>
                </c:pt>
                <c:pt idx="47">
                  <c:v>1.1911265923004543E-2</c:v>
                </c:pt>
                <c:pt idx="48">
                  <c:v>1.1067210516161663E-2</c:v>
                </c:pt>
                <c:pt idx="49">
                  <c:v>1.1054376296705002E-2</c:v>
                </c:pt>
                <c:pt idx="50">
                  <c:v>1.3269377341735404E-2</c:v>
                </c:pt>
                <c:pt idx="51">
                  <c:v>1.2510877121884279E-2</c:v>
                </c:pt>
                <c:pt idx="52">
                  <c:v>1.3270904351413414E-2</c:v>
                </c:pt>
                <c:pt idx="53">
                  <c:v>1.1983257571691979E-2</c:v>
                </c:pt>
                <c:pt idx="54">
                  <c:v>1.2237536304232428E-2</c:v>
                </c:pt>
                <c:pt idx="55">
                  <c:v>1.3190599366917528E-2</c:v>
                </c:pt>
                <c:pt idx="56">
                  <c:v>1.2687192561408399E-2</c:v>
                </c:pt>
                <c:pt idx="57">
                  <c:v>1.2185262297633139E-2</c:v>
                </c:pt>
                <c:pt idx="58">
                  <c:v>1.3325790654629396E-2</c:v>
                </c:pt>
                <c:pt idx="59">
                  <c:v>1.2211207904995794E-2</c:v>
                </c:pt>
                <c:pt idx="60">
                  <c:v>1.2620295658905663E-2</c:v>
                </c:pt>
                <c:pt idx="61">
                  <c:v>1.1120354220055702E-2</c:v>
                </c:pt>
                <c:pt idx="62">
                  <c:v>1.0568342115730135E-2</c:v>
                </c:pt>
                <c:pt idx="63">
                  <c:v>1.0964187299612887E-2</c:v>
                </c:pt>
                <c:pt idx="64">
                  <c:v>1.2018819859425701E-2</c:v>
                </c:pt>
                <c:pt idx="65">
                  <c:v>1.1207123363738773E-2</c:v>
                </c:pt>
                <c:pt idx="66">
                  <c:v>1.2793116760380955E-2</c:v>
                </c:pt>
                <c:pt idx="67">
                  <c:v>1.3274450190592067E-2</c:v>
                </c:pt>
                <c:pt idx="68">
                  <c:v>1.2379570256066215E-2</c:v>
                </c:pt>
                <c:pt idx="69">
                  <c:v>1.2225530250399722E-2</c:v>
                </c:pt>
                <c:pt idx="70">
                  <c:v>1.3094124788814419E-2</c:v>
                </c:pt>
                <c:pt idx="71">
                  <c:v>1.1971864504716462E-2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17B-4BDB-9A43-D12712C2387B}"/>
            </c:ext>
          </c:extLst>
        </c:ser>
        <c:ser>
          <c:idx val="5"/>
          <c:order val="5"/>
          <c:tx>
            <c:v>De-Season De-Trend MA(12)</c:v>
          </c:tx>
          <c:spPr>
            <a:ln w="19050" cap="flat" cmpd="sng" algn="ctr">
              <a:solidFill>
                <a:schemeClr val="accent6"/>
              </a:solidFill>
              <a:prstDash val="sysDash"/>
              <a:miter lim="800000"/>
            </a:ln>
            <a:effectLst/>
          </c:spPr>
          <c:marker>
            <c:symbol val="none"/>
          </c:marker>
          <c:val>
            <c:numRef>
              <c:f>'Dataset - USA(Housing) Cont....'!$W$6:$W$77</c:f>
              <c:numCache>
                <c:formatCode>General</c:formatCode>
                <c:ptCount val="72"/>
                <c:pt idx="0">
                  <c:v>1.6067319922340968E-2</c:v>
                </c:pt>
                <c:pt idx="1">
                  <c:v>1.3159934835642879E-2</c:v>
                </c:pt>
                <c:pt idx="2">
                  <c:v>1.2033353111802234E-2</c:v>
                </c:pt>
                <c:pt idx="3">
                  <c:v>1.1729398482039331E-2</c:v>
                </c:pt>
                <c:pt idx="4">
                  <c:v>1.1343158369359221E-2</c:v>
                </c:pt>
                <c:pt idx="5">
                  <c:v>1.1020002127709141E-2</c:v>
                </c:pt>
                <c:pt idx="6">
                  <c:v>1.089047854989229E-2</c:v>
                </c:pt>
                <c:pt idx="7">
                  <c:v>1.0041781452722545E-2</c:v>
                </c:pt>
                <c:pt idx="8">
                  <c:v>9.6443279435532315E-3</c:v>
                </c:pt>
                <c:pt idx="9">
                  <c:v>9.202666264326689E-3</c:v>
                </c:pt>
                <c:pt idx="10">
                  <c:v>9.7509944410583364E-3</c:v>
                </c:pt>
                <c:pt idx="11">
                  <c:v>7.916331000181815E-3</c:v>
                </c:pt>
                <c:pt idx="12">
                  <c:v>8.0234333841323422E-3</c:v>
                </c:pt>
                <c:pt idx="13">
                  <c:v>8.4471891365071085E-3</c:v>
                </c:pt>
                <c:pt idx="14">
                  <c:v>7.7272415703435963E-3</c:v>
                </c:pt>
                <c:pt idx="15">
                  <c:v>9.28013773763702E-3</c:v>
                </c:pt>
                <c:pt idx="16">
                  <c:v>8.6443640122136067E-3</c:v>
                </c:pt>
                <c:pt idx="17">
                  <c:v>9.1395031241553112E-3</c:v>
                </c:pt>
                <c:pt idx="18">
                  <c:v>9.5799691870838526E-3</c:v>
                </c:pt>
                <c:pt idx="19">
                  <c:v>8.745085417407707E-3</c:v>
                </c:pt>
                <c:pt idx="20">
                  <c:v>8.4830177610552282E-3</c:v>
                </c:pt>
                <c:pt idx="21">
                  <c:v>9.4066168937924095E-3</c:v>
                </c:pt>
                <c:pt idx="22">
                  <c:v>8.568028062044564E-3</c:v>
                </c:pt>
                <c:pt idx="23">
                  <c:v>8.5617219027667932E-3</c:v>
                </c:pt>
                <c:pt idx="24">
                  <c:v>1.035783115448894E-2</c:v>
                </c:pt>
                <c:pt idx="25">
                  <c:v>1.0663860240125823E-2</c:v>
                </c:pt>
                <c:pt idx="26">
                  <c:v>1.1066325974505723E-2</c:v>
                </c:pt>
                <c:pt idx="27">
                  <c:v>9.4874466446720554E-3</c:v>
                </c:pt>
                <c:pt idx="28">
                  <c:v>9.6577173093402406E-3</c:v>
                </c:pt>
                <c:pt idx="29">
                  <c:v>9.8681475342425364E-3</c:v>
                </c:pt>
                <c:pt idx="30">
                  <c:v>9.3183798864528346E-3</c:v>
                </c:pt>
                <c:pt idx="31">
                  <c:v>9.6229186935479927E-3</c:v>
                </c:pt>
                <c:pt idx="32">
                  <c:v>9.8477134397478624E-3</c:v>
                </c:pt>
                <c:pt idx="33">
                  <c:v>9.7999902618448043E-3</c:v>
                </c:pt>
                <c:pt idx="34">
                  <c:v>9.0868671614748615E-3</c:v>
                </c:pt>
                <c:pt idx="35">
                  <c:v>9.7359326204943877E-3</c:v>
                </c:pt>
                <c:pt idx="36">
                  <c:v>9.6814664671252219E-3</c:v>
                </c:pt>
                <c:pt idx="37">
                  <c:v>9.5856356004410878E-3</c:v>
                </c:pt>
                <c:pt idx="38">
                  <c:v>8.9935943122483701E-3</c:v>
                </c:pt>
                <c:pt idx="39">
                  <c:v>9.8666333704215577E-3</c:v>
                </c:pt>
                <c:pt idx="40">
                  <c:v>9.6300842120092822E-3</c:v>
                </c:pt>
                <c:pt idx="41">
                  <c:v>1.0229857542548631E-2</c:v>
                </c:pt>
                <c:pt idx="42">
                  <c:v>9.6164518151928956E-3</c:v>
                </c:pt>
                <c:pt idx="43">
                  <c:v>1.0139553357566002E-2</c:v>
                </c:pt>
                <c:pt idx="44">
                  <c:v>1.0468929552469541E-2</c:v>
                </c:pt>
                <c:pt idx="45">
                  <c:v>1.0271648447814377E-2</c:v>
                </c:pt>
                <c:pt idx="46">
                  <c:v>1.0465720998565353E-2</c:v>
                </c:pt>
                <c:pt idx="47">
                  <c:v>1.1633165753917964E-2</c:v>
                </c:pt>
                <c:pt idx="48">
                  <c:v>9.9591370982192694E-3</c:v>
                </c:pt>
                <c:pt idx="49">
                  <c:v>1.0213427362617435E-2</c:v>
                </c:pt>
                <c:pt idx="50">
                  <c:v>1.204193792823954E-2</c:v>
                </c:pt>
                <c:pt idx="51">
                  <c:v>1.0975375295876531E-2</c:v>
                </c:pt>
                <c:pt idx="52">
                  <c:v>1.1289378965619974E-2</c:v>
                </c:pt>
                <c:pt idx="53">
                  <c:v>1.0344977741125087E-2</c:v>
                </c:pt>
                <c:pt idx="54">
                  <c:v>1.0156635021625086E-2</c:v>
                </c:pt>
                <c:pt idx="55">
                  <c:v>1.1091650514582125E-2</c:v>
                </c:pt>
                <c:pt idx="56">
                  <c:v>1.0956252951705617E-2</c:v>
                </c:pt>
                <c:pt idx="57">
                  <c:v>1.0381405093057584E-2</c:v>
                </c:pt>
                <c:pt idx="58">
                  <c:v>1.1062980208497677E-2</c:v>
                </c:pt>
                <c:pt idx="59">
                  <c:v>1.1072965537003553E-2</c:v>
                </c:pt>
                <c:pt idx="60">
                  <c:v>1.0535403067722443E-2</c:v>
                </c:pt>
                <c:pt idx="61">
                  <c:v>9.5232024214196905E-3</c:v>
                </c:pt>
                <c:pt idx="62">
                  <c:v>8.8818830159765501E-3</c:v>
                </c:pt>
                <c:pt idx="63">
                  <c:v>8.8998289304780976E-3</c:v>
                </c:pt>
                <c:pt idx="64">
                  <c:v>9.4519649460073855E-3</c:v>
                </c:pt>
                <c:pt idx="65">
                  <c:v>8.9361918636669483E-3</c:v>
                </c:pt>
                <c:pt idx="66">
                  <c:v>9.798157990799479E-3</c:v>
                </c:pt>
                <c:pt idx="67">
                  <c:v>1.0291163014657927E-2</c:v>
                </c:pt>
                <c:pt idx="68">
                  <c:v>9.8473131718471284E-3</c:v>
                </c:pt>
                <c:pt idx="69">
                  <c:v>9.5851566340492099E-3</c:v>
                </c:pt>
                <c:pt idx="70">
                  <c:v>9.9943721081762506E-3</c:v>
                </c:pt>
                <c:pt idx="71">
                  <c:v>9.9712941958503918E-3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90-4F09-B3FD-D8D40130E6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5456696"/>
        <c:axId val="705453744"/>
      </c:lineChart>
      <c:catAx>
        <c:axId val="705456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453744"/>
        <c:crosses val="autoZero"/>
        <c:auto val="1"/>
        <c:lblAlgn val="ctr"/>
        <c:lblOffset val="100"/>
        <c:noMultiLvlLbl val="0"/>
      </c:catAx>
      <c:valAx>
        <c:axId val="705453744"/>
        <c:scaling>
          <c:orientation val="minMax"/>
          <c:max val="3.0000000000000006E-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456696"/>
        <c:crosses val="autoZero"/>
        <c:crossBetween val="between"/>
        <c:majorUnit val="5.000000000000001E-3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Smoothening</a:t>
            </a:r>
            <a:r>
              <a:rPr lang="en-US" baseline="0"/>
              <a:t> to remove Cyclicity and Irregularity(Linear T)</a:t>
            </a:r>
            <a:endParaRPr lang="en-US"/>
          </a:p>
        </c:rich>
      </c:tx>
      <c:layout>
        <c:manualLayout>
          <c:xMode val="edge"/>
          <c:yMode val="edge"/>
          <c:x val="0.13236006974139858"/>
          <c:y val="2.27538310728111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Y/(S*T) = C*I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'Dataset - USA(Housing) Cont....'!$A$116:$A$187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'Dataset - USA(Housing) Cont....'!$B$116:$B$187</c:f>
              <c:numCache>
                <c:formatCode>General</c:formatCode>
                <c:ptCount val="72"/>
                <c:pt idx="0">
                  <c:v>1.4917596414786601E-2</c:v>
                </c:pt>
                <c:pt idx="1">
                  <c:v>1.2819581318906828E-2</c:v>
                </c:pt>
                <c:pt idx="2">
                  <c:v>1.188595530750115E-2</c:v>
                </c:pt>
                <c:pt idx="3">
                  <c:v>1.1682949565515986E-2</c:v>
                </c:pt>
                <c:pt idx="4">
                  <c:v>1.13400595906465E-2</c:v>
                </c:pt>
                <c:pt idx="5">
                  <c:v>1.1105438140971749E-2</c:v>
                </c:pt>
                <c:pt idx="6">
                  <c:v>1.1007932606774091E-2</c:v>
                </c:pt>
                <c:pt idx="7">
                  <c:v>1.0053195081731178E-2</c:v>
                </c:pt>
                <c:pt idx="8">
                  <c:v>9.766855413380765E-3</c:v>
                </c:pt>
                <c:pt idx="9">
                  <c:v>9.4149390002764254E-3</c:v>
                </c:pt>
                <c:pt idx="10">
                  <c:v>9.9282643173151681E-3</c:v>
                </c:pt>
                <c:pt idx="11">
                  <c:v>8.0653868953883909E-3</c:v>
                </c:pt>
                <c:pt idx="12">
                  <c:v>7.4493034098976965E-3</c:v>
                </c:pt>
                <c:pt idx="13">
                  <c:v>8.2287206892806119E-3</c:v>
                </c:pt>
                <c:pt idx="14">
                  <c:v>7.6325897779304245E-3</c:v>
                </c:pt>
                <c:pt idx="15">
                  <c:v>9.2433879977624044E-3</c:v>
                </c:pt>
                <c:pt idx="16">
                  <c:v>8.6420025031599713E-3</c:v>
                </c:pt>
                <c:pt idx="17">
                  <c:v>9.2103599807221159E-3</c:v>
                </c:pt>
                <c:pt idx="18">
                  <c:v>9.6832893709188177E-3</c:v>
                </c:pt>
                <c:pt idx="19">
                  <c:v>8.7550252035973417E-3</c:v>
                </c:pt>
                <c:pt idx="20">
                  <c:v>8.5907912325555325E-3</c:v>
                </c:pt>
                <c:pt idx="21">
                  <c:v>9.6235940444054473E-3</c:v>
                </c:pt>
                <c:pt idx="22">
                  <c:v>8.7237919980722896E-3</c:v>
                </c:pt>
                <c:pt idx="23">
                  <c:v>8.7229298061120859E-3</c:v>
                </c:pt>
                <c:pt idx="24">
                  <c:v>9.6166595077455119E-3</c:v>
                </c:pt>
                <c:pt idx="25">
                  <c:v>1.0388062344464643E-2</c:v>
                </c:pt>
                <c:pt idx="26">
                  <c:v>1.0930773387029306E-2</c:v>
                </c:pt>
                <c:pt idx="27">
                  <c:v>9.4498759527143344E-3</c:v>
                </c:pt>
                <c:pt idx="28">
                  <c:v>9.6550789675453746E-3</c:v>
                </c:pt>
                <c:pt idx="29">
                  <c:v>9.944653434499396E-3</c:v>
                </c:pt>
                <c:pt idx="30">
                  <c:v>9.4188788237782716E-3</c:v>
                </c:pt>
                <c:pt idx="31">
                  <c:v>9.6338562372961303E-3</c:v>
                </c:pt>
                <c:pt idx="32">
                  <c:v>9.9728248439245985E-3</c:v>
                </c:pt>
                <c:pt idx="33">
                  <c:v>1.0026041135082115E-2</c:v>
                </c:pt>
                <c:pt idx="34">
                  <c:v>9.2520634219192561E-3</c:v>
                </c:pt>
                <c:pt idx="35">
                  <c:v>9.9192496334370474E-3</c:v>
                </c:pt>
                <c:pt idx="36">
                  <c:v>8.9886932081963342E-3</c:v>
                </c:pt>
                <c:pt idx="37">
                  <c:v>9.3377236747737864E-3</c:v>
                </c:pt>
                <c:pt idx="38">
                  <c:v>8.8834308322869992E-3</c:v>
                </c:pt>
                <c:pt idx="39">
                  <c:v>9.827561082913298E-3</c:v>
                </c:pt>
                <c:pt idx="40">
                  <c:v>9.6274534191572222E-3</c:v>
                </c:pt>
                <c:pt idx="41">
                  <c:v>1.0309167712778285E-2</c:v>
                </c:pt>
                <c:pt idx="42">
                  <c:v>9.7201654649951719E-3</c:v>
                </c:pt>
                <c:pt idx="43">
                  <c:v>1.0151078115486828E-2</c:v>
                </c:pt>
                <c:pt idx="44">
                  <c:v>1.0601933267956446E-2</c:v>
                </c:pt>
                <c:pt idx="45">
                  <c:v>1.0508578795618418E-2</c:v>
                </c:pt>
                <c:pt idx="46">
                  <c:v>1.065598436888811E-2</c:v>
                </c:pt>
                <c:pt idx="47">
                  <c:v>1.1852205601480793E-2</c:v>
                </c:pt>
                <c:pt idx="48">
                  <c:v>9.2464946605182348E-3</c:v>
                </c:pt>
                <c:pt idx="49">
                  <c:v>9.9492789481906325E-3</c:v>
                </c:pt>
                <c:pt idx="50">
                  <c:v>1.1894434967621556E-2</c:v>
                </c:pt>
                <c:pt idx="51">
                  <c:v>1.0931912343218627E-2</c:v>
                </c:pt>
                <c:pt idx="52">
                  <c:v>1.1286294878624151E-2</c:v>
                </c:pt>
                <c:pt idx="53">
                  <c:v>1.0425180416700782E-2</c:v>
                </c:pt>
                <c:pt idx="54">
                  <c:v>1.0266174559496856E-2</c:v>
                </c:pt>
                <c:pt idx="55">
                  <c:v>1.1104257439425377E-2</c:v>
                </c:pt>
                <c:pt idx="56">
                  <c:v>1.1095447923176932E-2</c:v>
                </c:pt>
                <c:pt idx="57">
                  <c:v>1.0620867135775385E-2</c:v>
                </c:pt>
                <c:pt idx="58">
                  <c:v>1.1264101555089206E-2</c:v>
                </c:pt>
                <c:pt idx="59">
                  <c:v>1.1281457424302319E-2</c:v>
                </c:pt>
                <c:pt idx="60">
                  <c:v>9.7815249706243376E-3</c:v>
                </c:pt>
                <c:pt idx="61">
                  <c:v>9.2769051961522266E-3</c:v>
                </c:pt>
                <c:pt idx="62">
                  <c:v>8.7730878993992744E-3</c:v>
                </c:pt>
                <c:pt idx="63">
                  <c:v>8.8645852296440897E-3</c:v>
                </c:pt>
                <c:pt idx="64">
                  <c:v>9.4493828126355033E-3</c:v>
                </c:pt>
                <c:pt idx="65">
                  <c:v>9.0054724860963876E-3</c:v>
                </c:pt>
                <c:pt idx="66">
                  <c:v>9.9038313458054989E-3</c:v>
                </c:pt>
                <c:pt idx="67">
                  <c:v>1.0302860094231873E-2</c:v>
                </c:pt>
                <c:pt idx="68">
                  <c:v>9.9724194907744399E-3</c:v>
                </c:pt>
                <c:pt idx="69">
                  <c:v>9.8062520606109222E-3</c:v>
                </c:pt>
                <c:pt idx="70">
                  <c:v>1.0176066510484702E-2</c:v>
                </c:pt>
                <c:pt idx="71">
                  <c:v>1.0159042811048074E-2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DF-4DD9-BDF6-05089148791D}"/>
            </c:ext>
          </c:extLst>
        </c:ser>
        <c:ser>
          <c:idx val="1"/>
          <c:order val="1"/>
          <c:tx>
            <c:v>MA(3)</c:v>
          </c:tx>
          <c:spPr>
            <a:ln w="1905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'Dataset - USA(Housing) Cont....'!$C$117:$C$186</c:f>
              <c:numCache>
                <c:formatCode>General</c:formatCode>
                <c:ptCount val="7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</c:numCache>
            </c:numRef>
          </c:xVal>
          <c:yVal>
            <c:numRef>
              <c:f>'Dataset - USA(Housing) Cont....'!$D$117:$D$186</c:f>
              <c:numCache>
                <c:formatCode>General</c:formatCode>
                <c:ptCount val="70"/>
                <c:pt idx="0">
                  <c:v>1.3207711013731527E-2</c:v>
                </c:pt>
                <c:pt idx="1">
                  <c:v>1.2129495397307987E-2</c:v>
                </c:pt>
                <c:pt idx="2">
                  <c:v>1.1636321487887879E-2</c:v>
                </c:pt>
                <c:pt idx="3">
                  <c:v>1.1376149099044745E-2</c:v>
                </c:pt>
                <c:pt idx="4">
                  <c:v>1.1151143446130779E-2</c:v>
                </c:pt>
                <c:pt idx="5">
                  <c:v>1.0722188609825671E-2</c:v>
                </c:pt>
                <c:pt idx="6">
                  <c:v>1.0275994367295345E-2</c:v>
                </c:pt>
                <c:pt idx="7">
                  <c:v>9.744996498462789E-3</c:v>
                </c:pt>
                <c:pt idx="8">
                  <c:v>9.7033529103241201E-3</c:v>
                </c:pt>
                <c:pt idx="9">
                  <c:v>9.1361967376599948E-3</c:v>
                </c:pt>
                <c:pt idx="10">
                  <c:v>8.4809848742004191E-3</c:v>
                </c:pt>
                <c:pt idx="11">
                  <c:v>7.9144703315222331E-3</c:v>
                </c:pt>
                <c:pt idx="12">
                  <c:v>7.7702046257029115E-3</c:v>
                </c:pt>
                <c:pt idx="13">
                  <c:v>8.3682328216578145E-3</c:v>
                </c:pt>
                <c:pt idx="14">
                  <c:v>8.5059934262842665E-3</c:v>
                </c:pt>
                <c:pt idx="15">
                  <c:v>9.0319168272148306E-3</c:v>
                </c:pt>
                <c:pt idx="16">
                  <c:v>9.1785506182669677E-3</c:v>
                </c:pt>
                <c:pt idx="17">
                  <c:v>9.2162248517460924E-3</c:v>
                </c:pt>
                <c:pt idx="18">
                  <c:v>9.0097019356905634E-3</c:v>
                </c:pt>
                <c:pt idx="19">
                  <c:v>8.9898034935194399E-3</c:v>
                </c:pt>
                <c:pt idx="20">
                  <c:v>8.9793924250110898E-3</c:v>
                </c:pt>
                <c:pt idx="21">
                  <c:v>9.0234386161966076E-3</c:v>
                </c:pt>
                <c:pt idx="22">
                  <c:v>9.0211271039766297E-3</c:v>
                </c:pt>
                <c:pt idx="23">
                  <c:v>9.5758838861074117E-3</c:v>
                </c:pt>
                <c:pt idx="24">
                  <c:v>1.0311831746413152E-2</c:v>
                </c:pt>
                <c:pt idx="25">
                  <c:v>1.0256237228069428E-2</c:v>
                </c:pt>
                <c:pt idx="26">
                  <c:v>1.0011909435763005E-2</c:v>
                </c:pt>
                <c:pt idx="27">
                  <c:v>9.6832027849197023E-3</c:v>
                </c:pt>
                <c:pt idx="28">
                  <c:v>9.6728704086076808E-3</c:v>
                </c:pt>
                <c:pt idx="29">
                  <c:v>9.665796165191266E-3</c:v>
                </c:pt>
                <c:pt idx="30">
                  <c:v>9.675186634999668E-3</c:v>
                </c:pt>
                <c:pt idx="31">
                  <c:v>9.8775740721009486E-3</c:v>
                </c:pt>
                <c:pt idx="32">
                  <c:v>9.7503098003086566E-3</c:v>
                </c:pt>
                <c:pt idx="33">
                  <c:v>9.7324513968128062E-3</c:v>
                </c:pt>
                <c:pt idx="34">
                  <c:v>9.3866687545175465E-3</c:v>
                </c:pt>
                <c:pt idx="35">
                  <c:v>9.4152221721357232E-3</c:v>
                </c:pt>
                <c:pt idx="36">
                  <c:v>9.0699492384190405E-3</c:v>
                </c:pt>
                <c:pt idx="37">
                  <c:v>9.3495718633246957E-3</c:v>
                </c:pt>
                <c:pt idx="38">
                  <c:v>9.4461484447858398E-3</c:v>
                </c:pt>
                <c:pt idx="39">
                  <c:v>9.9213940716162685E-3</c:v>
                </c:pt>
                <c:pt idx="40">
                  <c:v>9.8855955323102259E-3</c:v>
                </c:pt>
                <c:pt idx="41">
                  <c:v>1.0060137097753429E-2</c:v>
                </c:pt>
                <c:pt idx="42">
                  <c:v>1.0157725616146149E-2</c:v>
                </c:pt>
                <c:pt idx="43">
                  <c:v>1.042053005968723E-2</c:v>
                </c:pt>
                <c:pt idx="44">
                  <c:v>1.0588832144154325E-2</c:v>
                </c:pt>
                <c:pt idx="45">
                  <c:v>1.100558958866244E-2</c:v>
                </c:pt>
                <c:pt idx="46">
                  <c:v>1.058489487696238E-2</c:v>
                </c:pt>
                <c:pt idx="47">
                  <c:v>1.0349326403396553E-2</c:v>
                </c:pt>
                <c:pt idx="48">
                  <c:v>1.0363402858776807E-2</c:v>
                </c:pt>
                <c:pt idx="49">
                  <c:v>1.0925208753010273E-2</c:v>
                </c:pt>
                <c:pt idx="50">
                  <c:v>1.1370880729821444E-2</c:v>
                </c:pt>
                <c:pt idx="51">
                  <c:v>1.0881129212847854E-2</c:v>
                </c:pt>
                <c:pt idx="52">
                  <c:v>1.0659216618273929E-2</c:v>
                </c:pt>
                <c:pt idx="53">
                  <c:v>1.0598537471874338E-2</c:v>
                </c:pt>
                <c:pt idx="54">
                  <c:v>1.0821959974033055E-2</c:v>
                </c:pt>
                <c:pt idx="55">
                  <c:v>1.0940190832792565E-2</c:v>
                </c:pt>
                <c:pt idx="56">
                  <c:v>1.0993472204680508E-2</c:v>
                </c:pt>
                <c:pt idx="57">
                  <c:v>1.1055475371722303E-2</c:v>
                </c:pt>
                <c:pt idx="58">
                  <c:v>1.0775694650005288E-2</c:v>
                </c:pt>
                <c:pt idx="59">
                  <c:v>1.011329586369296E-2</c:v>
                </c:pt>
                <c:pt idx="60">
                  <c:v>9.2771726887252801E-3</c:v>
                </c:pt>
                <c:pt idx="61">
                  <c:v>8.9715261083985302E-3</c:v>
                </c:pt>
                <c:pt idx="62">
                  <c:v>9.0290186472262897E-3</c:v>
                </c:pt>
                <c:pt idx="63">
                  <c:v>9.106480176125328E-3</c:v>
                </c:pt>
                <c:pt idx="64">
                  <c:v>9.4528955481791299E-3</c:v>
                </c:pt>
                <c:pt idx="65">
                  <c:v>9.7373879753779192E-3</c:v>
                </c:pt>
                <c:pt idx="66">
                  <c:v>1.0059703643603937E-2</c:v>
                </c:pt>
                <c:pt idx="67">
                  <c:v>1.0027177215205746E-2</c:v>
                </c:pt>
                <c:pt idx="68">
                  <c:v>9.9849126872900221E-3</c:v>
                </c:pt>
                <c:pt idx="69">
                  <c:v>1.0047120460714565E-2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DF-4DD9-BDF6-05089148791D}"/>
            </c:ext>
          </c:extLst>
        </c:ser>
        <c:ser>
          <c:idx val="2"/>
          <c:order val="2"/>
          <c:tx>
            <c:v>MA(7)</c:v>
          </c:tx>
          <c:spPr>
            <a:ln w="19050" cap="rnd">
              <a:solidFill>
                <a:srgbClr val="00B05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'Dataset - USA(Housing) Cont....'!$E$119:$E$184</c:f>
              <c:numCache>
                <c:formatCode>General</c:formatCode>
                <c:ptCount val="6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43</c:v>
                </c:pt>
                <c:pt idx="40">
                  <c:v>44</c:v>
                </c:pt>
                <c:pt idx="41">
                  <c:v>45</c:v>
                </c:pt>
                <c:pt idx="42">
                  <c:v>46</c:v>
                </c:pt>
                <c:pt idx="43">
                  <c:v>47</c:v>
                </c:pt>
                <c:pt idx="44">
                  <c:v>48</c:v>
                </c:pt>
                <c:pt idx="45">
                  <c:v>49</c:v>
                </c:pt>
                <c:pt idx="46">
                  <c:v>50</c:v>
                </c:pt>
                <c:pt idx="47">
                  <c:v>51</c:v>
                </c:pt>
                <c:pt idx="48">
                  <c:v>52</c:v>
                </c:pt>
                <c:pt idx="49">
                  <c:v>53</c:v>
                </c:pt>
                <c:pt idx="50">
                  <c:v>54</c:v>
                </c:pt>
                <c:pt idx="51">
                  <c:v>55</c:v>
                </c:pt>
                <c:pt idx="52">
                  <c:v>56</c:v>
                </c:pt>
                <c:pt idx="53">
                  <c:v>57</c:v>
                </c:pt>
                <c:pt idx="54">
                  <c:v>58</c:v>
                </c:pt>
                <c:pt idx="55">
                  <c:v>59</c:v>
                </c:pt>
                <c:pt idx="56">
                  <c:v>60</c:v>
                </c:pt>
                <c:pt idx="57">
                  <c:v>61</c:v>
                </c:pt>
                <c:pt idx="58">
                  <c:v>62</c:v>
                </c:pt>
                <c:pt idx="59">
                  <c:v>63</c:v>
                </c:pt>
                <c:pt idx="60">
                  <c:v>64</c:v>
                </c:pt>
                <c:pt idx="61">
                  <c:v>65</c:v>
                </c:pt>
                <c:pt idx="62">
                  <c:v>66</c:v>
                </c:pt>
                <c:pt idx="63">
                  <c:v>67</c:v>
                </c:pt>
                <c:pt idx="64">
                  <c:v>68</c:v>
                </c:pt>
                <c:pt idx="65">
                  <c:v>69</c:v>
                </c:pt>
              </c:numCache>
            </c:numRef>
          </c:xVal>
          <c:yVal>
            <c:numRef>
              <c:f>'Dataset - USA(Housing) Cont....'!$F$119:$F$184</c:f>
              <c:numCache>
                <c:formatCode>General</c:formatCode>
                <c:ptCount val="66"/>
                <c:pt idx="0">
                  <c:v>1.2108501849300414E-2</c:v>
                </c:pt>
                <c:pt idx="1">
                  <c:v>1.1413587373149641E-2</c:v>
                </c:pt>
                <c:pt idx="2">
                  <c:v>1.0977483672360204E-2</c:v>
                </c:pt>
                <c:pt idx="3">
                  <c:v>1.0624481342756672E-2</c:v>
                </c:pt>
                <c:pt idx="4">
                  <c:v>1.0373812021585124E-2</c:v>
                </c:pt>
                <c:pt idx="5">
                  <c:v>9.9060016365482527E-3</c:v>
                </c:pt>
                <c:pt idx="6">
                  <c:v>9.3836966749662448E-3</c:v>
                </c:pt>
                <c:pt idx="7">
                  <c:v>8.9866664010386059E-3</c:v>
                </c:pt>
                <c:pt idx="8">
                  <c:v>8.6408656433527836E-3</c:v>
                </c:pt>
                <c:pt idx="9">
                  <c:v>8.5660845839787315E-3</c:v>
                </c:pt>
                <c:pt idx="10">
                  <c:v>8.4556650843906657E-3</c:v>
                </c:pt>
                <c:pt idx="11">
                  <c:v>8.3531073220202302E-3</c:v>
                </c:pt>
                <c:pt idx="12">
                  <c:v>8.5842362470960071E-3</c:v>
                </c:pt>
                <c:pt idx="13">
                  <c:v>8.7707679319102404E-3</c:v>
                </c:pt>
                <c:pt idx="14">
                  <c:v>8.8224922952352298E-3</c:v>
                </c:pt>
                <c:pt idx="15">
                  <c:v>9.1069214761602315E-3</c:v>
                </c:pt>
                <c:pt idx="16">
                  <c:v>9.0326934762045008E-3</c:v>
                </c:pt>
                <c:pt idx="17">
                  <c:v>9.0442545194833746E-3</c:v>
                </c:pt>
                <c:pt idx="18">
                  <c:v>9.1022973090581459E-3</c:v>
                </c:pt>
                <c:pt idx="19">
                  <c:v>9.2029791624218364E-3</c:v>
                </c:pt>
                <c:pt idx="20">
                  <c:v>9.5138003314835465E-3</c:v>
                </c:pt>
                <c:pt idx="21">
                  <c:v>9.6365267200776584E-3</c:v>
                </c:pt>
                <c:pt idx="22">
                  <c:v>9.6410245662405074E-3</c:v>
                </c:pt>
                <c:pt idx="23">
                  <c:v>9.8154333428729489E-3</c:v>
                </c:pt>
                <c:pt idx="24">
                  <c:v>9.914854631110975E-3</c:v>
                </c:pt>
                <c:pt idx="25">
                  <c:v>9.9173113067610643E-3</c:v>
                </c:pt>
                <c:pt idx="26">
                  <c:v>9.857991663826773E-3</c:v>
                </c:pt>
                <c:pt idx="27">
                  <c:v>9.7287441992628867E-3</c:v>
                </c:pt>
                <c:pt idx="28">
                  <c:v>9.7004852662921619E-3</c:v>
                </c:pt>
                <c:pt idx="29">
                  <c:v>9.7382239328481137E-3</c:v>
                </c:pt>
                <c:pt idx="30">
                  <c:v>9.6016581862333941E-3</c:v>
                </c:pt>
                <c:pt idx="31">
                  <c:v>9.5900645935184676E-3</c:v>
                </c:pt>
                <c:pt idx="32">
                  <c:v>9.4828609642314456E-3</c:v>
                </c:pt>
                <c:pt idx="33">
                  <c:v>9.4621089983726904E-3</c:v>
                </c:pt>
                <c:pt idx="34">
                  <c:v>9.4051678960977055E-3</c:v>
                </c:pt>
                <c:pt idx="35">
                  <c:v>9.5561827947918537E-3</c:v>
                </c:pt>
                <c:pt idx="36">
                  <c:v>9.5277421993001567E-3</c:v>
                </c:pt>
                <c:pt idx="37">
                  <c:v>9.6937971860559403E-3</c:v>
                </c:pt>
                <c:pt idx="38">
                  <c:v>9.8743985565106079E-3</c:v>
                </c:pt>
                <c:pt idx="39">
                  <c:v>1.0106562551272239E-2</c:v>
                </c:pt>
                <c:pt idx="40">
                  <c:v>1.0224908734982927E-2</c:v>
                </c:pt>
                <c:pt idx="41">
                  <c:v>1.0542730475314866E-2</c:v>
                </c:pt>
                <c:pt idx="42">
                  <c:v>1.0390920039277714E-2</c:v>
                </c:pt>
                <c:pt idx="43">
                  <c:v>1.0423650536877065E-2</c:v>
                </c:pt>
                <c:pt idx="44">
                  <c:v>1.0672701515753457E-2</c:v>
                </c:pt>
                <c:pt idx="45">
                  <c:v>1.0719841383648052E-2</c:v>
                </c:pt>
                <c:pt idx="46">
                  <c:v>1.08309436812203E-2</c:v>
                </c:pt>
                <c:pt idx="47">
                  <c:v>1.0797971688050681E-2</c:v>
                </c:pt>
                <c:pt idx="48">
                  <c:v>1.057139582491012E-2</c:v>
                </c:pt>
                <c:pt idx="49">
                  <c:v>1.0836790507611143E-2</c:v>
                </c:pt>
                <c:pt idx="50">
                  <c:v>1.1000528932609182E-2</c:v>
                </c:pt>
                <c:pt idx="51">
                  <c:v>1.0818590670916872E-2</c:v>
                </c:pt>
                <c:pt idx="52">
                  <c:v>1.0866046272612671E-2</c:v>
                </c:pt>
                <c:pt idx="53">
                  <c:v>1.0865355207709551E-2</c:v>
                </c:pt>
                <c:pt idx="54">
                  <c:v>1.0773404429698633E-2</c:v>
                </c:pt>
                <c:pt idx="55">
                  <c:v>1.0632080234935112E-2</c:v>
                </c:pt>
                <c:pt idx="56">
                  <c:v>1.0299056014931382E-2</c:v>
                </c:pt>
                <c:pt idx="57">
                  <c:v>9.9803613444266904E-3</c:v>
                </c:pt>
                <c:pt idx="58">
                  <c:v>9.8130064411209948E-3</c:v>
                </c:pt>
                <c:pt idx="59">
                  <c:v>9.4903451455505914E-3</c:v>
                </c:pt>
                <c:pt idx="60">
                  <c:v>9.2935414200510467E-3</c:v>
                </c:pt>
                <c:pt idx="61">
                  <c:v>9.3680178662806923E-3</c:v>
                </c:pt>
                <c:pt idx="62">
                  <c:v>9.467377051226725E-3</c:v>
                </c:pt>
                <c:pt idx="63">
                  <c:v>9.6149719313998166E-3</c:v>
                </c:pt>
                <c:pt idx="64">
                  <c:v>9.8023264000913317E-3</c:v>
                </c:pt>
                <c:pt idx="65">
                  <c:v>9.9037063998645564E-3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3DF-4DD9-BDF6-0508914879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6669920"/>
        <c:axId val="686670248"/>
      </c:scatterChart>
      <c:valAx>
        <c:axId val="686669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670248"/>
        <c:crosses val="autoZero"/>
        <c:crossBetween val="midCat"/>
        <c:majorUnit val="5"/>
      </c:valAx>
      <c:valAx>
        <c:axId val="68667024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669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Smoothening</a:t>
            </a:r>
            <a:r>
              <a:rPr lang="en-US" sz="1400" b="0" i="0" baseline="0">
                <a:effectLst/>
              </a:rPr>
              <a:t> </a:t>
            </a:r>
            <a:r>
              <a:rPr lang="en-US" sz="1400" b="0" i="0" u="none" strike="noStrike" kern="1200" cap="none" spc="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to remove Cyclicity and Irregularity(Polynomial T)</a:t>
            </a:r>
          </a:p>
        </c:rich>
      </c:tx>
      <c:layout>
        <c:manualLayout>
          <c:xMode val="edge"/>
          <c:yMode val="edge"/>
          <c:x val="0.10196864149559919"/>
          <c:y val="2.12165432236950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Y/(S*T) = C*I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'Dataset - USA(Housing) Cont....'!$H$116:$H$187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'Dataset - USA(Housing) Cont....'!$I$116:$I$187</c:f>
              <c:numCache>
                <c:formatCode>General</c:formatCode>
                <c:ptCount val="72"/>
                <c:pt idx="0">
                  <c:v>1.3986188389902876E-2</c:v>
                </c:pt>
                <c:pt idx="1">
                  <c:v>1.1969754498672739E-2</c:v>
                </c:pt>
                <c:pt idx="2">
                  <c:v>1.1037001333324598E-2</c:v>
                </c:pt>
                <c:pt idx="3">
                  <c:v>1.0847346514753855E-2</c:v>
                </c:pt>
                <c:pt idx="4">
                  <c:v>1.0470485872954427E-2</c:v>
                </c:pt>
                <c:pt idx="5">
                  <c:v>1.0264457135788415E-2</c:v>
                </c:pt>
                <c:pt idx="6">
                  <c:v>1.013267829008758E-2</c:v>
                </c:pt>
                <c:pt idx="7">
                  <c:v>9.1805785418884837E-3</c:v>
                </c:pt>
                <c:pt idx="8">
                  <c:v>8.9032121041435746E-3</c:v>
                </c:pt>
                <c:pt idx="9">
                  <c:v>8.583369197180132E-3</c:v>
                </c:pt>
                <c:pt idx="10">
                  <c:v>9.0052546928244496E-3</c:v>
                </c:pt>
                <c:pt idx="11">
                  <c:v>7.270443188043995E-3</c:v>
                </c:pt>
                <c:pt idx="12">
                  <c:v>7.2678496979226561E-3</c:v>
                </c:pt>
                <c:pt idx="13">
                  <c:v>8.0008581455962013E-3</c:v>
                </c:pt>
                <c:pt idx="14">
                  <c:v>7.3855732659944473E-3</c:v>
                </c:pt>
                <c:pt idx="15">
                  <c:v>8.9495120777919983E-3</c:v>
                </c:pt>
                <c:pt idx="16">
                  <c:v>8.326537695048564E-3</c:v>
                </c:pt>
                <c:pt idx="17">
                  <c:v>8.889482475205459E-3</c:v>
                </c:pt>
                <c:pt idx="18">
                  <c:v>9.314117480566108E-3</c:v>
                </c:pt>
                <c:pt idx="19">
                  <c:v>8.3603443526600908E-3</c:v>
                </c:pt>
                <c:pt idx="20">
                  <c:v>8.1945733346201373E-3</c:v>
                </c:pt>
                <c:pt idx="21">
                  <c:v>9.1871150884060785E-3</c:v>
                </c:pt>
                <c:pt idx="22">
                  <c:v>8.2914399849523517E-3</c:v>
                </c:pt>
                <c:pt idx="23">
                  <c:v>8.2451885875839404E-3</c:v>
                </c:pt>
                <c:pt idx="24">
                  <c:v>9.8450474904025632E-3</c:v>
                </c:pt>
                <c:pt idx="25">
                  <c:v>1.060579355847052E-2</c:v>
                </c:pt>
                <c:pt idx="26">
                  <c:v>1.1113964661731968E-2</c:v>
                </c:pt>
                <c:pt idx="27">
                  <c:v>9.620597493349696E-3</c:v>
                </c:pt>
                <c:pt idx="28">
                  <c:v>9.7884999565406982E-3</c:v>
                </c:pt>
                <c:pt idx="29">
                  <c:v>1.0106549320367404E-2</c:v>
                </c:pt>
                <c:pt idx="30">
                  <c:v>9.5463033704055334E-3</c:v>
                </c:pt>
                <c:pt idx="31">
                  <c:v>9.7003811820976903E-3</c:v>
                </c:pt>
                <c:pt idx="32">
                  <c:v>1.0037805795054101E-2</c:v>
                </c:pt>
                <c:pt idx="33">
                  <c:v>1.010660463566952E-2</c:v>
                </c:pt>
                <c:pt idx="34">
                  <c:v>9.2919051104713123E-3</c:v>
                </c:pt>
                <c:pt idx="35">
                  <c:v>9.9144187076838051E-3</c:v>
                </c:pt>
                <c:pt idx="36">
                  <c:v>9.7375633350449773E-3</c:v>
                </c:pt>
                <c:pt idx="37">
                  <c:v>1.0095342432940288E-2</c:v>
                </c:pt>
                <c:pt idx="38">
                  <c:v>9.5715640923330417E-3</c:v>
                </c:pt>
                <c:pt idx="39">
                  <c:v>1.0610110090135513E-2</c:v>
                </c:pt>
                <c:pt idx="40">
                  <c:v>1.0358232301319352E-2</c:v>
                </c:pt>
                <c:pt idx="41">
                  <c:v>1.1126744748728407E-2</c:v>
                </c:pt>
                <c:pt idx="42">
                  <c:v>1.0470322713971124E-2</c:v>
                </c:pt>
                <c:pt idx="43">
                  <c:v>1.0871066414263195E-2</c:v>
                </c:pt>
                <c:pt idx="44">
                  <c:v>1.1357948227423795E-2</c:v>
                </c:pt>
                <c:pt idx="45">
                  <c:v>1.1283371882736095E-2</c:v>
                </c:pt>
                <c:pt idx="46">
                  <c:v>1.1407904514260858E-2</c:v>
                </c:pt>
                <c:pt idx="47">
                  <c:v>1.2637552521611792E-2</c:v>
                </c:pt>
                <c:pt idx="48">
                  <c:v>1.069394012826899E-2</c:v>
                </c:pt>
                <c:pt idx="49">
                  <c:v>1.149244565776637E-2</c:v>
                </c:pt>
                <c:pt idx="50">
                  <c:v>1.3703239360770739E-2</c:v>
                </c:pt>
                <c:pt idx="51">
                  <c:v>1.2629511296123743E-2</c:v>
                </c:pt>
                <c:pt idx="52">
                  <c:v>1.3004199006336042E-2</c:v>
                </c:pt>
                <c:pt idx="53">
                  <c:v>1.2059536740101325E-2</c:v>
                </c:pt>
                <c:pt idx="54">
                  <c:v>1.1861647702334267E-2</c:v>
                </c:pt>
                <c:pt idx="55">
                  <c:v>1.2765855604872945E-2</c:v>
                </c:pt>
                <c:pt idx="56">
                  <c:v>1.2770669687013321E-2</c:v>
                </c:pt>
                <c:pt idx="57">
                  <c:v>1.2262124863279694E-2</c:v>
                </c:pt>
                <c:pt idx="58">
                  <c:v>1.2977166650161647E-2</c:v>
                </c:pt>
                <c:pt idx="59">
                  <c:v>1.2955783394413483E-2</c:v>
                </c:pt>
                <c:pt idx="60">
                  <c:v>1.2194643445184719E-2</c:v>
                </c:pt>
                <c:pt idx="61">
                  <c:v>1.156103819328067E-2</c:v>
                </c:pt>
                <c:pt idx="62">
                  <c:v>1.0913889772571975E-2</c:v>
                </c:pt>
                <c:pt idx="63">
                  <c:v>1.1068155014571987E-2</c:v>
                </c:pt>
                <c:pt idx="64">
                  <c:v>1.1777277654527699E-2</c:v>
                </c:pt>
                <c:pt idx="65">
                  <c:v>1.1278462066535783E-2</c:v>
                </c:pt>
                <c:pt idx="66">
                  <c:v>1.2400162929362177E-2</c:v>
                </c:pt>
                <c:pt idx="67">
                  <c:v>1.2847006390944386E-2</c:v>
                </c:pt>
                <c:pt idx="68">
                  <c:v>1.2461023338471855E-2</c:v>
                </c:pt>
                <c:pt idx="69">
                  <c:v>1.2302646819455261E-2</c:v>
                </c:pt>
                <c:pt idx="70">
                  <c:v>1.2751561534056171E-2</c:v>
                </c:pt>
                <c:pt idx="71">
                  <c:v>1.2701846087389758E-2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FB-4C33-AC51-1A507D01305E}"/>
            </c:ext>
          </c:extLst>
        </c:ser>
        <c:ser>
          <c:idx val="1"/>
          <c:order val="1"/>
          <c:tx>
            <c:v>MA(3)</c:v>
          </c:tx>
          <c:spPr>
            <a:ln w="19050" cap="rnd">
              <a:solidFill>
                <a:srgbClr val="FF0000">
                  <a:alpha val="60000"/>
                </a:srgb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'Dataset - USA(Housing) Cont....'!$J$117:$J$186</c:f>
              <c:numCache>
                <c:formatCode>General</c:formatCode>
                <c:ptCount val="7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</c:numCache>
            </c:numRef>
          </c:xVal>
          <c:yVal>
            <c:numRef>
              <c:f>'Dataset - USA(Housing) Cont....'!$K$117:$K$186</c:f>
              <c:numCache>
                <c:formatCode>General</c:formatCode>
                <c:ptCount val="70"/>
                <c:pt idx="0">
                  <c:v>1.2330981407300072E-2</c:v>
                </c:pt>
                <c:pt idx="1">
                  <c:v>1.1284700782250398E-2</c:v>
                </c:pt>
                <c:pt idx="2">
                  <c:v>1.0784944573677626E-2</c:v>
                </c:pt>
                <c:pt idx="3">
                  <c:v>1.0527429841165566E-2</c:v>
                </c:pt>
                <c:pt idx="4">
                  <c:v>1.0289207099610141E-2</c:v>
                </c:pt>
                <c:pt idx="5">
                  <c:v>9.8592379892548255E-3</c:v>
                </c:pt>
                <c:pt idx="6">
                  <c:v>9.4054896453732145E-3</c:v>
                </c:pt>
                <c:pt idx="7">
                  <c:v>8.8890532810707301E-3</c:v>
                </c:pt>
                <c:pt idx="8">
                  <c:v>8.8306119980493866E-3</c:v>
                </c:pt>
                <c:pt idx="9">
                  <c:v>8.2863556926828594E-3</c:v>
                </c:pt>
                <c:pt idx="10">
                  <c:v>7.8478491929303684E-3</c:v>
                </c:pt>
                <c:pt idx="11">
                  <c:v>7.5130503438542847E-3</c:v>
                </c:pt>
                <c:pt idx="12">
                  <c:v>7.5514270365044352E-3</c:v>
                </c:pt>
                <c:pt idx="13">
                  <c:v>8.1119811631275487E-3</c:v>
                </c:pt>
                <c:pt idx="14">
                  <c:v>8.2205410129450041E-3</c:v>
                </c:pt>
                <c:pt idx="15">
                  <c:v>8.7218440826820082E-3</c:v>
                </c:pt>
                <c:pt idx="16">
                  <c:v>8.8433792169400442E-3</c:v>
                </c:pt>
                <c:pt idx="17">
                  <c:v>8.8546481028105532E-3</c:v>
                </c:pt>
                <c:pt idx="18">
                  <c:v>8.6230117226154448E-3</c:v>
                </c:pt>
                <c:pt idx="19">
                  <c:v>8.5806775918954355E-3</c:v>
                </c:pt>
                <c:pt idx="20">
                  <c:v>8.5577094693261909E-3</c:v>
                </c:pt>
                <c:pt idx="21">
                  <c:v>8.5745812203141241E-3</c:v>
                </c:pt>
                <c:pt idx="22">
                  <c:v>8.7938920209796184E-3</c:v>
                </c:pt>
                <c:pt idx="23">
                  <c:v>9.5653432121523413E-3</c:v>
                </c:pt>
                <c:pt idx="24">
                  <c:v>1.0521601903535016E-2</c:v>
                </c:pt>
                <c:pt idx="25">
                  <c:v>1.0446785237850727E-2</c:v>
                </c:pt>
                <c:pt idx="26">
                  <c:v>1.0174354037207454E-2</c:v>
                </c:pt>
                <c:pt idx="27">
                  <c:v>9.8385489234192672E-3</c:v>
                </c:pt>
                <c:pt idx="28">
                  <c:v>9.8137842157712124E-3</c:v>
                </c:pt>
                <c:pt idx="29">
                  <c:v>9.7844112909568765E-3</c:v>
                </c:pt>
                <c:pt idx="30">
                  <c:v>9.7614967825191083E-3</c:v>
                </c:pt>
                <c:pt idx="31">
                  <c:v>9.9482638709404367E-3</c:v>
                </c:pt>
                <c:pt idx="32">
                  <c:v>9.8121051803983107E-3</c:v>
                </c:pt>
                <c:pt idx="33">
                  <c:v>9.7709761512748787E-3</c:v>
                </c:pt>
                <c:pt idx="34">
                  <c:v>9.6479623844000304E-3</c:v>
                </c:pt>
                <c:pt idx="35">
                  <c:v>9.9157748252230241E-3</c:v>
                </c:pt>
                <c:pt idx="36">
                  <c:v>9.8014899534394351E-3</c:v>
                </c:pt>
                <c:pt idx="37">
                  <c:v>1.0092338871802947E-2</c:v>
                </c:pt>
                <c:pt idx="38">
                  <c:v>1.0179968827929301E-2</c:v>
                </c:pt>
                <c:pt idx="39">
                  <c:v>1.069836238006109E-2</c:v>
                </c:pt>
                <c:pt idx="40">
                  <c:v>1.0651766588006295E-2</c:v>
                </c:pt>
                <c:pt idx="41">
                  <c:v>1.0822711292320908E-2</c:v>
                </c:pt>
                <c:pt idx="42">
                  <c:v>1.0899779118552706E-2</c:v>
                </c:pt>
                <c:pt idx="43">
                  <c:v>1.1170795508141028E-2</c:v>
                </c:pt>
                <c:pt idx="44">
                  <c:v>1.1349741541473583E-2</c:v>
                </c:pt>
                <c:pt idx="45">
                  <c:v>1.1776276306202914E-2</c:v>
                </c:pt>
                <c:pt idx="46">
                  <c:v>1.1579799054713881E-2</c:v>
                </c:pt>
                <c:pt idx="47">
                  <c:v>1.1607979435882385E-2</c:v>
                </c:pt>
                <c:pt idx="48">
                  <c:v>1.1963208382268699E-2</c:v>
                </c:pt>
                <c:pt idx="49">
                  <c:v>1.2608398771553618E-2</c:v>
                </c:pt>
                <c:pt idx="50">
                  <c:v>1.3112316554410175E-2</c:v>
                </c:pt>
                <c:pt idx="51">
                  <c:v>1.2564415680853702E-2</c:v>
                </c:pt>
                <c:pt idx="52">
                  <c:v>1.2308461149590546E-2</c:v>
                </c:pt>
                <c:pt idx="53">
                  <c:v>1.2229013349102846E-2</c:v>
                </c:pt>
                <c:pt idx="54">
                  <c:v>1.2466057664740177E-2</c:v>
                </c:pt>
                <c:pt idx="55">
                  <c:v>1.2599550051721987E-2</c:v>
                </c:pt>
                <c:pt idx="56">
                  <c:v>1.266998706681822E-2</c:v>
                </c:pt>
                <c:pt idx="57">
                  <c:v>1.2731691635951609E-2</c:v>
                </c:pt>
                <c:pt idx="58">
                  <c:v>1.2709197829919951E-2</c:v>
                </c:pt>
                <c:pt idx="59">
                  <c:v>1.2237155010959623E-2</c:v>
                </c:pt>
                <c:pt idx="60">
                  <c:v>1.1556523803679122E-2</c:v>
                </c:pt>
                <c:pt idx="61">
                  <c:v>1.1181027660141543E-2</c:v>
                </c:pt>
                <c:pt idx="62">
                  <c:v>1.1253107480557219E-2</c:v>
                </c:pt>
                <c:pt idx="63">
                  <c:v>1.1374631578545158E-2</c:v>
                </c:pt>
                <c:pt idx="64">
                  <c:v>1.1818634216808552E-2</c:v>
                </c:pt>
                <c:pt idx="65">
                  <c:v>1.2175210462280782E-2</c:v>
                </c:pt>
                <c:pt idx="66">
                  <c:v>1.2569397552926138E-2</c:v>
                </c:pt>
                <c:pt idx="67">
                  <c:v>1.2536892182957166E-2</c:v>
                </c:pt>
                <c:pt idx="68">
                  <c:v>1.2505077230661096E-2</c:v>
                </c:pt>
                <c:pt idx="69">
                  <c:v>1.2585351480300397E-2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7FB-4C33-AC51-1A507D01305E}"/>
            </c:ext>
          </c:extLst>
        </c:ser>
        <c:ser>
          <c:idx val="2"/>
          <c:order val="2"/>
          <c:tx>
            <c:v>MA(7)</c:v>
          </c:tx>
          <c:spPr>
            <a:ln w="19050" cap="rnd">
              <a:solidFill>
                <a:srgbClr val="00B050">
                  <a:alpha val="60000"/>
                </a:srgb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'Dataset - USA(Housing) Cont....'!$L$119:$L$184</c:f>
              <c:numCache>
                <c:formatCode>General</c:formatCode>
                <c:ptCount val="6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43</c:v>
                </c:pt>
                <c:pt idx="40">
                  <c:v>44</c:v>
                </c:pt>
                <c:pt idx="41">
                  <c:v>45</c:v>
                </c:pt>
                <c:pt idx="42">
                  <c:v>46</c:v>
                </c:pt>
                <c:pt idx="43">
                  <c:v>47</c:v>
                </c:pt>
                <c:pt idx="44">
                  <c:v>48</c:v>
                </c:pt>
                <c:pt idx="45">
                  <c:v>49</c:v>
                </c:pt>
                <c:pt idx="46">
                  <c:v>50</c:v>
                </c:pt>
                <c:pt idx="47">
                  <c:v>51</c:v>
                </c:pt>
                <c:pt idx="48">
                  <c:v>52</c:v>
                </c:pt>
                <c:pt idx="49">
                  <c:v>53</c:v>
                </c:pt>
                <c:pt idx="50">
                  <c:v>54</c:v>
                </c:pt>
                <c:pt idx="51">
                  <c:v>55</c:v>
                </c:pt>
                <c:pt idx="52">
                  <c:v>56</c:v>
                </c:pt>
                <c:pt idx="53">
                  <c:v>57</c:v>
                </c:pt>
                <c:pt idx="54">
                  <c:v>58</c:v>
                </c:pt>
                <c:pt idx="55">
                  <c:v>59</c:v>
                </c:pt>
                <c:pt idx="56">
                  <c:v>60</c:v>
                </c:pt>
                <c:pt idx="57">
                  <c:v>61</c:v>
                </c:pt>
                <c:pt idx="58">
                  <c:v>62</c:v>
                </c:pt>
                <c:pt idx="59">
                  <c:v>63</c:v>
                </c:pt>
                <c:pt idx="60">
                  <c:v>64</c:v>
                </c:pt>
                <c:pt idx="61">
                  <c:v>65</c:v>
                </c:pt>
                <c:pt idx="62">
                  <c:v>66</c:v>
                </c:pt>
                <c:pt idx="63">
                  <c:v>67</c:v>
                </c:pt>
                <c:pt idx="64">
                  <c:v>68</c:v>
                </c:pt>
                <c:pt idx="65">
                  <c:v>69</c:v>
                </c:pt>
              </c:numCache>
            </c:numRef>
          </c:xVal>
          <c:yVal>
            <c:numRef>
              <c:f>'Dataset - USA(Housing) Cont....'!$M$119:$M$184</c:f>
              <c:numCache>
                <c:formatCode>General</c:formatCode>
                <c:ptCount val="66"/>
                <c:pt idx="0">
                  <c:v>1.1243987433640643E-2</c:v>
                </c:pt>
                <c:pt idx="1">
                  <c:v>1.0557471741067156E-2</c:v>
                </c:pt>
                <c:pt idx="2">
                  <c:v>1.011939425613442E-2</c:v>
                </c:pt>
                <c:pt idx="3">
                  <c:v>9.7688753795423522E-3</c:v>
                </c:pt>
                <c:pt idx="4">
                  <c:v>9.5057194049810081E-3</c:v>
                </c:pt>
                <c:pt idx="5">
                  <c:v>9.0485704499938032E-3</c:v>
                </c:pt>
                <c:pt idx="6">
                  <c:v>8.6204836731558383E-3</c:v>
                </c:pt>
                <c:pt idx="7">
                  <c:v>8.315937938228499E-3</c:v>
                </c:pt>
                <c:pt idx="8">
                  <c:v>8.0595086131007802E-3</c:v>
                </c:pt>
                <c:pt idx="9">
                  <c:v>8.0661228950505547E-3</c:v>
                </c:pt>
                <c:pt idx="10">
                  <c:v>8.0294326804603317E-3</c:v>
                </c:pt>
                <c:pt idx="11">
                  <c:v>8.0128937922290446E-3</c:v>
                </c:pt>
                <c:pt idx="12">
                  <c:v>8.3048472625893467E-3</c:v>
                </c:pt>
                <c:pt idx="13">
                  <c:v>8.4609179275518392E-3</c:v>
                </c:pt>
                <c:pt idx="14">
                  <c:v>8.4885915259838296E-3</c:v>
                </c:pt>
                <c:pt idx="15">
                  <c:v>8.7459546434712036E-3</c:v>
                </c:pt>
                <c:pt idx="16">
                  <c:v>8.6519443444941137E-3</c:v>
                </c:pt>
                <c:pt idx="17">
                  <c:v>8.6403230434277372E-3</c:v>
                </c:pt>
                <c:pt idx="18">
                  <c:v>8.7768323313130395E-3</c:v>
                </c:pt>
                <c:pt idx="19">
                  <c:v>8.9613574852993837E-3</c:v>
                </c:pt>
                <c:pt idx="20">
                  <c:v>9.354731815166795E-3</c:v>
                </c:pt>
                <c:pt idx="21">
                  <c:v>9.558449552128161E-3</c:v>
                </c:pt>
                <c:pt idx="22">
                  <c:v>9.6443616761473904E-3</c:v>
                </c:pt>
                <c:pt idx="23">
                  <c:v>9.9036630097781124E-3</c:v>
                </c:pt>
                <c:pt idx="24">
                  <c:v>1.0089536550181199E-2</c:v>
                </c:pt>
                <c:pt idx="25">
                  <c:v>1.0068869934709072E-2</c:v>
                </c:pt>
                <c:pt idx="26">
                  <c:v>9.987728825649583E-3</c:v>
                </c:pt>
                <c:pt idx="27">
                  <c:v>9.8438202504978062E-3</c:v>
                </c:pt>
                <c:pt idx="28">
                  <c:v>9.7968641958008952E-3</c:v>
                </c:pt>
                <c:pt idx="29">
                  <c:v>9.8148525888213396E-3</c:v>
                </c:pt>
                <c:pt idx="30">
                  <c:v>9.7621403052038508E-3</c:v>
                </c:pt>
                <c:pt idx="31">
                  <c:v>9.8405744569945285E-3</c:v>
                </c:pt>
                <c:pt idx="32">
                  <c:v>9.8221720155995777E-3</c:v>
                </c:pt>
                <c:pt idx="33">
                  <c:v>9.9039297720397799E-3</c:v>
                </c:pt>
                <c:pt idx="34">
                  <c:v>9.9398765814183269E-3</c:v>
                </c:pt>
                <c:pt idx="35">
                  <c:v>1.020199652974077E-2</c:v>
                </c:pt>
                <c:pt idx="36">
                  <c:v>1.0281411387781814E-2</c:v>
                </c:pt>
                <c:pt idx="37">
                  <c:v>1.0443340399098703E-2</c:v>
                </c:pt>
                <c:pt idx="38">
                  <c:v>1.0623712655453489E-2</c:v>
                </c:pt>
                <c:pt idx="39">
                  <c:v>1.0868256625511068E-2</c:v>
                </c:pt>
                <c:pt idx="40">
                  <c:v>1.0982227257528973E-2</c:v>
                </c:pt>
                <c:pt idx="41">
                  <c:v>1.1307844431856465E-2</c:v>
                </c:pt>
                <c:pt idx="42">
                  <c:v>1.1246015200362265E-2</c:v>
                </c:pt>
                <c:pt idx="43">
                  <c:v>1.1392032763761587E-2</c:v>
                </c:pt>
                <c:pt idx="44">
                  <c:v>1.1796628898976948E-2</c:v>
                </c:pt>
                <c:pt idx="45">
                  <c:v>1.1978280765934084E-2</c:v>
                </c:pt>
                <c:pt idx="46">
                  <c:v>1.2224113212162647E-2</c:v>
                </c:pt>
                <c:pt idx="47">
                  <c:v>1.2317203530139858E-2</c:v>
                </c:pt>
                <c:pt idx="48">
                  <c:v>1.2206359984528781E-2</c:v>
                </c:pt>
                <c:pt idx="49">
                  <c:v>1.2502347909757919E-2</c:v>
                </c:pt>
                <c:pt idx="50">
                  <c:v>1.2684951342507482E-2</c:v>
                </c:pt>
                <c:pt idx="51">
                  <c:v>1.2479077842865905E-2</c:v>
                </c:pt>
                <c:pt idx="52">
                  <c:v>1.2528742893442748E-2</c:v>
                </c:pt>
                <c:pt idx="53">
                  <c:v>1.2521826377453813E-2</c:v>
                </c:pt>
                <c:pt idx="54">
                  <c:v>1.2541127335322868E-2</c:v>
                </c:pt>
                <c:pt idx="55">
                  <c:v>1.249818311974378E-2</c:v>
                </c:pt>
                <c:pt idx="56">
                  <c:v>1.2233616572272215E-2</c:v>
                </c:pt>
                <c:pt idx="57">
                  <c:v>1.1990400190494884E-2</c:v>
                </c:pt>
                <c:pt idx="58">
                  <c:v>1.1921136303530313E-2</c:v>
                </c:pt>
                <c:pt idx="59">
                  <c:v>1.1678464220155187E-2</c:v>
                </c:pt>
                <c:pt idx="60">
                  <c:v>1.1599089868005003E-2</c:v>
                </c:pt>
                <c:pt idx="61">
                  <c:v>1.1692284574542095E-2</c:v>
                </c:pt>
                <c:pt idx="62">
                  <c:v>1.1820853880997979E-2</c:v>
                </c:pt>
                <c:pt idx="63">
                  <c:v>1.2019247744838448E-2</c:v>
                </c:pt>
                <c:pt idx="64">
                  <c:v>1.2259734390479046E-2</c:v>
                </c:pt>
                <c:pt idx="65">
                  <c:v>1.239181559517363E-2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7FB-4C33-AC51-1A507D0130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9425080"/>
        <c:axId val="609426392"/>
      </c:scatterChart>
      <c:valAx>
        <c:axId val="609425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426392"/>
        <c:crosses val="autoZero"/>
        <c:crossBetween val="midCat"/>
        <c:majorUnit val="5"/>
      </c:valAx>
      <c:valAx>
        <c:axId val="60942639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425080"/>
        <c:crosses val="autoZero"/>
        <c:crossBetween val="midCat"/>
        <c:majorUnit val="2.0000000000000005E-3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USA Housing Forecast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'Dataset - USA(Housing VS Year)2'!$A$5:$A$88</c:f>
              <c:numCache>
                <c:formatCode>General</c:formatCode>
                <c:ptCount val="8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</c:numCache>
            </c:numRef>
          </c:xVal>
          <c:yVal>
            <c:numRef>
              <c:f>'Dataset - USA(Housing VS Year)2'!$D$5:$D$88</c:f>
              <c:numCache>
                <c:formatCode>General</c:formatCode>
                <c:ptCount val="84"/>
                <c:pt idx="0">
                  <c:v>99.2</c:v>
                </c:pt>
                <c:pt idx="1">
                  <c:v>86.9</c:v>
                </c:pt>
                <c:pt idx="2">
                  <c:v>108.5</c:v>
                </c:pt>
                <c:pt idx="3">
                  <c:v>119</c:v>
                </c:pt>
                <c:pt idx="4">
                  <c:v>121.1</c:v>
                </c:pt>
                <c:pt idx="5">
                  <c:v>117.8</c:v>
                </c:pt>
                <c:pt idx="6">
                  <c:v>111.2</c:v>
                </c:pt>
                <c:pt idx="7">
                  <c:v>102.8</c:v>
                </c:pt>
                <c:pt idx="8">
                  <c:v>93.1</c:v>
                </c:pt>
                <c:pt idx="9">
                  <c:v>94.2</c:v>
                </c:pt>
                <c:pt idx="10">
                  <c:v>81.400000000000006</c:v>
                </c:pt>
                <c:pt idx="11">
                  <c:v>57.4</c:v>
                </c:pt>
                <c:pt idx="12">
                  <c:v>52.5</c:v>
                </c:pt>
                <c:pt idx="13">
                  <c:v>59.1</c:v>
                </c:pt>
                <c:pt idx="14">
                  <c:v>73.8</c:v>
                </c:pt>
                <c:pt idx="15">
                  <c:v>99.7</c:v>
                </c:pt>
                <c:pt idx="16">
                  <c:v>97.7</c:v>
                </c:pt>
                <c:pt idx="17">
                  <c:v>103.4</c:v>
                </c:pt>
                <c:pt idx="18">
                  <c:v>103.5</c:v>
                </c:pt>
                <c:pt idx="19">
                  <c:v>94.7</c:v>
                </c:pt>
                <c:pt idx="20">
                  <c:v>86.6</c:v>
                </c:pt>
                <c:pt idx="21">
                  <c:v>101.8</c:v>
                </c:pt>
                <c:pt idx="22">
                  <c:v>75.599999999999994</c:v>
                </c:pt>
                <c:pt idx="23">
                  <c:v>65.599999999999994</c:v>
                </c:pt>
                <c:pt idx="24">
                  <c:v>71.599999999999994</c:v>
                </c:pt>
                <c:pt idx="25">
                  <c:v>78.8</c:v>
                </c:pt>
                <c:pt idx="26">
                  <c:v>111.6</c:v>
                </c:pt>
                <c:pt idx="27">
                  <c:v>107.6</c:v>
                </c:pt>
                <c:pt idx="28">
                  <c:v>115.2</c:v>
                </c:pt>
                <c:pt idx="29">
                  <c:v>117.8</c:v>
                </c:pt>
                <c:pt idx="30">
                  <c:v>106.2</c:v>
                </c:pt>
                <c:pt idx="31">
                  <c:v>109.9</c:v>
                </c:pt>
                <c:pt idx="32">
                  <c:v>106</c:v>
                </c:pt>
                <c:pt idx="33">
                  <c:v>111.8</c:v>
                </c:pt>
                <c:pt idx="34">
                  <c:v>84.5</c:v>
                </c:pt>
                <c:pt idx="35">
                  <c:v>78.599999999999994</c:v>
                </c:pt>
                <c:pt idx="36">
                  <c:v>70.5</c:v>
                </c:pt>
                <c:pt idx="37">
                  <c:v>74.599999999999994</c:v>
                </c:pt>
                <c:pt idx="38">
                  <c:v>95.5</c:v>
                </c:pt>
                <c:pt idx="39">
                  <c:v>117.8</c:v>
                </c:pt>
                <c:pt idx="40">
                  <c:v>120.9</c:v>
                </c:pt>
                <c:pt idx="41">
                  <c:v>128.5</c:v>
                </c:pt>
                <c:pt idx="42">
                  <c:v>115.3</c:v>
                </c:pt>
                <c:pt idx="43">
                  <c:v>121.8</c:v>
                </c:pt>
                <c:pt idx="44">
                  <c:v>118.5</c:v>
                </c:pt>
                <c:pt idx="45">
                  <c:v>123.2</c:v>
                </c:pt>
                <c:pt idx="46">
                  <c:v>102.3</c:v>
                </c:pt>
                <c:pt idx="47">
                  <c:v>98.7</c:v>
                </c:pt>
                <c:pt idx="48">
                  <c:v>76.2</c:v>
                </c:pt>
                <c:pt idx="49">
                  <c:v>83.5</c:v>
                </c:pt>
                <c:pt idx="50">
                  <c:v>134.30000000000001</c:v>
                </c:pt>
                <c:pt idx="51">
                  <c:v>137.6</c:v>
                </c:pt>
                <c:pt idx="52">
                  <c:v>148.80000000000001</c:v>
                </c:pt>
                <c:pt idx="53">
                  <c:v>136.4</c:v>
                </c:pt>
                <c:pt idx="54">
                  <c:v>127.8</c:v>
                </c:pt>
                <c:pt idx="55">
                  <c:v>139.80000000000001</c:v>
                </c:pt>
                <c:pt idx="56">
                  <c:v>130.1</c:v>
                </c:pt>
                <c:pt idx="57">
                  <c:v>130.6</c:v>
                </c:pt>
                <c:pt idx="58">
                  <c:v>113.4</c:v>
                </c:pt>
                <c:pt idx="59">
                  <c:v>98.5</c:v>
                </c:pt>
                <c:pt idx="60">
                  <c:v>84.5</c:v>
                </c:pt>
                <c:pt idx="61">
                  <c:v>81.599999999999994</c:v>
                </c:pt>
                <c:pt idx="62">
                  <c:v>103.8</c:v>
                </c:pt>
                <c:pt idx="63">
                  <c:v>116.9</c:v>
                </c:pt>
                <c:pt idx="64">
                  <c:v>130.5</c:v>
                </c:pt>
                <c:pt idx="65">
                  <c:v>123.4</c:v>
                </c:pt>
                <c:pt idx="66">
                  <c:v>129.1</c:v>
                </c:pt>
                <c:pt idx="67">
                  <c:v>135.80000000000001</c:v>
                </c:pt>
                <c:pt idx="68">
                  <c:v>122.4</c:v>
                </c:pt>
                <c:pt idx="69">
                  <c:v>126.2</c:v>
                </c:pt>
                <c:pt idx="70">
                  <c:v>107.2</c:v>
                </c:pt>
                <c:pt idx="71">
                  <c:v>92.8</c:v>
                </c:pt>
                <c:pt idx="72">
                  <c:v>90.7</c:v>
                </c:pt>
                <c:pt idx="73">
                  <c:v>95.9</c:v>
                </c:pt>
                <c:pt idx="74">
                  <c:v>116</c:v>
                </c:pt>
                <c:pt idx="75">
                  <c:v>146.6</c:v>
                </c:pt>
                <c:pt idx="76">
                  <c:v>143.9</c:v>
                </c:pt>
                <c:pt idx="77">
                  <c:v>138</c:v>
                </c:pt>
                <c:pt idx="78">
                  <c:v>137.5</c:v>
                </c:pt>
                <c:pt idx="79">
                  <c:v>144.19999999999999</c:v>
                </c:pt>
                <c:pt idx="80">
                  <c:v>128.69999999999999</c:v>
                </c:pt>
                <c:pt idx="81">
                  <c:v>130.80000000000001</c:v>
                </c:pt>
                <c:pt idx="82">
                  <c:v>111.5</c:v>
                </c:pt>
                <c:pt idx="83">
                  <c:v>93.1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4A-4D1C-8391-75CD70F134AD}"/>
            </c:ext>
          </c:extLst>
        </c:ser>
        <c:ser>
          <c:idx val="1"/>
          <c:order val="1"/>
          <c:tx>
            <c:v>SI(mean) 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'Dataset - USA(Housing VS Year)2'!$A$76:$A$88</c:f>
              <c:numCache>
                <c:formatCode>General</c:formatCode>
                <c:ptCount val="13"/>
                <c:pt idx="0">
                  <c:v>72</c:v>
                </c:pt>
                <c:pt idx="1">
                  <c:v>73</c:v>
                </c:pt>
                <c:pt idx="2">
                  <c:v>74</c:v>
                </c:pt>
                <c:pt idx="3">
                  <c:v>75</c:v>
                </c:pt>
                <c:pt idx="4">
                  <c:v>76</c:v>
                </c:pt>
                <c:pt idx="5">
                  <c:v>77</c:v>
                </c:pt>
                <c:pt idx="6">
                  <c:v>78</c:v>
                </c:pt>
                <c:pt idx="7">
                  <c:v>79</c:v>
                </c:pt>
                <c:pt idx="8">
                  <c:v>80</c:v>
                </c:pt>
                <c:pt idx="9">
                  <c:v>81</c:v>
                </c:pt>
                <c:pt idx="10">
                  <c:v>82</c:v>
                </c:pt>
                <c:pt idx="11">
                  <c:v>83</c:v>
                </c:pt>
                <c:pt idx="12">
                  <c:v>84</c:v>
                </c:pt>
              </c:numCache>
            </c:numRef>
          </c:xVal>
          <c:yVal>
            <c:numRef>
              <c:f>('Dataset - USA(Housing VS Year)2'!$D$76,'Dataset - USA(Housing VS Year)2'!$H$77:$H$88)</c:f>
              <c:numCache>
                <c:formatCode>General</c:formatCode>
                <c:ptCount val="13"/>
                <c:pt idx="0">
                  <c:v>92.8</c:v>
                </c:pt>
                <c:pt idx="1">
                  <c:v>87.636741073314553</c:v>
                </c:pt>
                <c:pt idx="2">
                  <c:v>89.951338985993743</c:v>
                </c:pt>
                <c:pt idx="3">
                  <c:v>121.18048271934229</c:v>
                </c:pt>
                <c:pt idx="4">
                  <c:v>136.28831747420881</c:v>
                </c:pt>
                <c:pt idx="5">
                  <c:v>143.19665120046486</c:v>
                </c:pt>
                <c:pt idx="6">
                  <c:v>143.02077962644745</c:v>
                </c:pt>
                <c:pt idx="7">
                  <c:v>136.88163324860628</c:v>
                </c:pt>
                <c:pt idx="8">
                  <c:v>138.75403915961974</c:v>
                </c:pt>
                <c:pt idx="9">
                  <c:v>129.71430274852912</c:v>
                </c:pt>
                <c:pt idx="10">
                  <c:v>137.02597787029671</c:v>
                </c:pt>
                <c:pt idx="11">
                  <c:v>112.21134664403694</c:v>
                </c:pt>
                <c:pt idx="12">
                  <c:v>97.944208829044641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74A-4D1C-8391-75CD70F134AD}"/>
            </c:ext>
          </c:extLst>
        </c:ser>
        <c:ser>
          <c:idx val="2"/>
          <c:order val="2"/>
          <c:tx>
            <c:v>SI (Median)</c:v>
          </c:tx>
          <c:spPr>
            <a:ln w="19050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'Dataset - USA(Housing VS Year)2'!$A$76:$A$88</c:f>
              <c:numCache>
                <c:formatCode>General</c:formatCode>
                <c:ptCount val="13"/>
                <c:pt idx="0">
                  <c:v>72</c:v>
                </c:pt>
                <c:pt idx="1">
                  <c:v>73</c:v>
                </c:pt>
                <c:pt idx="2">
                  <c:v>74</c:v>
                </c:pt>
                <c:pt idx="3">
                  <c:v>75</c:v>
                </c:pt>
                <c:pt idx="4">
                  <c:v>76</c:v>
                </c:pt>
                <c:pt idx="5">
                  <c:v>77</c:v>
                </c:pt>
                <c:pt idx="6">
                  <c:v>78</c:v>
                </c:pt>
                <c:pt idx="7">
                  <c:v>79</c:v>
                </c:pt>
                <c:pt idx="8">
                  <c:v>80</c:v>
                </c:pt>
                <c:pt idx="9">
                  <c:v>81</c:v>
                </c:pt>
                <c:pt idx="10">
                  <c:v>82</c:v>
                </c:pt>
                <c:pt idx="11">
                  <c:v>83</c:v>
                </c:pt>
                <c:pt idx="12">
                  <c:v>84</c:v>
                </c:pt>
              </c:numCache>
            </c:numRef>
          </c:xVal>
          <c:yVal>
            <c:numRef>
              <c:f>('Dataset - USA(Housing VS Year)2'!$D$76,'Dataset - USA(Housing VS Year)2'!$I$77:$I$88)</c:f>
              <c:numCache>
                <c:formatCode>General</c:formatCode>
                <c:ptCount val="13"/>
                <c:pt idx="0">
                  <c:v>92.8</c:v>
                </c:pt>
                <c:pt idx="1">
                  <c:v>87.958040921486514</c:v>
                </c:pt>
                <c:pt idx="2">
                  <c:v>90.105891286573424</c:v>
                </c:pt>
                <c:pt idx="3">
                  <c:v>121.29720310029435</c:v>
                </c:pt>
                <c:pt idx="4">
                  <c:v>136.35716437090898</c:v>
                </c:pt>
                <c:pt idx="5">
                  <c:v>143.25355905177457</c:v>
                </c:pt>
                <c:pt idx="6">
                  <c:v>143.01758662600568</c:v>
                </c:pt>
                <c:pt idx="7">
                  <c:v>136.9031420148919</c:v>
                </c:pt>
                <c:pt idx="8">
                  <c:v>138.66668714383547</c:v>
                </c:pt>
                <c:pt idx="9">
                  <c:v>129.5839393997735</c:v>
                </c:pt>
                <c:pt idx="10">
                  <c:v>136.84354111173155</c:v>
                </c:pt>
                <c:pt idx="11">
                  <c:v>112.11378381879148</c:v>
                </c:pt>
                <c:pt idx="12">
                  <c:v>97.683370976905252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74A-4D1C-8391-75CD70F134AD}"/>
            </c:ext>
          </c:extLst>
        </c:ser>
        <c:ser>
          <c:idx val="3"/>
          <c:order val="3"/>
          <c:tx>
            <c:v>R-t-T (Mean)</c:v>
          </c:tx>
          <c:spPr>
            <a:ln w="19050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'Dataset - USA(Housing VS Year)2'!$A$76:$A$88</c:f>
              <c:numCache>
                <c:formatCode>General</c:formatCode>
                <c:ptCount val="13"/>
                <c:pt idx="0">
                  <c:v>72</c:v>
                </c:pt>
                <c:pt idx="1">
                  <c:v>73</c:v>
                </c:pt>
                <c:pt idx="2">
                  <c:v>74</c:v>
                </c:pt>
                <c:pt idx="3">
                  <c:v>75</c:v>
                </c:pt>
                <c:pt idx="4">
                  <c:v>76</c:v>
                </c:pt>
                <c:pt idx="5">
                  <c:v>77</c:v>
                </c:pt>
                <c:pt idx="6">
                  <c:v>78</c:v>
                </c:pt>
                <c:pt idx="7">
                  <c:v>79</c:v>
                </c:pt>
                <c:pt idx="8">
                  <c:v>80</c:v>
                </c:pt>
                <c:pt idx="9">
                  <c:v>81</c:v>
                </c:pt>
                <c:pt idx="10">
                  <c:v>82</c:v>
                </c:pt>
                <c:pt idx="11">
                  <c:v>83</c:v>
                </c:pt>
                <c:pt idx="12">
                  <c:v>84</c:v>
                </c:pt>
              </c:numCache>
            </c:numRef>
          </c:xVal>
          <c:yVal>
            <c:numRef>
              <c:f>('Dataset - USA(Housing VS Year)2'!$D$76,'Dataset - USA(Housing VS Year)2'!$J$77:$J$88)</c:f>
              <c:numCache>
                <c:formatCode>General</c:formatCode>
                <c:ptCount val="13"/>
                <c:pt idx="0">
                  <c:v>92.8</c:v>
                </c:pt>
                <c:pt idx="1">
                  <c:v>90.36508770878504</c:v>
                </c:pt>
                <c:pt idx="2">
                  <c:v>91.995057212008845</c:v>
                </c:pt>
                <c:pt idx="3">
                  <c:v>123.72281444917412</c:v>
                </c:pt>
                <c:pt idx="4">
                  <c:v>137.87610685544863</c:v>
                </c:pt>
                <c:pt idx="5">
                  <c:v>144.36719690158577</c:v>
                </c:pt>
                <c:pt idx="6">
                  <c:v>143.2185173764382</c:v>
                </c:pt>
                <c:pt idx="7">
                  <c:v>136.22069948979535</c:v>
                </c:pt>
                <c:pt idx="8">
                  <c:v>137.71846220527954</c:v>
                </c:pt>
                <c:pt idx="9">
                  <c:v>128.22174491909132</c:v>
                </c:pt>
                <c:pt idx="10">
                  <c:v>134.42133892131355</c:v>
                </c:pt>
                <c:pt idx="11">
                  <c:v>110.0166385793536</c:v>
                </c:pt>
                <c:pt idx="12">
                  <c:v>95.382963240776547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74A-4D1C-8391-75CD70F134AD}"/>
            </c:ext>
          </c:extLst>
        </c:ser>
        <c:ser>
          <c:idx val="4"/>
          <c:order val="4"/>
          <c:tx>
            <c:v>R-t-T (Median) </c:v>
          </c:tx>
          <c:spPr>
            <a:ln w="19050" cap="rnd">
              <a:solidFill>
                <a:schemeClr val="accent5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'Dataset - USA(Housing VS Year)2'!$A$76:$A$88</c:f>
              <c:numCache>
                <c:formatCode>General</c:formatCode>
                <c:ptCount val="13"/>
                <c:pt idx="0">
                  <c:v>72</c:v>
                </c:pt>
                <c:pt idx="1">
                  <c:v>73</c:v>
                </c:pt>
                <c:pt idx="2">
                  <c:v>74</c:v>
                </c:pt>
                <c:pt idx="3">
                  <c:v>75</c:v>
                </c:pt>
                <c:pt idx="4">
                  <c:v>76</c:v>
                </c:pt>
                <c:pt idx="5">
                  <c:v>77</c:v>
                </c:pt>
                <c:pt idx="6">
                  <c:v>78</c:v>
                </c:pt>
                <c:pt idx="7">
                  <c:v>79</c:v>
                </c:pt>
                <c:pt idx="8">
                  <c:v>80</c:v>
                </c:pt>
                <c:pt idx="9">
                  <c:v>81</c:v>
                </c:pt>
                <c:pt idx="10">
                  <c:v>82</c:v>
                </c:pt>
                <c:pt idx="11">
                  <c:v>83</c:v>
                </c:pt>
                <c:pt idx="12">
                  <c:v>84</c:v>
                </c:pt>
              </c:numCache>
            </c:numRef>
          </c:xVal>
          <c:yVal>
            <c:numRef>
              <c:f>('Dataset - USA(Housing VS Year)2'!$D$76,'Dataset - USA(Housing VS Year)2'!$K$77:$K$88)</c:f>
              <c:numCache>
                <c:formatCode>General</c:formatCode>
                <c:ptCount val="13"/>
                <c:pt idx="0">
                  <c:v>92.8</c:v>
                </c:pt>
                <c:pt idx="1">
                  <c:v>86.391754894676041</c:v>
                </c:pt>
                <c:pt idx="2">
                  <c:v>89.926261873697655</c:v>
                </c:pt>
                <c:pt idx="3">
                  <c:v>124.24637679350376</c:v>
                </c:pt>
                <c:pt idx="4">
                  <c:v>134.70868992816568</c:v>
                </c:pt>
                <c:pt idx="5">
                  <c:v>141.08794273838041</c:v>
                </c:pt>
                <c:pt idx="6">
                  <c:v>147.01561040311736</c:v>
                </c:pt>
                <c:pt idx="7">
                  <c:v>135.48395875829513</c:v>
                </c:pt>
                <c:pt idx="8">
                  <c:v>141.02389460243447</c:v>
                </c:pt>
                <c:pt idx="9">
                  <c:v>129.61592124495436</c:v>
                </c:pt>
                <c:pt idx="10">
                  <c:v>135.11341114715802</c:v>
                </c:pt>
                <c:pt idx="11">
                  <c:v>112.09991957231539</c:v>
                </c:pt>
                <c:pt idx="12">
                  <c:v>97.063264401313106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74A-4D1C-8391-75CD70F134AD}"/>
            </c:ext>
          </c:extLst>
        </c:ser>
        <c:ser>
          <c:idx val="5"/>
          <c:order val="5"/>
          <c:tx>
            <c:v>R-t-MA</c:v>
          </c:tx>
          <c:spPr>
            <a:ln w="1905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'Dataset - USA(Housing VS Year)2'!$A$76:$A$88</c:f>
              <c:numCache>
                <c:formatCode>General</c:formatCode>
                <c:ptCount val="13"/>
                <c:pt idx="0">
                  <c:v>72</c:v>
                </c:pt>
                <c:pt idx="1">
                  <c:v>73</c:v>
                </c:pt>
                <c:pt idx="2">
                  <c:v>74</c:v>
                </c:pt>
                <c:pt idx="3">
                  <c:v>75</c:v>
                </c:pt>
                <c:pt idx="4">
                  <c:v>76</c:v>
                </c:pt>
                <c:pt idx="5">
                  <c:v>77</c:v>
                </c:pt>
                <c:pt idx="6">
                  <c:v>78</c:v>
                </c:pt>
                <c:pt idx="7">
                  <c:v>79</c:v>
                </c:pt>
                <c:pt idx="8">
                  <c:v>80</c:v>
                </c:pt>
                <c:pt idx="9">
                  <c:v>81</c:v>
                </c:pt>
                <c:pt idx="10">
                  <c:v>82</c:v>
                </c:pt>
                <c:pt idx="11">
                  <c:v>83</c:v>
                </c:pt>
                <c:pt idx="12">
                  <c:v>84</c:v>
                </c:pt>
              </c:numCache>
            </c:numRef>
          </c:xVal>
          <c:yVal>
            <c:numRef>
              <c:f>('Dataset - USA(Housing VS Year)2'!$D$76,'Dataset - USA(Housing VS Year)2'!$L$77:$L$88)</c:f>
              <c:numCache>
                <c:formatCode>General</c:formatCode>
                <c:ptCount val="13"/>
                <c:pt idx="0">
                  <c:v>92.8</c:v>
                </c:pt>
                <c:pt idx="1">
                  <c:v>83.898865208507289</c:v>
                </c:pt>
                <c:pt idx="2">
                  <c:v>89.615802174997697</c:v>
                </c:pt>
                <c:pt idx="3">
                  <c:v>122.20732071917857</c:v>
                </c:pt>
                <c:pt idx="4">
                  <c:v>137.33011161215467</c:v>
                </c:pt>
                <c:pt idx="5">
                  <c:v>144.32775797443631</c:v>
                </c:pt>
                <c:pt idx="6">
                  <c:v>144.32886372739375</c:v>
                </c:pt>
                <c:pt idx="7">
                  <c:v>137.68984280733221</c:v>
                </c:pt>
                <c:pt idx="8">
                  <c:v>137.87499493233111</c:v>
                </c:pt>
                <c:pt idx="9">
                  <c:v>129.85075277466814</c:v>
                </c:pt>
                <c:pt idx="10">
                  <c:v>137.52196047633652</c:v>
                </c:pt>
                <c:pt idx="11">
                  <c:v>112.01670493412816</c:v>
                </c:pt>
                <c:pt idx="12">
                  <c:v>97.178920607008891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CE-4F71-A149-80209C9F13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2214000"/>
        <c:axId val="702219576"/>
      </c:scatterChart>
      <c:valAx>
        <c:axId val="702214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219576"/>
        <c:crosses val="autoZero"/>
        <c:crossBetween val="midCat"/>
        <c:majorUnit val="5"/>
      </c:valAx>
      <c:valAx>
        <c:axId val="702219576"/>
        <c:scaling>
          <c:orientation val="minMax"/>
          <c:max val="15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214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USA Housing Forecast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'Dataset - USA(Housing VS Year)2'!$A$5:$A$88</c:f>
              <c:numCache>
                <c:formatCode>General</c:formatCode>
                <c:ptCount val="8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</c:numCache>
            </c:numRef>
          </c:xVal>
          <c:yVal>
            <c:numRef>
              <c:f>'Dataset - USA(Housing VS Year)2'!$D$5:$D$88</c:f>
              <c:numCache>
                <c:formatCode>General</c:formatCode>
                <c:ptCount val="84"/>
                <c:pt idx="0">
                  <c:v>99.2</c:v>
                </c:pt>
                <c:pt idx="1">
                  <c:v>86.9</c:v>
                </c:pt>
                <c:pt idx="2">
                  <c:v>108.5</c:v>
                </c:pt>
                <c:pt idx="3">
                  <c:v>119</c:v>
                </c:pt>
                <c:pt idx="4">
                  <c:v>121.1</c:v>
                </c:pt>
                <c:pt idx="5">
                  <c:v>117.8</c:v>
                </c:pt>
                <c:pt idx="6">
                  <c:v>111.2</c:v>
                </c:pt>
                <c:pt idx="7">
                  <c:v>102.8</c:v>
                </c:pt>
                <c:pt idx="8">
                  <c:v>93.1</c:v>
                </c:pt>
                <c:pt idx="9">
                  <c:v>94.2</c:v>
                </c:pt>
                <c:pt idx="10">
                  <c:v>81.400000000000006</c:v>
                </c:pt>
                <c:pt idx="11">
                  <c:v>57.4</c:v>
                </c:pt>
                <c:pt idx="12">
                  <c:v>52.5</c:v>
                </c:pt>
                <c:pt idx="13">
                  <c:v>59.1</c:v>
                </c:pt>
                <c:pt idx="14">
                  <c:v>73.8</c:v>
                </c:pt>
                <c:pt idx="15">
                  <c:v>99.7</c:v>
                </c:pt>
                <c:pt idx="16">
                  <c:v>97.7</c:v>
                </c:pt>
                <c:pt idx="17">
                  <c:v>103.4</c:v>
                </c:pt>
                <c:pt idx="18">
                  <c:v>103.5</c:v>
                </c:pt>
                <c:pt idx="19">
                  <c:v>94.7</c:v>
                </c:pt>
                <c:pt idx="20">
                  <c:v>86.6</c:v>
                </c:pt>
                <c:pt idx="21">
                  <c:v>101.8</c:v>
                </c:pt>
                <c:pt idx="22">
                  <c:v>75.599999999999994</c:v>
                </c:pt>
                <c:pt idx="23">
                  <c:v>65.599999999999994</c:v>
                </c:pt>
                <c:pt idx="24">
                  <c:v>71.599999999999994</c:v>
                </c:pt>
                <c:pt idx="25">
                  <c:v>78.8</c:v>
                </c:pt>
                <c:pt idx="26">
                  <c:v>111.6</c:v>
                </c:pt>
                <c:pt idx="27">
                  <c:v>107.6</c:v>
                </c:pt>
                <c:pt idx="28">
                  <c:v>115.2</c:v>
                </c:pt>
                <c:pt idx="29">
                  <c:v>117.8</c:v>
                </c:pt>
                <c:pt idx="30">
                  <c:v>106.2</c:v>
                </c:pt>
                <c:pt idx="31">
                  <c:v>109.9</c:v>
                </c:pt>
                <c:pt idx="32">
                  <c:v>106</c:v>
                </c:pt>
                <c:pt idx="33">
                  <c:v>111.8</c:v>
                </c:pt>
                <c:pt idx="34">
                  <c:v>84.5</c:v>
                </c:pt>
                <c:pt idx="35">
                  <c:v>78.599999999999994</c:v>
                </c:pt>
                <c:pt idx="36">
                  <c:v>70.5</c:v>
                </c:pt>
                <c:pt idx="37">
                  <c:v>74.599999999999994</c:v>
                </c:pt>
                <c:pt idx="38">
                  <c:v>95.5</c:v>
                </c:pt>
                <c:pt idx="39">
                  <c:v>117.8</c:v>
                </c:pt>
                <c:pt idx="40">
                  <c:v>120.9</c:v>
                </c:pt>
                <c:pt idx="41">
                  <c:v>128.5</c:v>
                </c:pt>
                <c:pt idx="42">
                  <c:v>115.3</c:v>
                </c:pt>
                <c:pt idx="43">
                  <c:v>121.8</c:v>
                </c:pt>
                <c:pt idx="44">
                  <c:v>118.5</c:v>
                </c:pt>
                <c:pt idx="45">
                  <c:v>123.2</c:v>
                </c:pt>
                <c:pt idx="46">
                  <c:v>102.3</c:v>
                </c:pt>
                <c:pt idx="47">
                  <c:v>98.7</c:v>
                </c:pt>
                <c:pt idx="48">
                  <c:v>76.2</c:v>
                </c:pt>
                <c:pt idx="49">
                  <c:v>83.5</c:v>
                </c:pt>
                <c:pt idx="50">
                  <c:v>134.30000000000001</c:v>
                </c:pt>
                <c:pt idx="51">
                  <c:v>137.6</c:v>
                </c:pt>
                <c:pt idx="52">
                  <c:v>148.80000000000001</c:v>
                </c:pt>
                <c:pt idx="53">
                  <c:v>136.4</c:v>
                </c:pt>
                <c:pt idx="54">
                  <c:v>127.8</c:v>
                </c:pt>
                <c:pt idx="55">
                  <c:v>139.80000000000001</c:v>
                </c:pt>
                <c:pt idx="56">
                  <c:v>130.1</c:v>
                </c:pt>
                <c:pt idx="57">
                  <c:v>130.6</c:v>
                </c:pt>
                <c:pt idx="58">
                  <c:v>113.4</c:v>
                </c:pt>
                <c:pt idx="59">
                  <c:v>98.5</c:v>
                </c:pt>
                <c:pt idx="60">
                  <c:v>84.5</c:v>
                </c:pt>
                <c:pt idx="61">
                  <c:v>81.599999999999994</c:v>
                </c:pt>
                <c:pt idx="62">
                  <c:v>103.8</c:v>
                </c:pt>
                <c:pt idx="63">
                  <c:v>116.9</c:v>
                </c:pt>
                <c:pt idx="64">
                  <c:v>130.5</c:v>
                </c:pt>
                <c:pt idx="65">
                  <c:v>123.4</c:v>
                </c:pt>
                <c:pt idx="66">
                  <c:v>129.1</c:v>
                </c:pt>
                <c:pt idx="67">
                  <c:v>135.80000000000001</c:v>
                </c:pt>
                <c:pt idx="68">
                  <c:v>122.4</c:v>
                </c:pt>
                <c:pt idx="69">
                  <c:v>126.2</c:v>
                </c:pt>
                <c:pt idx="70">
                  <c:v>107.2</c:v>
                </c:pt>
                <c:pt idx="71">
                  <c:v>92.8</c:v>
                </c:pt>
                <c:pt idx="72">
                  <c:v>90.7</c:v>
                </c:pt>
                <c:pt idx="73">
                  <c:v>95.9</c:v>
                </c:pt>
                <c:pt idx="74">
                  <c:v>116</c:v>
                </c:pt>
                <c:pt idx="75">
                  <c:v>146.6</c:v>
                </c:pt>
                <c:pt idx="76">
                  <c:v>143.9</c:v>
                </c:pt>
                <c:pt idx="77">
                  <c:v>138</c:v>
                </c:pt>
                <c:pt idx="78">
                  <c:v>137.5</c:v>
                </c:pt>
                <c:pt idx="79">
                  <c:v>144.19999999999999</c:v>
                </c:pt>
                <c:pt idx="80">
                  <c:v>128.69999999999999</c:v>
                </c:pt>
                <c:pt idx="81">
                  <c:v>130.80000000000001</c:v>
                </c:pt>
                <c:pt idx="82">
                  <c:v>111.5</c:v>
                </c:pt>
                <c:pt idx="83">
                  <c:v>93.1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B4-439B-AC1F-F18B4A8ACD85}"/>
            </c:ext>
          </c:extLst>
        </c:ser>
        <c:ser>
          <c:idx val="3"/>
          <c:order val="3"/>
          <c:tx>
            <c:v>R-t-T (Mean)</c:v>
          </c:tx>
          <c:spPr>
            <a:ln w="1905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'Dataset - USA(Housing VS Year)2'!$A$76:$A$88</c:f>
              <c:numCache>
                <c:formatCode>General</c:formatCode>
                <c:ptCount val="13"/>
                <c:pt idx="0">
                  <c:v>72</c:v>
                </c:pt>
                <c:pt idx="1">
                  <c:v>73</c:v>
                </c:pt>
                <c:pt idx="2">
                  <c:v>74</c:v>
                </c:pt>
                <c:pt idx="3">
                  <c:v>75</c:v>
                </c:pt>
                <c:pt idx="4">
                  <c:v>76</c:v>
                </c:pt>
                <c:pt idx="5">
                  <c:v>77</c:v>
                </c:pt>
                <c:pt idx="6">
                  <c:v>78</c:v>
                </c:pt>
                <c:pt idx="7">
                  <c:v>79</c:v>
                </c:pt>
                <c:pt idx="8">
                  <c:v>80</c:v>
                </c:pt>
                <c:pt idx="9">
                  <c:v>81</c:v>
                </c:pt>
                <c:pt idx="10">
                  <c:v>82</c:v>
                </c:pt>
                <c:pt idx="11">
                  <c:v>83</c:v>
                </c:pt>
                <c:pt idx="12">
                  <c:v>84</c:v>
                </c:pt>
              </c:numCache>
            </c:numRef>
          </c:xVal>
          <c:yVal>
            <c:numRef>
              <c:f>('Dataset - USA(Housing VS Year)2'!$D$76,'Dataset - USA(Housing VS Year)2'!$J$77:$J$88)</c:f>
              <c:numCache>
                <c:formatCode>General</c:formatCode>
                <c:ptCount val="13"/>
                <c:pt idx="0">
                  <c:v>92.8</c:v>
                </c:pt>
                <c:pt idx="1">
                  <c:v>90.36508770878504</c:v>
                </c:pt>
                <c:pt idx="2">
                  <c:v>91.995057212008845</c:v>
                </c:pt>
                <c:pt idx="3">
                  <c:v>123.72281444917412</c:v>
                </c:pt>
                <c:pt idx="4">
                  <c:v>137.87610685544863</c:v>
                </c:pt>
                <c:pt idx="5">
                  <c:v>144.36719690158577</c:v>
                </c:pt>
                <c:pt idx="6">
                  <c:v>143.2185173764382</c:v>
                </c:pt>
                <c:pt idx="7">
                  <c:v>136.22069948979535</c:v>
                </c:pt>
                <c:pt idx="8">
                  <c:v>137.71846220527954</c:v>
                </c:pt>
                <c:pt idx="9">
                  <c:v>128.22174491909132</c:v>
                </c:pt>
                <c:pt idx="10">
                  <c:v>134.42133892131355</c:v>
                </c:pt>
                <c:pt idx="11">
                  <c:v>110.0166385793536</c:v>
                </c:pt>
                <c:pt idx="12">
                  <c:v>95.382963240776547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BB4-439B-AC1F-F18B4A8ACD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2214000"/>
        <c:axId val="70221957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SI(mean) </c:v>
                </c:tx>
                <c:spPr>
                  <a:ln w="19050" cap="rnd">
                    <a:solidFill>
                      <a:schemeClr val="accent2"/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'Dataset - USA(Housing VS Year)2'!$A$76:$A$88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72</c:v>
                      </c:pt>
                      <c:pt idx="1">
                        <c:v>73</c:v>
                      </c:pt>
                      <c:pt idx="2">
                        <c:v>74</c:v>
                      </c:pt>
                      <c:pt idx="3">
                        <c:v>75</c:v>
                      </c:pt>
                      <c:pt idx="4">
                        <c:v>76</c:v>
                      </c:pt>
                      <c:pt idx="5">
                        <c:v>77</c:v>
                      </c:pt>
                      <c:pt idx="6">
                        <c:v>78</c:v>
                      </c:pt>
                      <c:pt idx="7">
                        <c:v>79</c:v>
                      </c:pt>
                      <c:pt idx="8">
                        <c:v>80</c:v>
                      </c:pt>
                      <c:pt idx="9">
                        <c:v>81</c:v>
                      </c:pt>
                      <c:pt idx="10">
                        <c:v>82</c:v>
                      </c:pt>
                      <c:pt idx="11">
                        <c:v>83</c:v>
                      </c:pt>
                      <c:pt idx="12">
                        <c:v>84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('Dataset - USA(Housing VS Year)2'!$D$76,'Dataset - USA(Housing VS Year)2'!$H$77:$H$88)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92.8</c:v>
                      </c:pt>
                      <c:pt idx="1">
                        <c:v>87.636741073314553</c:v>
                      </c:pt>
                      <c:pt idx="2">
                        <c:v>89.951338985993743</c:v>
                      </c:pt>
                      <c:pt idx="3">
                        <c:v>121.18048271934229</c:v>
                      </c:pt>
                      <c:pt idx="4">
                        <c:v>136.28831747420881</c:v>
                      </c:pt>
                      <c:pt idx="5">
                        <c:v>143.19665120046486</c:v>
                      </c:pt>
                      <c:pt idx="6">
                        <c:v>143.02077962644745</c:v>
                      </c:pt>
                      <c:pt idx="7">
                        <c:v>136.88163324860628</c:v>
                      </c:pt>
                      <c:pt idx="8">
                        <c:v>138.75403915961974</c:v>
                      </c:pt>
                      <c:pt idx="9">
                        <c:v>129.71430274852912</c:v>
                      </c:pt>
                      <c:pt idx="10">
                        <c:v>137.02597787029671</c:v>
                      </c:pt>
                      <c:pt idx="11">
                        <c:v>112.21134664403694</c:v>
                      </c:pt>
                      <c:pt idx="12">
                        <c:v>97.944208829044641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4BB4-439B-AC1F-F18B4A8ACD85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SI (Median)</c:v>
                </c:tx>
                <c:spPr>
                  <a:ln w="19050" cap="rnd">
                    <a:solidFill>
                      <a:schemeClr val="accent3"/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'Dataset - USA(Housing VS Year)2'!$A$76:$A$88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72</c:v>
                      </c:pt>
                      <c:pt idx="1">
                        <c:v>73</c:v>
                      </c:pt>
                      <c:pt idx="2">
                        <c:v>74</c:v>
                      </c:pt>
                      <c:pt idx="3">
                        <c:v>75</c:v>
                      </c:pt>
                      <c:pt idx="4">
                        <c:v>76</c:v>
                      </c:pt>
                      <c:pt idx="5">
                        <c:v>77</c:v>
                      </c:pt>
                      <c:pt idx="6">
                        <c:v>78</c:v>
                      </c:pt>
                      <c:pt idx="7">
                        <c:v>79</c:v>
                      </c:pt>
                      <c:pt idx="8">
                        <c:v>80</c:v>
                      </c:pt>
                      <c:pt idx="9">
                        <c:v>81</c:v>
                      </c:pt>
                      <c:pt idx="10">
                        <c:v>82</c:v>
                      </c:pt>
                      <c:pt idx="11">
                        <c:v>83</c:v>
                      </c:pt>
                      <c:pt idx="12">
                        <c:v>84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('Dataset - USA(Housing VS Year)2'!$D$76,'Dataset - USA(Housing VS Year)2'!$I$77:$I$88)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92.8</c:v>
                      </c:pt>
                      <c:pt idx="1">
                        <c:v>87.958040921486514</c:v>
                      </c:pt>
                      <c:pt idx="2">
                        <c:v>90.105891286573424</c:v>
                      </c:pt>
                      <c:pt idx="3">
                        <c:v>121.29720310029435</c:v>
                      </c:pt>
                      <c:pt idx="4">
                        <c:v>136.35716437090898</c:v>
                      </c:pt>
                      <c:pt idx="5">
                        <c:v>143.25355905177457</c:v>
                      </c:pt>
                      <c:pt idx="6">
                        <c:v>143.01758662600568</c:v>
                      </c:pt>
                      <c:pt idx="7">
                        <c:v>136.9031420148919</c:v>
                      </c:pt>
                      <c:pt idx="8">
                        <c:v>138.66668714383547</c:v>
                      </c:pt>
                      <c:pt idx="9">
                        <c:v>129.5839393997735</c:v>
                      </c:pt>
                      <c:pt idx="10">
                        <c:v>136.84354111173155</c:v>
                      </c:pt>
                      <c:pt idx="11">
                        <c:v>112.11378381879148</c:v>
                      </c:pt>
                      <c:pt idx="12">
                        <c:v>97.683370976905252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BB4-439B-AC1F-F18B4A8ACD85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R-t-T (Median) </c:v>
                </c:tx>
                <c:spPr>
                  <a:ln w="19050" cap="rnd">
                    <a:solidFill>
                      <a:schemeClr val="accent5"/>
                    </a:solidFill>
                    <a:prstDash val="sysDash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'Dataset - USA(Housing VS Year)2'!$A$76:$A$88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72</c:v>
                      </c:pt>
                      <c:pt idx="1">
                        <c:v>73</c:v>
                      </c:pt>
                      <c:pt idx="2">
                        <c:v>74</c:v>
                      </c:pt>
                      <c:pt idx="3">
                        <c:v>75</c:v>
                      </c:pt>
                      <c:pt idx="4">
                        <c:v>76</c:v>
                      </c:pt>
                      <c:pt idx="5">
                        <c:v>77</c:v>
                      </c:pt>
                      <c:pt idx="6">
                        <c:v>78</c:v>
                      </c:pt>
                      <c:pt idx="7">
                        <c:v>79</c:v>
                      </c:pt>
                      <c:pt idx="8">
                        <c:v>80</c:v>
                      </c:pt>
                      <c:pt idx="9">
                        <c:v>81</c:v>
                      </c:pt>
                      <c:pt idx="10">
                        <c:v>82</c:v>
                      </c:pt>
                      <c:pt idx="11">
                        <c:v>83</c:v>
                      </c:pt>
                      <c:pt idx="12">
                        <c:v>84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('Dataset - USA(Housing VS Year)2'!$D$76,'Dataset - USA(Housing VS Year)2'!$K$77:$K$88)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92.8</c:v>
                      </c:pt>
                      <c:pt idx="1">
                        <c:v>86.391754894676041</c:v>
                      </c:pt>
                      <c:pt idx="2">
                        <c:v>89.926261873697655</c:v>
                      </c:pt>
                      <c:pt idx="3">
                        <c:v>124.24637679350376</c:v>
                      </c:pt>
                      <c:pt idx="4">
                        <c:v>134.70868992816568</c:v>
                      </c:pt>
                      <c:pt idx="5">
                        <c:v>141.08794273838041</c:v>
                      </c:pt>
                      <c:pt idx="6">
                        <c:v>147.01561040311736</c:v>
                      </c:pt>
                      <c:pt idx="7">
                        <c:v>135.48395875829513</c:v>
                      </c:pt>
                      <c:pt idx="8">
                        <c:v>141.02389460243447</c:v>
                      </c:pt>
                      <c:pt idx="9">
                        <c:v>129.61592124495436</c:v>
                      </c:pt>
                      <c:pt idx="10">
                        <c:v>135.11341114715802</c:v>
                      </c:pt>
                      <c:pt idx="11">
                        <c:v>112.09991957231539</c:v>
                      </c:pt>
                      <c:pt idx="12">
                        <c:v>97.063264401313106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BB4-439B-AC1F-F18B4A8ACD85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R-t-MA</c:v>
                </c:tx>
                <c:spPr>
                  <a:ln w="19050" cap="rnd">
                    <a:solidFill>
                      <a:schemeClr val="accent6"/>
                    </a:solidFill>
                    <a:prstDash val="dash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'Dataset - USA(Housing VS Year)2'!$A$76:$A$88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72</c:v>
                      </c:pt>
                      <c:pt idx="1">
                        <c:v>73</c:v>
                      </c:pt>
                      <c:pt idx="2">
                        <c:v>74</c:v>
                      </c:pt>
                      <c:pt idx="3">
                        <c:v>75</c:v>
                      </c:pt>
                      <c:pt idx="4">
                        <c:v>76</c:v>
                      </c:pt>
                      <c:pt idx="5">
                        <c:v>77</c:v>
                      </c:pt>
                      <c:pt idx="6">
                        <c:v>78</c:v>
                      </c:pt>
                      <c:pt idx="7">
                        <c:v>79</c:v>
                      </c:pt>
                      <c:pt idx="8">
                        <c:v>80</c:v>
                      </c:pt>
                      <c:pt idx="9">
                        <c:v>81</c:v>
                      </c:pt>
                      <c:pt idx="10">
                        <c:v>82</c:v>
                      </c:pt>
                      <c:pt idx="11">
                        <c:v>83</c:v>
                      </c:pt>
                      <c:pt idx="12">
                        <c:v>84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('Dataset - USA(Housing VS Year)2'!$D$76,'Dataset - USA(Housing VS Year)2'!$L$77:$L$88)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92.8</c:v>
                      </c:pt>
                      <c:pt idx="1">
                        <c:v>83.898865208507289</c:v>
                      </c:pt>
                      <c:pt idx="2">
                        <c:v>89.615802174997697</c:v>
                      </c:pt>
                      <c:pt idx="3">
                        <c:v>122.20732071917857</c:v>
                      </c:pt>
                      <c:pt idx="4">
                        <c:v>137.33011161215467</c:v>
                      </c:pt>
                      <c:pt idx="5">
                        <c:v>144.32775797443631</c:v>
                      </c:pt>
                      <c:pt idx="6">
                        <c:v>144.32886372739375</c:v>
                      </c:pt>
                      <c:pt idx="7">
                        <c:v>137.68984280733221</c:v>
                      </c:pt>
                      <c:pt idx="8">
                        <c:v>137.87499493233111</c:v>
                      </c:pt>
                      <c:pt idx="9">
                        <c:v>129.85075277466814</c:v>
                      </c:pt>
                      <c:pt idx="10">
                        <c:v>137.52196047633652</c:v>
                      </c:pt>
                      <c:pt idx="11">
                        <c:v>112.01670493412816</c:v>
                      </c:pt>
                      <c:pt idx="12">
                        <c:v>97.178920607008891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4BB4-439B-AC1F-F18B4A8ACD85}"/>
                  </c:ext>
                </c:extLst>
              </c15:ser>
            </c15:filteredScatterSeries>
          </c:ext>
        </c:extLst>
      </c:scatterChart>
      <c:valAx>
        <c:axId val="702214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219576"/>
        <c:crosses val="autoZero"/>
        <c:crossBetween val="midCat"/>
        <c:majorUnit val="5"/>
      </c:valAx>
      <c:valAx>
        <c:axId val="702219576"/>
        <c:scaling>
          <c:orientation val="minMax"/>
          <c:max val="15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214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281940</xdr:colOff>
      <xdr:row>186</xdr:row>
      <xdr:rowOff>30480</xdr:rowOff>
    </xdr:from>
    <xdr:to>
      <xdr:col>15</xdr:col>
      <xdr:colOff>335280</xdr:colOff>
      <xdr:row>213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60960</xdr:colOff>
      <xdr:row>113</xdr:row>
      <xdr:rowOff>15240</xdr:rowOff>
    </xdr:from>
    <xdr:to>
      <xdr:col>24</xdr:col>
      <xdr:colOff>365760</xdr:colOff>
      <xdr:row>127</xdr:row>
      <xdr:rowOff>182880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80</xdr:row>
      <xdr:rowOff>0</xdr:rowOff>
    </xdr:from>
    <xdr:to>
      <xdr:col>22</xdr:col>
      <xdr:colOff>6989</xdr:colOff>
      <xdr:row>105</xdr:row>
      <xdr:rowOff>78087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209724</xdr:colOff>
      <xdr:row>109</xdr:row>
      <xdr:rowOff>83890</xdr:rowOff>
    </xdr:from>
    <xdr:to>
      <xdr:col>18</xdr:col>
      <xdr:colOff>114301</xdr:colOff>
      <xdr:row>137</xdr:row>
      <xdr:rowOff>125834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20974</xdr:colOff>
      <xdr:row>81</xdr:row>
      <xdr:rowOff>167780</xdr:rowOff>
    </xdr:from>
    <xdr:to>
      <xdr:col>16</xdr:col>
      <xdr:colOff>405468</xdr:colOff>
      <xdr:row>108</xdr:row>
      <xdr:rowOff>97872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118844</xdr:colOff>
      <xdr:row>187</xdr:row>
      <xdr:rowOff>180364</xdr:rowOff>
    </xdr:from>
    <xdr:to>
      <xdr:col>7</xdr:col>
      <xdr:colOff>775982</xdr:colOff>
      <xdr:row>214</xdr:row>
      <xdr:rowOff>69909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223706</xdr:colOff>
      <xdr:row>188</xdr:row>
      <xdr:rowOff>0</xdr:rowOff>
    </xdr:from>
    <xdr:to>
      <xdr:col>15</xdr:col>
      <xdr:colOff>1090569</xdr:colOff>
      <xdr:row>214</xdr:row>
      <xdr:rowOff>62918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112607</xdr:colOff>
      <xdr:row>113</xdr:row>
      <xdr:rowOff>101601</xdr:rowOff>
    </xdr:from>
    <xdr:to>
      <xdr:col>20</xdr:col>
      <xdr:colOff>196427</xdr:colOff>
      <xdr:row>143</xdr:row>
      <xdr:rowOff>101601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148</xdr:row>
      <xdr:rowOff>0</xdr:rowOff>
    </xdr:from>
    <xdr:to>
      <xdr:col>20</xdr:col>
      <xdr:colOff>83820</xdr:colOff>
      <xdr:row>178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259080</xdr:colOff>
      <xdr:row>2</xdr:row>
      <xdr:rowOff>175260</xdr:rowOff>
    </xdr:from>
    <xdr:to>
      <xdr:col>11</xdr:col>
      <xdr:colOff>312420</xdr:colOff>
      <xdr:row>30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83821</xdr:colOff>
      <xdr:row>36</xdr:row>
      <xdr:rowOff>45720</xdr:rowOff>
    </xdr:from>
    <xdr:to>
      <xdr:col>20</xdr:col>
      <xdr:colOff>480061</xdr:colOff>
      <xdr:row>61</xdr:row>
      <xdr:rowOff>76182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67</xdr:row>
      <xdr:rowOff>106680</xdr:rowOff>
    </xdr:from>
    <xdr:to>
      <xdr:col>20</xdr:col>
      <xdr:colOff>449580</xdr:colOff>
      <xdr:row>95</xdr:row>
      <xdr:rowOff>95284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101</xdr:row>
      <xdr:rowOff>83820</xdr:rowOff>
    </xdr:from>
    <xdr:to>
      <xdr:col>21</xdr:col>
      <xdr:colOff>351837</xdr:colOff>
      <xdr:row>128</xdr:row>
      <xdr:rowOff>83581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83820</xdr:colOff>
      <xdr:row>136</xdr:row>
      <xdr:rowOff>38100</xdr:rowOff>
    </xdr:from>
    <xdr:to>
      <xdr:col>11</xdr:col>
      <xdr:colOff>109587</xdr:colOff>
      <xdr:row>162</xdr:row>
      <xdr:rowOff>169308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28662</xdr:colOff>
      <xdr:row>136</xdr:row>
      <xdr:rowOff>27553</xdr:rowOff>
    </xdr:from>
    <xdr:to>
      <xdr:col>22</xdr:col>
      <xdr:colOff>187954</xdr:colOff>
      <xdr:row>162</xdr:row>
      <xdr:rowOff>147077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45720</xdr:colOff>
      <xdr:row>168</xdr:row>
      <xdr:rowOff>152400</xdr:rowOff>
    </xdr:from>
    <xdr:to>
      <xdr:col>21</xdr:col>
      <xdr:colOff>400473</xdr:colOff>
      <xdr:row>199</xdr:row>
      <xdr:rowOff>71120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76200</xdr:colOff>
      <xdr:row>207</xdr:row>
      <xdr:rowOff>45720</xdr:rowOff>
    </xdr:from>
    <xdr:to>
      <xdr:col>21</xdr:col>
      <xdr:colOff>430953</xdr:colOff>
      <xdr:row>237</xdr:row>
      <xdr:rowOff>147320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X259"/>
  <sheetViews>
    <sheetView topLeftCell="A179" workbookViewId="0">
      <selection activeCell="H247" sqref="H247"/>
    </sheetView>
  </sheetViews>
  <sheetFormatPr defaultRowHeight="14.4" x14ac:dyDescent="0.3"/>
  <cols>
    <col min="3" max="3" width="11.21875" customWidth="1"/>
    <col min="4" max="4" width="9" customWidth="1"/>
    <col min="5" max="5" width="8.88671875" customWidth="1"/>
  </cols>
  <sheetData>
    <row r="1" spans="1:7" ht="15" thickBot="1" x14ac:dyDescent="0.35"/>
    <row r="2" spans="1:7" ht="15" thickBot="1" x14ac:dyDescent="0.35">
      <c r="A2" s="2"/>
      <c r="B2" s="3">
        <v>1990</v>
      </c>
      <c r="C2" s="3">
        <v>1991</v>
      </c>
      <c r="D2" s="3">
        <v>1992</v>
      </c>
      <c r="E2" s="3">
        <v>1993</v>
      </c>
      <c r="F2" s="3">
        <v>1994</v>
      </c>
      <c r="G2" s="4">
        <v>1995</v>
      </c>
    </row>
    <row r="3" spans="1:7" x14ac:dyDescent="0.3">
      <c r="A3" s="5" t="s">
        <v>1</v>
      </c>
      <c r="B3" s="6">
        <v>99.2</v>
      </c>
      <c r="C3" s="6">
        <v>52.5</v>
      </c>
      <c r="D3" s="6">
        <v>71.599999999999994</v>
      </c>
      <c r="E3" s="6">
        <v>70.5</v>
      </c>
      <c r="F3" s="6">
        <v>76.2</v>
      </c>
      <c r="G3" s="7">
        <v>84.5</v>
      </c>
    </row>
    <row r="4" spans="1:7" x14ac:dyDescent="0.3">
      <c r="A4" s="5" t="s">
        <v>2</v>
      </c>
      <c r="B4" s="6">
        <v>86.9</v>
      </c>
      <c r="C4" s="6">
        <v>59.1</v>
      </c>
      <c r="D4" s="6">
        <v>78.8</v>
      </c>
      <c r="E4" s="6">
        <v>74.599999999999994</v>
      </c>
      <c r="F4" s="6">
        <v>83.5</v>
      </c>
      <c r="G4" s="7">
        <v>81.599999999999994</v>
      </c>
    </row>
    <row r="5" spans="1:7" x14ac:dyDescent="0.3">
      <c r="A5" s="5" t="s">
        <v>3</v>
      </c>
      <c r="B5" s="6">
        <v>108.5</v>
      </c>
      <c r="C5" s="6">
        <v>73.8</v>
      </c>
      <c r="D5" s="6">
        <v>111.6</v>
      </c>
      <c r="E5" s="6">
        <v>95.5</v>
      </c>
      <c r="F5" s="6">
        <v>134.30000000000001</v>
      </c>
      <c r="G5" s="7">
        <v>103.8</v>
      </c>
    </row>
    <row r="6" spans="1:7" x14ac:dyDescent="0.3">
      <c r="A6" s="5" t="s">
        <v>4</v>
      </c>
      <c r="B6" s="6">
        <v>119</v>
      </c>
      <c r="C6" s="6">
        <v>99.7</v>
      </c>
      <c r="D6" s="6">
        <v>107.6</v>
      </c>
      <c r="E6" s="6">
        <v>117.8</v>
      </c>
      <c r="F6" s="6">
        <v>137.6</v>
      </c>
      <c r="G6" s="7">
        <v>116.9</v>
      </c>
    </row>
    <row r="7" spans="1:7" x14ac:dyDescent="0.3">
      <c r="A7" s="5" t="s">
        <v>5</v>
      </c>
      <c r="B7" s="6">
        <v>121.1</v>
      </c>
      <c r="C7" s="6">
        <v>97.7</v>
      </c>
      <c r="D7" s="6">
        <v>115.2</v>
      </c>
      <c r="E7" s="6">
        <v>120.9</v>
      </c>
      <c r="F7" s="6">
        <v>148.80000000000001</v>
      </c>
      <c r="G7" s="7">
        <v>130.5</v>
      </c>
    </row>
    <row r="8" spans="1:7" x14ac:dyDescent="0.3">
      <c r="A8" s="5" t="s">
        <v>6</v>
      </c>
      <c r="B8" s="6">
        <v>117.8</v>
      </c>
      <c r="C8" s="6">
        <v>103.4</v>
      </c>
      <c r="D8" s="6">
        <v>117.8</v>
      </c>
      <c r="E8" s="6">
        <v>128.5</v>
      </c>
      <c r="F8" s="6">
        <v>136.4</v>
      </c>
      <c r="G8" s="7">
        <v>123.4</v>
      </c>
    </row>
    <row r="9" spans="1:7" x14ac:dyDescent="0.3">
      <c r="A9" s="5" t="s">
        <v>7</v>
      </c>
      <c r="B9" s="6">
        <v>111.2</v>
      </c>
      <c r="C9" s="6">
        <v>103.5</v>
      </c>
      <c r="D9" s="6">
        <v>106.2</v>
      </c>
      <c r="E9" s="6">
        <v>115.3</v>
      </c>
      <c r="F9" s="6">
        <v>127.8</v>
      </c>
      <c r="G9" s="7">
        <v>129.1</v>
      </c>
    </row>
    <row r="10" spans="1:7" x14ac:dyDescent="0.3">
      <c r="A10" s="5" t="s">
        <v>8</v>
      </c>
      <c r="B10" s="6">
        <v>102.8</v>
      </c>
      <c r="C10" s="6">
        <v>94.7</v>
      </c>
      <c r="D10" s="6">
        <v>109.9</v>
      </c>
      <c r="E10" s="6">
        <v>121.8</v>
      </c>
      <c r="F10" s="6">
        <v>139.80000000000001</v>
      </c>
      <c r="G10" s="7">
        <v>135.80000000000001</v>
      </c>
    </row>
    <row r="11" spans="1:7" x14ac:dyDescent="0.3">
      <c r="A11" s="5" t="s">
        <v>9</v>
      </c>
      <c r="B11" s="6">
        <v>93.1</v>
      </c>
      <c r="C11" s="6">
        <v>86.6</v>
      </c>
      <c r="D11" s="6">
        <v>106</v>
      </c>
      <c r="E11" s="6">
        <v>118.5</v>
      </c>
      <c r="F11" s="6">
        <v>130.1</v>
      </c>
      <c r="G11" s="7">
        <v>122.4</v>
      </c>
    </row>
    <row r="12" spans="1:7" x14ac:dyDescent="0.3">
      <c r="A12" s="5" t="s">
        <v>10</v>
      </c>
      <c r="B12" s="6">
        <v>94.2</v>
      </c>
      <c r="C12" s="6">
        <v>101.8</v>
      </c>
      <c r="D12" s="6">
        <v>111.8</v>
      </c>
      <c r="E12" s="6">
        <v>123.2</v>
      </c>
      <c r="F12" s="6">
        <v>130.6</v>
      </c>
      <c r="G12" s="7">
        <v>126.2</v>
      </c>
    </row>
    <row r="13" spans="1:7" x14ac:dyDescent="0.3">
      <c r="A13" s="5" t="s">
        <v>11</v>
      </c>
      <c r="B13" s="6">
        <v>81.400000000000006</v>
      </c>
      <c r="C13" s="6">
        <v>75.599999999999994</v>
      </c>
      <c r="D13" s="6">
        <v>84.5</v>
      </c>
      <c r="E13" s="6">
        <v>102.3</v>
      </c>
      <c r="F13" s="6">
        <v>113.4</v>
      </c>
      <c r="G13" s="7">
        <v>107.2</v>
      </c>
    </row>
    <row r="14" spans="1:7" ht="15" thickBot="1" x14ac:dyDescent="0.35">
      <c r="A14" s="8" t="s">
        <v>12</v>
      </c>
      <c r="B14" s="9">
        <v>57.4</v>
      </c>
      <c r="C14" s="9">
        <v>65.599999999999994</v>
      </c>
      <c r="D14" s="9">
        <v>78.599999999999994</v>
      </c>
      <c r="E14" s="9">
        <v>98.7</v>
      </c>
      <c r="F14" s="9">
        <v>98.5</v>
      </c>
      <c r="G14" s="10">
        <v>92.8</v>
      </c>
    </row>
    <row r="15" spans="1:7" ht="15" thickBot="1" x14ac:dyDescent="0.35">
      <c r="A15" s="11"/>
      <c r="B15" s="3"/>
      <c r="C15" s="3"/>
      <c r="D15" s="3"/>
      <c r="E15" s="3"/>
      <c r="F15" s="3"/>
      <c r="G15" s="3"/>
    </row>
    <row r="18" spans="1:17" ht="28.8" x14ac:dyDescent="0.55000000000000004">
      <c r="A18" s="116" t="s">
        <v>29</v>
      </c>
      <c r="B18" s="116"/>
      <c r="C18" s="116"/>
      <c r="D18" s="116"/>
      <c r="E18" s="116"/>
      <c r="F18" s="116"/>
      <c r="G18" s="116"/>
      <c r="H18" s="116"/>
      <c r="I18" s="116"/>
      <c r="J18" s="116"/>
      <c r="K18" s="116"/>
      <c r="L18" s="116"/>
      <c r="M18" s="116"/>
      <c r="N18" s="116"/>
      <c r="O18" s="116"/>
    </row>
    <row r="19" spans="1:17" ht="28.8" x14ac:dyDescent="0.55000000000000004">
      <c r="A19" s="116" t="s">
        <v>30</v>
      </c>
      <c r="B19" s="116"/>
      <c r="C19" s="116"/>
      <c r="D19" s="116"/>
      <c r="E19" s="116"/>
      <c r="F19" s="116"/>
      <c r="G19" s="116"/>
      <c r="H19" s="116"/>
      <c r="I19" s="116"/>
      <c r="J19" s="116"/>
      <c r="K19" s="116"/>
      <c r="L19" s="116"/>
      <c r="M19" s="116"/>
      <c r="N19" s="116"/>
      <c r="O19" s="116"/>
      <c r="P19" s="116"/>
      <c r="Q19" s="116"/>
    </row>
    <row r="20" spans="1:17" ht="15" thickBot="1" x14ac:dyDescent="0.35"/>
    <row r="21" spans="1:17" ht="15" thickBot="1" x14ac:dyDescent="0.35">
      <c r="A21" s="2"/>
      <c r="B21" s="3">
        <v>1990</v>
      </c>
      <c r="C21" s="3">
        <v>1991</v>
      </c>
      <c r="D21" s="3">
        <v>1992</v>
      </c>
      <c r="E21" s="3">
        <v>1993</v>
      </c>
      <c r="F21" s="3">
        <v>1994</v>
      </c>
      <c r="G21" s="4">
        <v>1995</v>
      </c>
      <c r="I21" s="2"/>
      <c r="J21" s="3">
        <v>1990</v>
      </c>
      <c r="K21" s="3">
        <v>1991</v>
      </c>
      <c r="L21" s="3">
        <v>1992</v>
      </c>
      <c r="M21" s="3">
        <v>1993</v>
      </c>
      <c r="N21" s="3">
        <v>1994</v>
      </c>
      <c r="O21" s="4">
        <v>1995</v>
      </c>
      <c r="P21" s="1" t="s">
        <v>27</v>
      </c>
      <c r="Q21" t="s">
        <v>47</v>
      </c>
    </row>
    <row r="22" spans="1:17" x14ac:dyDescent="0.3">
      <c r="A22" s="5" t="s">
        <v>1</v>
      </c>
      <c r="B22" s="6">
        <f>B3</f>
        <v>99.2</v>
      </c>
      <c r="C22" s="6">
        <f t="shared" ref="C22:G22" si="0">C3</f>
        <v>52.5</v>
      </c>
      <c r="D22" s="6">
        <f t="shared" si="0"/>
        <v>71.599999999999994</v>
      </c>
      <c r="E22" s="6">
        <f t="shared" si="0"/>
        <v>70.5</v>
      </c>
      <c r="F22" s="6">
        <f t="shared" si="0"/>
        <v>76.2</v>
      </c>
      <c r="G22" s="7">
        <f t="shared" si="0"/>
        <v>84.5</v>
      </c>
      <c r="I22" s="5" t="s">
        <v>1</v>
      </c>
      <c r="J22" s="6">
        <f>B22/B$34</f>
        <v>0.9981552909609257</v>
      </c>
      <c r="K22" s="6">
        <f t="shared" ref="K22:O33" si="1">C22/C$34</f>
        <v>0.62130177514792895</v>
      </c>
      <c r="L22" s="6">
        <f t="shared" si="1"/>
        <v>0.71623874624874961</v>
      </c>
      <c r="M22" s="6">
        <f t="shared" si="1"/>
        <v>0.65703634669151911</v>
      </c>
      <c r="N22" s="6">
        <f t="shared" si="1"/>
        <v>0.62759094028826357</v>
      </c>
      <c r="O22" s="7">
        <f t="shared" si="1"/>
        <v>0.74878156845369959</v>
      </c>
      <c r="P22" s="30">
        <f>AVERAGE(J22:O22)</f>
        <v>0.72818411129851446</v>
      </c>
      <c r="Q22" s="14">
        <f>P22*100</f>
        <v>72.818411129851441</v>
      </c>
    </row>
    <row r="23" spans="1:17" x14ac:dyDescent="0.3">
      <c r="A23" s="5" t="s">
        <v>2</v>
      </c>
      <c r="B23" s="6">
        <f t="shared" ref="B23:G33" si="2">B4</f>
        <v>86.9</v>
      </c>
      <c r="C23" s="6">
        <f t="shared" si="2"/>
        <v>59.1</v>
      </c>
      <c r="D23" s="6">
        <f t="shared" si="2"/>
        <v>78.8</v>
      </c>
      <c r="E23" s="6">
        <f t="shared" si="2"/>
        <v>74.599999999999994</v>
      </c>
      <c r="F23" s="6">
        <f t="shared" si="2"/>
        <v>83.5</v>
      </c>
      <c r="G23" s="7">
        <f t="shared" si="2"/>
        <v>81.599999999999994</v>
      </c>
      <c r="I23" s="5" t="s">
        <v>2</v>
      </c>
      <c r="J23" s="6">
        <f t="shared" ref="J23:J33" si="3">B23/B$34</f>
        <v>0.8743920845212142</v>
      </c>
      <c r="K23" s="6">
        <f t="shared" si="1"/>
        <v>0.69940828402366861</v>
      </c>
      <c r="L23" s="6">
        <f t="shared" si="1"/>
        <v>0.78826275425141723</v>
      </c>
      <c r="M23" s="6">
        <f t="shared" si="1"/>
        <v>0.69524697110903999</v>
      </c>
      <c r="N23" s="6">
        <f t="shared" si="1"/>
        <v>0.68771448181194228</v>
      </c>
      <c r="O23" s="7">
        <f t="shared" si="1"/>
        <v>0.72308373947718196</v>
      </c>
      <c r="P23" s="30">
        <f t="shared" ref="P23:P33" si="4">AVERAGE(J23:O23)</f>
        <v>0.74468471919907742</v>
      </c>
      <c r="Q23" s="14">
        <f t="shared" ref="Q23:Q33" si="5">P23*100</f>
        <v>74.468471919907742</v>
      </c>
    </row>
    <row r="24" spans="1:17" x14ac:dyDescent="0.3">
      <c r="A24" s="5" t="s">
        <v>3</v>
      </c>
      <c r="B24" s="6">
        <f t="shared" si="2"/>
        <v>108.5</v>
      </c>
      <c r="C24" s="6">
        <f t="shared" si="2"/>
        <v>73.8</v>
      </c>
      <c r="D24" s="6">
        <f t="shared" si="2"/>
        <v>111.6</v>
      </c>
      <c r="E24" s="6">
        <f t="shared" si="2"/>
        <v>95.5</v>
      </c>
      <c r="F24" s="6">
        <f t="shared" si="2"/>
        <v>134.30000000000001</v>
      </c>
      <c r="G24" s="7">
        <f t="shared" si="2"/>
        <v>103.8</v>
      </c>
      <c r="I24" s="5" t="s">
        <v>3</v>
      </c>
      <c r="J24" s="6">
        <f t="shared" si="3"/>
        <v>1.0917323494885125</v>
      </c>
      <c r="K24" s="6">
        <f t="shared" si="1"/>
        <v>0.87337278106508875</v>
      </c>
      <c r="L24" s="6">
        <f t="shared" si="1"/>
        <v>1.1163721240413471</v>
      </c>
      <c r="M24" s="6">
        <f t="shared" si="1"/>
        <v>0.89002795899347631</v>
      </c>
      <c r="N24" s="6">
        <f t="shared" si="1"/>
        <v>1.1061084420041181</v>
      </c>
      <c r="O24" s="7">
        <f t="shared" si="1"/>
        <v>0.9198050509525918</v>
      </c>
      <c r="P24" s="30">
        <f t="shared" si="4"/>
        <v>0.9995697844241892</v>
      </c>
      <c r="Q24" s="14">
        <f t="shared" si="5"/>
        <v>99.956978442418915</v>
      </c>
    </row>
    <row r="25" spans="1:17" x14ac:dyDescent="0.3">
      <c r="A25" s="5" t="s">
        <v>4</v>
      </c>
      <c r="B25" s="6">
        <f t="shared" si="2"/>
        <v>119</v>
      </c>
      <c r="C25" s="6">
        <f t="shared" si="2"/>
        <v>99.7</v>
      </c>
      <c r="D25" s="6">
        <f t="shared" si="2"/>
        <v>107.6</v>
      </c>
      <c r="E25" s="6">
        <f t="shared" si="2"/>
        <v>117.8</v>
      </c>
      <c r="F25" s="6">
        <f t="shared" si="2"/>
        <v>137.6</v>
      </c>
      <c r="G25" s="7">
        <f t="shared" si="2"/>
        <v>116.9</v>
      </c>
      <c r="I25" s="5" t="s">
        <v>4</v>
      </c>
      <c r="J25" s="6">
        <f t="shared" si="3"/>
        <v>1.1973838671809491</v>
      </c>
      <c r="K25" s="6">
        <f t="shared" si="1"/>
        <v>1.1798816568047337</v>
      </c>
      <c r="L25" s="6">
        <f t="shared" si="1"/>
        <v>1.0763587862620874</v>
      </c>
      <c r="M25" s="6">
        <f t="shared" si="1"/>
        <v>1.097856477166822</v>
      </c>
      <c r="N25" s="6">
        <f t="shared" si="1"/>
        <v>1.1332875772134523</v>
      </c>
      <c r="O25" s="7">
        <f t="shared" si="1"/>
        <v>1.0358883473637572</v>
      </c>
      <c r="P25" s="30">
        <f t="shared" si="4"/>
        <v>1.1201094519986337</v>
      </c>
      <c r="Q25" s="14">
        <f t="shared" si="5"/>
        <v>112.01094519986337</v>
      </c>
    </row>
    <row r="26" spans="1:17" x14ac:dyDescent="0.3">
      <c r="A26" s="5" t="s">
        <v>5</v>
      </c>
      <c r="B26" s="6">
        <f t="shared" si="2"/>
        <v>121.1</v>
      </c>
      <c r="C26" s="6">
        <f t="shared" si="2"/>
        <v>97.7</v>
      </c>
      <c r="D26" s="6">
        <f t="shared" si="2"/>
        <v>115.2</v>
      </c>
      <c r="E26" s="6">
        <f t="shared" si="2"/>
        <v>120.9</v>
      </c>
      <c r="F26" s="6">
        <f t="shared" si="2"/>
        <v>148.80000000000001</v>
      </c>
      <c r="G26" s="7">
        <f t="shared" si="2"/>
        <v>130.5</v>
      </c>
      <c r="I26" s="5" t="s">
        <v>5</v>
      </c>
      <c r="J26" s="6">
        <f t="shared" si="3"/>
        <v>1.2185141707194365</v>
      </c>
      <c r="K26" s="6">
        <f t="shared" si="1"/>
        <v>1.1562130177514793</v>
      </c>
      <c r="L26" s="6">
        <f t="shared" si="1"/>
        <v>1.152384128042681</v>
      </c>
      <c r="M26" s="6">
        <f t="shared" si="1"/>
        <v>1.1267474370922648</v>
      </c>
      <c r="N26" s="6">
        <f t="shared" si="1"/>
        <v>1.225531914893617</v>
      </c>
      <c r="O26" s="7">
        <f t="shared" si="1"/>
        <v>1.1564023039432874</v>
      </c>
      <c r="P26" s="30">
        <f t="shared" si="4"/>
        <v>1.1726321620737943</v>
      </c>
      <c r="Q26" s="14">
        <f t="shared" si="5"/>
        <v>117.26321620737943</v>
      </c>
    </row>
    <row r="27" spans="1:17" x14ac:dyDescent="0.3">
      <c r="A27" s="5" t="s">
        <v>6</v>
      </c>
      <c r="B27" s="6">
        <f t="shared" si="2"/>
        <v>117.8</v>
      </c>
      <c r="C27" s="6">
        <f t="shared" si="2"/>
        <v>103.4</v>
      </c>
      <c r="D27" s="6">
        <f t="shared" si="2"/>
        <v>117.8</v>
      </c>
      <c r="E27" s="6">
        <f t="shared" si="2"/>
        <v>128.5</v>
      </c>
      <c r="F27" s="6">
        <f t="shared" si="2"/>
        <v>136.4</v>
      </c>
      <c r="G27" s="7">
        <f t="shared" si="2"/>
        <v>123.4</v>
      </c>
      <c r="I27" s="5" t="s">
        <v>6</v>
      </c>
      <c r="J27" s="6">
        <f t="shared" si="3"/>
        <v>1.1853094080160991</v>
      </c>
      <c r="K27" s="6">
        <f t="shared" si="1"/>
        <v>1.2236686390532545</v>
      </c>
      <c r="L27" s="6">
        <f t="shared" si="1"/>
        <v>1.1783927975991999</v>
      </c>
      <c r="M27" s="6">
        <f t="shared" si="1"/>
        <v>1.1975768872320596</v>
      </c>
      <c r="N27" s="6">
        <f t="shared" si="1"/>
        <v>1.123404255319149</v>
      </c>
      <c r="O27" s="7">
        <f t="shared" si="1"/>
        <v>1.0934869295525034</v>
      </c>
      <c r="P27" s="30">
        <f t="shared" si="4"/>
        <v>1.1669731527953777</v>
      </c>
      <c r="Q27" s="14">
        <f t="shared" si="5"/>
        <v>116.69731527953778</v>
      </c>
    </row>
    <row r="28" spans="1:17" x14ac:dyDescent="0.3">
      <c r="A28" s="5" t="s">
        <v>7</v>
      </c>
      <c r="B28" s="6">
        <f t="shared" si="2"/>
        <v>111.2</v>
      </c>
      <c r="C28" s="6">
        <f t="shared" si="2"/>
        <v>103.5</v>
      </c>
      <c r="D28" s="6">
        <f t="shared" si="2"/>
        <v>106.2</v>
      </c>
      <c r="E28" s="6">
        <f t="shared" si="2"/>
        <v>115.3</v>
      </c>
      <c r="F28" s="6">
        <f t="shared" si="2"/>
        <v>127.8</v>
      </c>
      <c r="G28" s="7">
        <f t="shared" si="2"/>
        <v>129.1</v>
      </c>
      <c r="I28" s="5" t="s">
        <v>7</v>
      </c>
      <c r="J28" s="6">
        <f t="shared" si="3"/>
        <v>1.1188998826094247</v>
      </c>
      <c r="K28" s="6">
        <f t="shared" si="1"/>
        <v>1.2248520710059172</v>
      </c>
      <c r="L28" s="6">
        <f t="shared" si="1"/>
        <v>1.0623541180393465</v>
      </c>
      <c r="M28" s="6">
        <f t="shared" si="1"/>
        <v>1.0745573159366262</v>
      </c>
      <c r="N28" s="6">
        <f t="shared" si="1"/>
        <v>1.0525737817433081</v>
      </c>
      <c r="O28" s="7">
        <f t="shared" si="1"/>
        <v>1.1439964554718651</v>
      </c>
      <c r="P28" s="30">
        <f t="shared" si="4"/>
        <v>1.1128722708010814</v>
      </c>
      <c r="Q28" s="14">
        <f t="shared" si="5"/>
        <v>111.28722708010814</v>
      </c>
    </row>
    <row r="29" spans="1:17" x14ac:dyDescent="0.3">
      <c r="A29" s="5" t="s">
        <v>8</v>
      </c>
      <c r="B29" s="6">
        <f t="shared" si="2"/>
        <v>102.8</v>
      </c>
      <c r="C29" s="6">
        <f t="shared" si="2"/>
        <v>94.7</v>
      </c>
      <c r="D29" s="6">
        <f t="shared" si="2"/>
        <v>109.9</v>
      </c>
      <c r="E29" s="6">
        <f t="shared" si="2"/>
        <v>121.8</v>
      </c>
      <c r="F29" s="6">
        <f t="shared" si="2"/>
        <v>139.80000000000001</v>
      </c>
      <c r="G29" s="7">
        <f t="shared" si="2"/>
        <v>135.80000000000001</v>
      </c>
      <c r="I29" s="5" t="s">
        <v>8</v>
      </c>
      <c r="J29" s="6">
        <f t="shared" si="3"/>
        <v>1.0343786684554754</v>
      </c>
      <c r="K29" s="6">
        <f t="shared" si="1"/>
        <v>1.1207100591715977</v>
      </c>
      <c r="L29" s="6">
        <f t="shared" si="1"/>
        <v>1.0993664554851619</v>
      </c>
      <c r="M29" s="6">
        <f t="shared" si="1"/>
        <v>1.1351351351351351</v>
      </c>
      <c r="N29" s="6">
        <f t="shared" si="1"/>
        <v>1.1514070006863419</v>
      </c>
      <c r="O29" s="7">
        <f t="shared" si="1"/>
        <v>1.2033673017279576</v>
      </c>
      <c r="P29" s="30">
        <f t="shared" si="4"/>
        <v>1.1240607701102783</v>
      </c>
      <c r="Q29" s="14">
        <f t="shared" si="5"/>
        <v>112.40607701102783</v>
      </c>
    </row>
    <row r="30" spans="1:17" x14ac:dyDescent="0.3">
      <c r="A30" s="5" t="s">
        <v>9</v>
      </c>
      <c r="B30" s="6">
        <f t="shared" si="2"/>
        <v>93.1</v>
      </c>
      <c r="C30" s="6">
        <f t="shared" si="2"/>
        <v>86.6</v>
      </c>
      <c r="D30" s="6">
        <f t="shared" si="2"/>
        <v>106</v>
      </c>
      <c r="E30" s="6">
        <f t="shared" si="2"/>
        <v>118.5</v>
      </c>
      <c r="F30" s="6">
        <f t="shared" si="2"/>
        <v>130.1</v>
      </c>
      <c r="G30" s="7">
        <f t="shared" si="2"/>
        <v>122.4</v>
      </c>
      <c r="I30" s="5" t="s">
        <v>9</v>
      </c>
      <c r="J30" s="6">
        <f t="shared" si="3"/>
        <v>0.93677679020627191</v>
      </c>
      <c r="K30" s="6">
        <f t="shared" si="1"/>
        <v>1.024852071005917</v>
      </c>
      <c r="L30" s="6">
        <f t="shared" si="1"/>
        <v>1.0603534511503836</v>
      </c>
      <c r="M30" s="6">
        <f t="shared" si="1"/>
        <v>1.1043802423112767</v>
      </c>
      <c r="N30" s="6">
        <f t="shared" si="1"/>
        <v>1.0715168153740562</v>
      </c>
      <c r="O30" s="7">
        <f t="shared" si="1"/>
        <v>1.0846256092157731</v>
      </c>
      <c r="P30" s="30">
        <f t="shared" si="4"/>
        <v>1.0470841632106132</v>
      </c>
      <c r="Q30" s="14">
        <f t="shared" si="5"/>
        <v>104.70841632106132</v>
      </c>
    </row>
    <row r="31" spans="1:17" x14ac:dyDescent="0.3">
      <c r="A31" s="5" t="s">
        <v>10</v>
      </c>
      <c r="B31" s="6">
        <f t="shared" si="2"/>
        <v>94.2</v>
      </c>
      <c r="C31" s="6">
        <f t="shared" si="2"/>
        <v>101.8</v>
      </c>
      <c r="D31" s="6">
        <f t="shared" si="2"/>
        <v>111.8</v>
      </c>
      <c r="E31" s="6">
        <f t="shared" si="2"/>
        <v>123.2</v>
      </c>
      <c r="F31" s="6">
        <f t="shared" si="2"/>
        <v>130.6</v>
      </c>
      <c r="G31" s="7">
        <f t="shared" si="2"/>
        <v>126.2</v>
      </c>
      <c r="I31" s="5" t="s">
        <v>10</v>
      </c>
      <c r="J31" s="6">
        <f t="shared" si="3"/>
        <v>0.94784504444071771</v>
      </c>
      <c r="K31" s="6">
        <f t="shared" si="1"/>
        <v>1.2047337278106509</v>
      </c>
      <c r="L31" s="6">
        <f t="shared" si="1"/>
        <v>1.1183727909303103</v>
      </c>
      <c r="M31" s="6">
        <f t="shared" si="1"/>
        <v>1.1481826654240448</v>
      </c>
      <c r="N31" s="6">
        <f t="shared" si="1"/>
        <v>1.0756348661633492</v>
      </c>
      <c r="O31" s="7">
        <f t="shared" si="1"/>
        <v>1.1182986264953478</v>
      </c>
      <c r="P31" s="30">
        <f t="shared" si="4"/>
        <v>1.1021779535440703</v>
      </c>
      <c r="Q31" s="14">
        <f t="shared" si="5"/>
        <v>110.21779535440703</v>
      </c>
    </row>
    <row r="32" spans="1:17" x14ac:dyDescent="0.3">
      <c r="A32" s="5" t="s">
        <v>11</v>
      </c>
      <c r="B32" s="6">
        <f t="shared" si="2"/>
        <v>81.400000000000006</v>
      </c>
      <c r="C32" s="6">
        <f t="shared" si="2"/>
        <v>75.599999999999994</v>
      </c>
      <c r="D32" s="6">
        <f t="shared" si="2"/>
        <v>84.5</v>
      </c>
      <c r="E32" s="6">
        <f t="shared" si="2"/>
        <v>102.3</v>
      </c>
      <c r="F32" s="6">
        <f t="shared" si="2"/>
        <v>113.4</v>
      </c>
      <c r="G32" s="7">
        <f t="shared" si="2"/>
        <v>107.2</v>
      </c>
      <c r="I32" s="5" t="s">
        <v>11</v>
      </c>
      <c r="J32" s="6">
        <f t="shared" si="3"/>
        <v>0.81905081334898544</v>
      </c>
      <c r="K32" s="6">
        <f t="shared" si="1"/>
        <v>0.89467455621301772</v>
      </c>
      <c r="L32" s="6">
        <f t="shared" si="1"/>
        <v>0.84528176058686244</v>
      </c>
      <c r="M32" s="6">
        <f t="shared" si="1"/>
        <v>0.95340167753960858</v>
      </c>
      <c r="N32" s="6">
        <f t="shared" si="1"/>
        <v>0.93397391901166782</v>
      </c>
      <c r="O32" s="7">
        <f t="shared" si="1"/>
        <v>0.94993354009747444</v>
      </c>
      <c r="P32" s="30">
        <f t="shared" si="4"/>
        <v>0.89938604446626924</v>
      </c>
      <c r="Q32" s="14">
        <f t="shared" si="5"/>
        <v>89.938604446626925</v>
      </c>
    </row>
    <row r="33" spans="1:18" ht="15" thickBot="1" x14ac:dyDescent="0.35">
      <c r="A33" s="8" t="s">
        <v>12</v>
      </c>
      <c r="B33" s="6">
        <f t="shared" si="2"/>
        <v>57.4</v>
      </c>
      <c r="C33" s="6">
        <f t="shared" si="2"/>
        <v>65.599999999999994</v>
      </c>
      <c r="D33" s="6">
        <f t="shared" si="2"/>
        <v>78.599999999999994</v>
      </c>
      <c r="E33" s="6">
        <f t="shared" si="2"/>
        <v>98.7</v>
      </c>
      <c r="F33" s="6">
        <f t="shared" si="2"/>
        <v>98.5</v>
      </c>
      <c r="G33" s="7">
        <f t="shared" si="2"/>
        <v>92.8</v>
      </c>
      <c r="I33" s="8" t="s">
        <v>12</v>
      </c>
      <c r="J33" s="9">
        <f t="shared" si="3"/>
        <v>0.57756163005198724</v>
      </c>
      <c r="K33" s="9">
        <f t="shared" si="1"/>
        <v>0.77633136094674549</v>
      </c>
      <c r="L33" s="9">
        <f t="shared" si="1"/>
        <v>0.78626208736245418</v>
      </c>
      <c r="M33" s="9">
        <f t="shared" si="1"/>
        <v>0.91985088536812676</v>
      </c>
      <c r="N33" s="9">
        <f t="shared" si="1"/>
        <v>0.8112560054907344</v>
      </c>
      <c r="O33" s="10">
        <f t="shared" si="1"/>
        <v>0.82233052724855993</v>
      </c>
      <c r="P33" s="30">
        <f t="shared" si="4"/>
        <v>0.78226541607810118</v>
      </c>
      <c r="Q33" s="14">
        <f t="shared" si="5"/>
        <v>78.22654160781012</v>
      </c>
    </row>
    <row r="34" spans="1:18" ht="15" thickBot="1" x14ac:dyDescent="0.35">
      <c r="A34" s="11" t="s">
        <v>25</v>
      </c>
      <c r="B34" s="3">
        <f>AVERAGE(B22:B33)</f>
        <v>99.38333333333334</v>
      </c>
      <c r="C34" s="3">
        <f t="shared" ref="C34" si="6">AVERAGE(C22:C33)</f>
        <v>84.5</v>
      </c>
      <c r="D34" s="3">
        <f t="shared" ref="D34" si="7">AVERAGE(D22:D33)</f>
        <v>99.966666666666654</v>
      </c>
      <c r="E34" s="3">
        <f t="shared" ref="E34" si="8">AVERAGE(E22:E33)</f>
        <v>107.3</v>
      </c>
      <c r="F34" s="3">
        <f t="shared" ref="F34" si="9">AVERAGE(F22:F33)</f>
        <v>121.41666666666667</v>
      </c>
      <c r="G34" s="4">
        <f t="shared" ref="G34" si="10">AVERAGE(G22:G33)</f>
        <v>112.85000000000001</v>
      </c>
      <c r="P34" s="14">
        <f>SUM(P22:P33)/12</f>
        <v>0.99999999999999989</v>
      </c>
    </row>
    <row r="37" spans="1:18" ht="28.8" x14ac:dyDescent="0.55000000000000004">
      <c r="A37" s="116" t="s">
        <v>31</v>
      </c>
      <c r="B37" s="116"/>
      <c r="C37" s="116"/>
      <c r="D37" s="116"/>
      <c r="E37" s="116"/>
      <c r="F37" s="116"/>
      <c r="G37" s="116"/>
      <c r="H37" s="116"/>
      <c r="I37" s="116"/>
      <c r="J37" s="116"/>
      <c r="K37" s="116"/>
      <c r="L37" s="116"/>
      <c r="M37" s="116"/>
      <c r="N37" s="116"/>
      <c r="O37" s="116"/>
      <c r="P37" s="116"/>
      <c r="Q37" s="116"/>
    </row>
    <row r="38" spans="1:18" ht="15" thickBot="1" x14ac:dyDescent="0.35"/>
    <row r="39" spans="1:18" ht="15" thickBot="1" x14ac:dyDescent="0.35">
      <c r="A39" s="2"/>
      <c r="B39" s="3">
        <v>1990</v>
      </c>
      <c r="C39" s="3">
        <v>1991</v>
      </c>
      <c r="D39" s="3">
        <v>1992</v>
      </c>
      <c r="E39" s="3">
        <v>1993</v>
      </c>
      <c r="F39" s="3">
        <v>1994</v>
      </c>
      <c r="G39" s="4">
        <v>1995</v>
      </c>
      <c r="I39" s="2"/>
      <c r="J39" s="3">
        <v>1990</v>
      </c>
      <c r="K39" s="3">
        <v>1991</v>
      </c>
      <c r="L39" s="3">
        <v>1992</v>
      </c>
      <c r="M39" s="3">
        <v>1993</v>
      </c>
      <c r="N39" s="3">
        <v>1994</v>
      </c>
      <c r="O39" s="4">
        <v>1995</v>
      </c>
      <c r="P39" s="1" t="s">
        <v>27</v>
      </c>
      <c r="Q39" s="1" t="s">
        <v>28</v>
      </c>
      <c r="R39" t="s">
        <v>47</v>
      </c>
    </row>
    <row r="40" spans="1:18" x14ac:dyDescent="0.3">
      <c r="A40" s="5" t="s">
        <v>1</v>
      </c>
      <c r="B40" s="6">
        <f>B3</f>
        <v>99.2</v>
      </c>
      <c r="C40" s="6">
        <f t="shared" ref="C40:G40" si="11">C3</f>
        <v>52.5</v>
      </c>
      <c r="D40" s="6">
        <f t="shared" si="11"/>
        <v>71.599999999999994</v>
      </c>
      <c r="E40" s="6">
        <f t="shared" si="11"/>
        <v>70.5</v>
      </c>
      <c r="F40" s="6">
        <f t="shared" si="11"/>
        <v>76.2</v>
      </c>
      <c r="G40" s="6">
        <f t="shared" si="11"/>
        <v>84.5</v>
      </c>
      <c r="I40" s="5" t="s">
        <v>1</v>
      </c>
      <c r="J40" s="6">
        <f>B40/B$52</f>
        <v>0.98217821782178216</v>
      </c>
      <c r="K40" s="6">
        <f t="shared" ref="K40:O51" si="12">C40/C$52</f>
        <v>0.5791505791505791</v>
      </c>
      <c r="L40" s="6">
        <f t="shared" si="12"/>
        <v>0.66978484565014018</v>
      </c>
      <c r="M40" s="6">
        <f t="shared" si="12"/>
        <v>0.60489060489060487</v>
      </c>
      <c r="N40" s="6">
        <f t="shared" si="12"/>
        <v>0.58457997698504027</v>
      </c>
      <c r="O40" s="7">
        <f t="shared" si="12"/>
        <v>0.70622649394066017</v>
      </c>
      <c r="P40" s="35">
        <f>AVERAGE(J40:O40)</f>
        <v>0.68780178640646783</v>
      </c>
      <c r="Q40" s="30">
        <f>P40/P$52</f>
        <v>0.73085382997513348</v>
      </c>
      <c r="R40">
        <f>Q40*100</f>
        <v>73.085382997513349</v>
      </c>
    </row>
    <row r="41" spans="1:18" x14ac:dyDescent="0.3">
      <c r="A41" s="5" t="s">
        <v>2</v>
      </c>
      <c r="B41" s="6">
        <f t="shared" ref="B41:G51" si="13">B4</f>
        <v>86.9</v>
      </c>
      <c r="C41" s="6">
        <f t="shared" si="13"/>
        <v>59.1</v>
      </c>
      <c r="D41" s="6">
        <f t="shared" si="13"/>
        <v>78.8</v>
      </c>
      <c r="E41" s="6">
        <f t="shared" si="13"/>
        <v>74.599999999999994</v>
      </c>
      <c r="F41" s="6">
        <f t="shared" si="13"/>
        <v>83.5</v>
      </c>
      <c r="G41" s="6">
        <f t="shared" si="13"/>
        <v>81.599999999999994</v>
      </c>
      <c r="I41" s="5" t="s">
        <v>2</v>
      </c>
      <c r="J41" s="6">
        <f t="shared" ref="J41:J51" si="14">B41/B$52</f>
        <v>0.86039603960396049</v>
      </c>
      <c r="K41" s="6">
        <f t="shared" si="12"/>
        <v>0.6519580805295091</v>
      </c>
      <c r="L41" s="6">
        <f t="shared" si="12"/>
        <v>0.7371375116931711</v>
      </c>
      <c r="M41" s="6">
        <f t="shared" si="12"/>
        <v>0.64006864006864006</v>
      </c>
      <c r="N41" s="6">
        <f t="shared" si="12"/>
        <v>0.64058304564633683</v>
      </c>
      <c r="O41" s="7">
        <f t="shared" si="12"/>
        <v>0.68198913497701619</v>
      </c>
      <c r="P41" s="35">
        <f t="shared" ref="P41:P51" si="15">AVERAGE(J41:O41)</f>
        <v>0.70202207541977224</v>
      </c>
      <c r="Q41" s="30">
        <f>P41/P$52</f>
        <v>0.74596421918046918</v>
      </c>
      <c r="R41">
        <f t="shared" ref="R41:R51" si="16">Q41*100</f>
        <v>74.596421918046914</v>
      </c>
    </row>
    <row r="42" spans="1:18" x14ac:dyDescent="0.3">
      <c r="A42" s="5" t="s">
        <v>3</v>
      </c>
      <c r="B42" s="6">
        <f t="shared" si="13"/>
        <v>108.5</v>
      </c>
      <c r="C42" s="6">
        <f t="shared" si="13"/>
        <v>73.8</v>
      </c>
      <c r="D42" s="6">
        <f t="shared" si="13"/>
        <v>111.6</v>
      </c>
      <c r="E42" s="6">
        <f t="shared" si="13"/>
        <v>95.5</v>
      </c>
      <c r="F42" s="6">
        <f t="shared" si="13"/>
        <v>134.30000000000001</v>
      </c>
      <c r="G42" s="6">
        <f t="shared" si="13"/>
        <v>103.8</v>
      </c>
      <c r="I42" s="5" t="s">
        <v>3</v>
      </c>
      <c r="J42" s="6">
        <f t="shared" si="14"/>
        <v>1.0742574257425743</v>
      </c>
      <c r="K42" s="6">
        <f t="shared" si="12"/>
        <v>0.81412024269167116</v>
      </c>
      <c r="L42" s="6">
        <f t="shared" si="12"/>
        <v>1.0439663236669783</v>
      </c>
      <c r="M42" s="6">
        <f t="shared" si="12"/>
        <v>0.81939081939081937</v>
      </c>
      <c r="N42" s="6">
        <f t="shared" si="12"/>
        <v>1.0303030303030305</v>
      </c>
      <c r="O42" s="7">
        <f t="shared" si="12"/>
        <v>0.86753029669870452</v>
      </c>
      <c r="P42" s="35">
        <f t="shared" si="15"/>
        <v>0.94159468974896299</v>
      </c>
      <c r="Q42" s="30">
        <f t="shared" ref="Q42:Q51" si="17">P42/P$52</f>
        <v>1.0005325645964416</v>
      </c>
      <c r="R42">
        <f t="shared" si="16"/>
        <v>100.05325645964416</v>
      </c>
    </row>
    <row r="43" spans="1:18" x14ac:dyDescent="0.3">
      <c r="A43" s="5" t="s">
        <v>4</v>
      </c>
      <c r="B43" s="6">
        <f t="shared" si="13"/>
        <v>119</v>
      </c>
      <c r="C43" s="6">
        <f t="shared" si="13"/>
        <v>99.7</v>
      </c>
      <c r="D43" s="6">
        <f t="shared" si="13"/>
        <v>107.6</v>
      </c>
      <c r="E43" s="6">
        <f t="shared" si="13"/>
        <v>117.8</v>
      </c>
      <c r="F43" s="6">
        <f t="shared" si="13"/>
        <v>137.6</v>
      </c>
      <c r="G43" s="6">
        <f t="shared" si="13"/>
        <v>116.9</v>
      </c>
      <c r="I43" s="5" t="s">
        <v>4</v>
      </c>
      <c r="J43" s="6">
        <f t="shared" si="14"/>
        <v>1.1782178217821782</v>
      </c>
      <c r="K43" s="6">
        <f t="shared" si="12"/>
        <v>1.099834528405957</v>
      </c>
      <c r="L43" s="6">
        <f t="shared" si="12"/>
        <v>1.0065481758652945</v>
      </c>
      <c r="M43" s="6">
        <f t="shared" si="12"/>
        <v>1.0107250107250108</v>
      </c>
      <c r="N43" s="6">
        <f t="shared" si="12"/>
        <v>1.0556194859992329</v>
      </c>
      <c r="O43" s="7">
        <f t="shared" si="12"/>
        <v>0.97701629753447561</v>
      </c>
      <c r="P43" s="35">
        <f t="shared" si="15"/>
        <v>1.0546602200520248</v>
      </c>
      <c r="Q43" s="30">
        <f t="shared" si="17"/>
        <v>1.1206752822998935</v>
      </c>
      <c r="R43">
        <f t="shared" si="16"/>
        <v>112.06752822998935</v>
      </c>
    </row>
    <row r="44" spans="1:18" x14ac:dyDescent="0.3">
      <c r="A44" s="5" t="s">
        <v>5</v>
      </c>
      <c r="B44" s="6">
        <f t="shared" si="13"/>
        <v>121.1</v>
      </c>
      <c r="C44" s="6">
        <f t="shared" si="13"/>
        <v>97.7</v>
      </c>
      <c r="D44" s="6">
        <f t="shared" si="13"/>
        <v>115.2</v>
      </c>
      <c r="E44" s="6">
        <f t="shared" si="13"/>
        <v>120.9</v>
      </c>
      <c r="F44" s="6">
        <f t="shared" si="13"/>
        <v>148.80000000000001</v>
      </c>
      <c r="G44" s="6">
        <f t="shared" si="13"/>
        <v>130.5</v>
      </c>
      <c r="I44" s="5" t="s">
        <v>5</v>
      </c>
      <c r="J44" s="6">
        <f t="shared" si="14"/>
        <v>1.199009900990099</v>
      </c>
      <c r="K44" s="6">
        <f t="shared" si="12"/>
        <v>1.0777716492002205</v>
      </c>
      <c r="L44" s="6">
        <f t="shared" si="12"/>
        <v>1.0776426566884938</v>
      </c>
      <c r="M44" s="6">
        <f t="shared" si="12"/>
        <v>1.0373230373230373</v>
      </c>
      <c r="N44" s="6">
        <f t="shared" si="12"/>
        <v>1.1415420023014962</v>
      </c>
      <c r="O44" s="7">
        <f t="shared" si="12"/>
        <v>1.0906811533639782</v>
      </c>
      <c r="P44" s="35">
        <f t="shared" si="15"/>
        <v>1.1039950666445542</v>
      </c>
      <c r="Q44" s="30">
        <f t="shared" si="17"/>
        <v>1.1730981783958301</v>
      </c>
      <c r="R44">
        <f t="shared" si="16"/>
        <v>117.309817839583</v>
      </c>
    </row>
    <row r="45" spans="1:18" x14ac:dyDescent="0.3">
      <c r="A45" s="5" t="s">
        <v>6</v>
      </c>
      <c r="B45" s="6">
        <f t="shared" si="13"/>
        <v>117.8</v>
      </c>
      <c r="C45" s="6">
        <f t="shared" si="13"/>
        <v>103.4</v>
      </c>
      <c r="D45" s="6">
        <f t="shared" si="13"/>
        <v>117.8</v>
      </c>
      <c r="E45" s="6">
        <f t="shared" si="13"/>
        <v>128.5</v>
      </c>
      <c r="F45" s="6">
        <f t="shared" si="13"/>
        <v>136.4</v>
      </c>
      <c r="G45" s="6">
        <f t="shared" si="13"/>
        <v>123.4</v>
      </c>
      <c r="I45" s="5" t="s">
        <v>6</v>
      </c>
      <c r="J45" s="6">
        <f t="shared" si="14"/>
        <v>1.1663366336633663</v>
      </c>
      <c r="K45" s="6">
        <f t="shared" si="12"/>
        <v>1.1406508549365693</v>
      </c>
      <c r="L45" s="6">
        <f t="shared" si="12"/>
        <v>1.1019644527595882</v>
      </c>
      <c r="M45" s="6">
        <f t="shared" si="12"/>
        <v>1.1025311025311026</v>
      </c>
      <c r="N45" s="6">
        <f t="shared" si="12"/>
        <v>1.0464135021097047</v>
      </c>
      <c r="O45" s="7">
        <f t="shared" si="12"/>
        <v>1.0313414124529878</v>
      </c>
      <c r="P45" s="35">
        <f t="shared" si="15"/>
        <v>1.0982063264088864</v>
      </c>
      <c r="Q45" s="30">
        <f t="shared" si="17"/>
        <v>1.1669470996176357</v>
      </c>
      <c r="R45">
        <f t="shared" si="16"/>
        <v>116.69470996176356</v>
      </c>
    </row>
    <row r="46" spans="1:18" x14ac:dyDescent="0.3">
      <c r="A46" s="5" t="s">
        <v>7</v>
      </c>
      <c r="B46" s="6">
        <f t="shared" si="13"/>
        <v>111.2</v>
      </c>
      <c r="C46" s="6">
        <f t="shared" si="13"/>
        <v>103.5</v>
      </c>
      <c r="D46" s="6">
        <f t="shared" si="13"/>
        <v>106.2</v>
      </c>
      <c r="E46" s="6">
        <f t="shared" si="13"/>
        <v>115.3</v>
      </c>
      <c r="F46" s="6">
        <f t="shared" si="13"/>
        <v>127.8</v>
      </c>
      <c r="G46" s="6">
        <f t="shared" si="13"/>
        <v>129.1</v>
      </c>
      <c r="I46" s="5" t="s">
        <v>7</v>
      </c>
      <c r="J46" s="6">
        <f t="shared" si="14"/>
        <v>1.1009900990099011</v>
      </c>
      <c r="K46" s="6">
        <f t="shared" si="12"/>
        <v>1.1417539988968559</v>
      </c>
      <c r="L46" s="6">
        <f t="shared" si="12"/>
        <v>0.99345182413470534</v>
      </c>
      <c r="M46" s="6">
        <f t="shared" si="12"/>
        <v>0.98927498927498925</v>
      </c>
      <c r="N46" s="6">
        <f t="shared" si="12"/>
        <v>0.98043728423475263</v>
      </c>
      <c r="O46" s="7">
        <f t="shared" si="12"/>
        <v>1.0789803593815293</v>
      </c>
      <c r="P46" s="35">
        <f t="shared" si="15"/>
        <v>1.0474814258221221</v>
      </c>
      <c r="Q46" s="30">
        <f t="shared" si="17"/>
        <v>1.1130471409353011</v>
      </c>
      <c r="R46">
        <f t="shared" si="16"/>
        <v>111.30471409353011</v>
      </c>
    </row>
    <row r="47" spans="1:18" x14ac:dyDescent="0.3">
      <c r="A47" s="5" t="s">
        <v>8</v>
      </c>
      <c r="B47" s="6">
        <f t="shared" si="13"/>
        <v>102.8</v>
      </c>
      <c r="C47" s="6">
        <f t="shared" si="13"/>
        <v>94.7</v>
      </c>
      <c r="D47" s="6">
        <f t="shared" si="13"/>
        <v>109.9</v>
      </c>
      <c r="E47" s="6">
        <f t="shared" si="13"/>
        <v>121.8</v>
      </c>
      <c r="F47" s="6">
        <f t="shared" si="13"/>
        <v>139.80000000000001</v>
      </c>
      <c r="G47" s="6">
        <f t="shared" si="13"/>
        <v>135.80000000000001</v>
      </c>
      <c r="I47" s="5" t="s">
        <v>8</v>
      </c>
      <c r="J47" s="6">
        <f t="shared" si="14"/>
        <v>1.0178217821782178</v>
      </c>
      <c r="K47" s="6">
        <f t="shared" si="12"/>
        <v>1.0446773303916161</v>
      </c>
      <c r="L47" s="6">
        <f t="shared" si="12"/>
        <v>1.0280636108512629</v>
      </c>
      <c r="M47" s="6">
        <f t="shared" si="12"/>
        <v>1.045045045045045</v>
      </c>
      <c r="N47" s="6">
        <f t="shared" si="12"/>
        <v>1.0724971231300346</v>
      </c>
      <c r="O47" s="7">
        <f t="shared" si="12"/>
        <v>1.1349770162975346</v>
      </c>
      <c r="P47" s="35">
        <f t="shared" si="15"/>
        <v>1.0571803179822854</v>
      </c>
      <c r="Q47" s="30">
        <f t="shared" si="17"/>
        <v>1.123353122428612</v>
      </c>
      <c r="R47">
        <f t="shared" si="16"/>
        <v>112.33531224286119</v>
      </c>
    </row>
    <row r="48" spans="1:18" x14ac:dyDescent="0.3">
      <c r="A48" s="5" t="s">
        <v>9</v>
      </c>
      <c r="B48" s="6">
        <f t="shared" si="13"/>
        <v>93.1</v>
      </c>
      <c r="C48" s="6">
        <f t="shared" si="13"/>
        <v>86.6</v>
      </c>
      <c r="D48" s="6">
        <f t="shared" si="13"/>
        <v>106</v>
      </c>
      <c r="E48" s="6">
        <f t="shared" si="13"/>
        <v>118.5</v>
      </c>
      <c r="F48" s="6">
        <f t="shared" si="13"/>
        <v>130.1</v>
      </c>
      <c r="G48" s="6">
        <f t="shared" si="13"/>
        <v>122.4</v>
      </c>
      <c r="I48" s="5" t="s">
        <v>9</v>
      </c>
      <c r="J48" s="6">
        <f t="shared" si="14"/>
        <v>0.92178217821782171</v>
      </c>
      <c r="K48" s="6">
        <f t="shared" si="12"/>
        <v>0.95532266960838375</v>
      </c>
      <c r="L48" s="6">
        <f t="shared" si="12"/>
        <v>0.99158091674462112</v>
      </c>
      <c r="M48" s="6">
        <f t="shared" si="12"/>
        <v>1.0167310167310168</v>
      </c>
      <c r="N48" s="6">
        <f t="shared" si="12"/>
        <v>0.99808208668968168</v>
      </c>
      <c r="O48" s="7">
        <f t="shared" si="12"/>
        <v>1.0229837024655244</v>
      </c>
      <c r="P48" s="35">
        <f t="shared" si="15"/>
        <v>0.98441376174284156</v>
      </c>
      <c r="Q48" s="30">
        <f t="shared" si="17"/>
        <v>1.0460318397963655</v>
      </c>
      <c r="R48">
        <f t="shared" si="16"/>
        <v>104.60318397963655</v>
      </c>
    </row>
    <row r="49" spans="1:18" x14ac:dyDescent="0.3">
      <c r="A49" s="5" t="s">
        <v>10</v>
      </c>
      <c r="B49" s="6">
        <f t="shared" si="13"/>
        <v>94.2</v>
      </c>
      <c r="C49" s="6">
        <f t="shared" si="13"/>
        <v>101.8</v>
      </c>
      <c r="D49" s="6">
        <f t="shared" si="13"/>
        <v>111.8</v>
      </c>
      <c r="E49" s="6">
        <f t="shared" si="13"/>
        <v>123.2</v>
      </c>
      <c r="F49" s="6">
        <f t="shared" si="13"/>
        <v>130.6</v>
      </c>
      <c r="G49" s="6">
        <f t="shared" si="13"/>
        <v>126.2</v>
      </c>
      <c r="I49" s="5" t="s">
        <v>10</v>
      </c>
      <c r="J49" s="6">
        <f t="shared" si="14"/>
        <v>0.93267326732673272</v>
      </c>
      <c r="K49" s="6">
        <f t="shared" si="12"/>
        <v>1.1230005515719801</v>
      </c>
      <c r="L49" s="6">
        <f t="shared" si="12"/>
        <v>1.0458372310570625</v>
      </c>
      <c r="M49" s="6">
        <f t="shared" si="12"/>
        <v>1.0570570570570572</v>
      </c>
      <c r="N49" s="6">
        <f t="shared" si="12"/>
        <v>1.0019179133103184</v>
      </c>
      <c r="O49" s="7">
        <f t="shared" si="12"/>
        <v>1.0547430004178855</v>
      </c>
      <c r="P49" s="35">
        <f t="shared" si="15"/>
        <v>1.0358715034568395</v>
      </c>
      <c r="Q49" s="30">
        <f t="shared" si="17"/>
        <v>1.100710510827501</v>
      </c>
      <c r="R49">
        <f t="shared" si="16"/>
        <v>110.0710510827501</v>
      </c>
    </row>
    <row r="50" spans="1:18" x14ac:dyDescent="0.3">
      <c r="A50" s="5" t="s">
        <v>11</v>
      </c>
      <c r="B50" s="6">
        <f t="shared" si="13"/>
        <v>81.400000000000006</v>
      </c>
      <c r="C50" s="6">
        <f t="shared" si="13"/>
        <v>75.599999999999994</v>
      </c>
      <c r="D50" s="6">
        <f t="shared" si="13"/>
        <v>84.5</v>
      </c>
      <c r="E50" s="6">
        <f t="shared" si="13"/>
        <v>102.3</v>
      </c>
      <c r="F50" s="6">
        <f t="shared" si="13"/>
        <v>113.4</v>
      </c>
      <c r="G50" s="6">
        <f t="shared" si="13"/>
        <v>107.2</v>
      </c>
      <c r="I50" s="5" t="s">
        <v>11</v>
      </c>
      <c r="J50" s="6">
        <f t="shared" si="14"/>
        <v>0.80594059405940599</v>
      </c>
      <c r="K50" s="6">
        <f t="shared" si="12"/>
        <v>0.83397683397683386</v>
      </c>
      <c r="L50" s="6">
        <f t="shared" si="12"/>
        <v>0.79045837231057059</v>
      </c>
      <c r="M50" s="6">
        <f t="shared" si="12"/>
        <v>0.87773487773487768</v>
      </c>
      <c r="N50" s="6">
        <f t="shared" si="12"/>
        <v>0.86996547756041431</v>
      </c>
      <c r="O50" s="7">
        <f t="shared" si="12"/>
        <v>0.89594651065608022</v>
      </c>
      <c r="P50" s="35">
        <f t="shared" si="15"/>
        <v>0.84567044438303041</v>
      </c>
      <c r="Q50" s="30">
        <f t="shared" si="17"/>
        <v>0.89860406790054081</v>
      </c>
      <c r="R50">
        <f t="shared" si="16"/>
        <v>89.860406790054085</v>
      </c>
    </row>
    <row r="51" spans="1:18" ht="15" thickBot="1" x14ac:dyDescent="0.35">
      <c r="A51" s="8" t="s">
        <v>12</v>
      </c>
      <c r="B51" s="6">
        <f t="shared" si="13"/>
        <v>57.4</v>
      </c>
      <c r="C51" s="6">
        <f t="shared" si="13"/>
        <v>65.599999999999994</v>
      </c>
      <c r="D51" s="6">
        <f t="shared" si="13"/>
        <v>78.599999999999994</v>
      </c>
      <c r="E51" s="6">
        <f t="shared" si="13"/>
        <v>98.7</v>
      </c>
      <c r="F51" s="6">
        <f t="shared" si="13"/>
        <v>98.5</v>
      </c>
      <c r="G51" s="6">
        <f t="shared" si="13"/>
        <v>92.8</v>
      </c>
      <c r="I51" s="8" t="s">
        <v>12</v>
      </c>
      <c r="J51" s="9">
        <f t="shared" si="14"/>
        <v>0.56831683168316827</v>
      </c>
      <c r="K51" s="9">
        <f t="shared" si="12"/>
        <v>0.7236624379481521</v>
      </c>
      <c r="L51" s="9">
        <f t="shared" si="12"/>
        <v>0.73526660430308688</v>
      </c>
      <c r="M51" s="9">
        <f t="shared" si="12"/>
        <v>0.84684684684684686</v>
      </c>
      <c r="N51" s="9">
        <f t="shared" si="12"/>
        <v>0.75565784426543925</v>
      </c>
      <c r="O51" s="10">
        <f t="shared" si="12"/>
        <v>0.77559548683660673</v>
      </c>
      <c r="P51" s="35">
        <f t="shared" si="15"/>
        <v>0.73422434198054998</v>
      </c>
      <c r="Q51" s="30">
        <f t="shared" si="17"/>
        <v>0.7801821440462765</v>
      </c>
      <c r="R51">
        <f t="shared" si="16"/>
        <v>78.018214404627656</v>
      </c>
    </row>
    <row r="52" spans="1:18" ht="15" thickBot="1" x14ac:dyDescent="0.35">
      <c r="A52" s="11" t="s">
        <v>23</v>
      </c>
      <c r="B52" s="3">
        <f>MEDIAN(B40:B51)</f>
        <v>101</v>
      </c>
      <c r="C52" s="3">
        <f t="shared" ref="C52:G52" si="18">MEDIAN(C40:C51)</f>
        <v>90.65</v>
      </c>
      <c r="D52" s="3">
        <f t="shared" si="18"/>
        <v>106.9</v>
      </c>
      <c r="E52" s="3">
        <f t="shared" si="18"/>
        <v>116.55</v>
      </c>
      <c r="F52" s="3">
        <f t="shared" si="18"/>
        <v>130.35</v>
      </c>
      <c r="G52" s="3">
        <f t="shared" si="18"/>
        <v>119.65</v>
      </c>
      <c r="P52" s="35">
        <f>SUM(P40:P51)/12</f>
        <v>0.94109349667069475</v>
      </c>
      <c r="Q52" s="14">
        <f>AVERAGE(Q40:Q51)</f>
        <v>0.99999999999999989</v>
      </c>
    </row>
    <row r="56" spans="1:18" ht="28.8" x14ac:dyDescent="0.55000000000000004">
      <c r="A56" s="116" t="s">
        <v>63</v>
      </c>
      <c r="B56" s="116"/>
      <c r="C56" s="116"/>
      <c r="D56" s="116"/>
      <c r="E56" s="116"/>
      <c r="F56" s="116"/>
      <c r="G56" s="116"/>
      <c r="H56" s="116"/>
      <c r="I56" s="116"/>
      <c r="J56" s="116"/>
      <c r="K56" s="116"/>
      <c r="L56" s="116"/>
      <c r="M56" s="116"/>
      <c r="N56" s="116"/>
      <c r="O56" s="116"/>
      <c r="P56" s="116"/>
      <c r="Q56" s="116"/>
    </row>
    <row r="57" spans="1:18" ht="15" customHeight="1" x14ac:dyDescent="0.55000000000000004">
      <c r="A57" s="34"/>
      <c r="B57" s="34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</row>
    <row r="58" spans="1:18" ht="15" customHeight="1" x14ac:dyDescent="0.3">
      <c r="A58" t="s">
        <v>33</v>
      </c>
      <c r="B58" s="36" t="s">
        <v>0</v>
      </c>
      <c r="C58" s="36" t="s">
        <v>32</v>
      </c>
      <c r="D58" s="36"/>
      <c r="E58" s="36" t="s">
        <v>39</v>
      </c>
      <c r="F58" s="36">
        <f>COUNT(A59:A64)</f>
        <v>6</v>
      </c>
      <c r="G58" s="36"/>
      <c r="H58" s="36"/>
      <c r="I58" s="36"/>
      <c r="J58" s="36"/>
      <c r="K58" s="36"/>
      <c r="L58" s="36"/>
      <c r="M58" s="36"/>
      <c r="N58" s="36"/>
      <c r="O58" s="36"/>
      <c r="P58" s="36" t="s">
        <v>34</v>
      </c>
      <c r="Q58" s="36"/>
      <c r="R58" s="36"/>
    </row>
    <row r="59" spans="1:18" ht="15" customHeight="1" x14ac:dyDescent="0.3">
      <c r="A59">
        <f>AVERAGE(1,12)</f>
        <v>6.5</v>
      </c>
      <c r="B59" s="36">
        <v>1990</v>
      </c>
      <c r="C59" s="36">
        <f>AVERAGE(B70:B81)</f>
        <v>99.38333333333334</v>
      </c>
      <c r="D59" s="36"/>
      <c r="E59" s="36" t="s">
        <v>35</v>
      </c>
      <c r="F59" s="36">
        <f>AVERAGE(A59:A64)</f>
        <v>36.5</v>
      </c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</row>
    <row r="60" spans="1:18" ht="15" customHeight="1" x14ac:dyDescent="0.3">
      <c r="A60">
        <f>AVERAGE(13,24)</f>
        <v>18.5</v>
      </c>
      <c r="B60" s="36">
        <v>1991</v>
      </c>
      <c r="C60" s="36">
        <f>AVERAGE(C70:C81)</f>
        <v>84.5</v>
      </c>
      <c r="D60" s="36"/>
      <c r="E60" s="36" t="s">
        <v>36</v>
      </c>
      <c r="F60" s="36">
        <f>AVERAGE(C59:C64)</f>
        <v>104.2361111111111</v>
      </c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</row>
    <row r="61" spans="1:18" ht="15" customHeight="1" x14ac:dyDescent="0.3">
      <c r="A61">
        <f>AVERAGE(25,36)</f>
        <v>30.5</v>
      </c>
      <c r="B61" s="36">
        <v>1992</v>
      </c>
      <c r="C61" s="36">
        <f>AVERAGE(D70:D81)</f>
        <v>99.966666666666654</v>
      </c>
      <c r="D61" s="36"/>
      <c r="E61" s="36" t="s">
        <v>16</v>
      </c>
      <c r="F61" s="36">
        <f>SUMPRODUCT(A59:A64,A59:A64)-(F58*F59*F59)</f>
        <v>2520</v>
      </c>
      <c r="G61" s="23" t="s">
        <v>37</v>
      </c>
      <c r="H61" s="36">
        <f>F63/F61</f>
        <v>0.4414682539682554</v>
      </c>
      <c r="I61" s="36"/>
      <c r="J61" s="36"/>
      <c r="K61" s="36"/>
      <c r="L61" s="36"/>
      <c r="M61" s="36"/>
      <c r="N61" s="36"/>
      <c r="O61" s="36"/>
      <c r="P61" s="36"/>
      <c r="Q61" s="36"/>
      <c r="R61" s="36"/>
    </row>
    <row r="62" spans="1:18" ht="15" customHeight="1" x14ac:dyDescent="0.3">
      <c r="A62">
        <f>AVERAGE(37,48)</f>
        <v>42.5</v>
      </c>
      <c r="B62" s="36">
        <v>1993</v>
      </c>
      <c r="C62" s="36">
        <f>AVERAGE(E70:E81)</f>
        <v>107.3</v>
      </c>
      <c r="D62" s="36"/>
      <c r="E62" s="36" t="s">
        <v>17</v>
      </c>
      <c r="F62" s="36">
        <f>SUMPRODUCT(C59:C64,C59:C64)-(F58*F60*F60)</f>
        <v>810.04967592594767</v>
      </c>
      <c r="G62" s="23" t="s">
        <v>38</v>
      </c>
      <c r="H62" s="36">
        <f>F60-(H61*F59)</f>
        <v>88.122519841269778</v>
      </c>
      <c r="I62" s="36"/>
      <c r="J62" s="36"/>
      <c r="K62" s="36"/>
      <c r="L62" s="36"/>
      <c r="M62" s="36"/>
      <c r="N62" s="36"/>
      <c r="O62" s="36"/>
      <c r="P62" s="36"/>
      <c r="Q62" s="36"/>
      <c r="R62" s="36"/>
    </row>
    <row r="63" spans="1:18" ht="15" customHeight="1" x14ac:dyDescent="0.3">
      <c r="A63">
        <f>AVERAGE(49,60)</f>
        <v>54.5</v>
      </c>
      <c r="B63" s="36">
        <v>1994</v>
      </c>
      <c r="C63" s="36">
        <f>AVERAGE(F70:F81)</f>
        <v>121.41666666666667</v>
      </c>
      <c r="D63" s="36"/>
      <c r="E63" s="36" t="s">
        <v>18</v>
      </c>
      <c r="F63" s="36">
        <f>SUMPRODUCT(A59:A64,C59:C64)-(F58*F59*F60)</f>
        <v>1112.5000000000036</v>
      </c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</row>
    <row r="64" spans="1:18" ht="15" customHeight="1" x14ac:dyDescent="0.3">
      <c r="A64">
        <f>AVERAGE(61,72)</f>
        <v>66.5</v>
      </c>
      <c r="B64" s="36">
        <v>1995</v>
      </c>
      <c r="C64" s="36">
        <f>AVERAGE(G70:G81)</f>
        <v>112.85000000000001</v>
      </c>
      <c r="D64" s="36"/>
      <c r="E64" s="36"/>
      <c r="F64" s="36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</row>
    <row r="65" spans="1:24" ht="15" customHeight="1" x14ac:dyDescent="0.3">
      <c r="A65" s="36"/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</row>
    <row r="66" spans="1:24" ht="15" customHeight="1" x14ac:dyDescent="0.3">
      <c r="A66" s="36"/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</row>
    <row r="67" spans="1:24" ht="15" customHeight="1" x14ac:dyDescent="0.3">
      <c r="A67" s="36"/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12"/>
      <c r="R67" s="12"/>
      <c r="S67" s="6"/>
      <c r="T67" s="6"/>
      <c r="U67" s="6"/>
      <c r="V67" s="6"/>
      <c r="W67" s="6"/>
      <c r="X67" s="6"/>
    </row>
    <row r="68" spans="1:24" ht="15" thickBot="1" x14ac:dyDescent="0.35">
      <c r="A68" t="s">
        <v>60</v>
      </c>
      <c r="I68" t="s">
        <v>61</v>
      </c>
      <c r="Q68" s="6"/>
      <c r="R68" s="6"/>
      <c r="S68" s="6"/>
      <c r="T68" s="6"/>
      <c r="U68" s="6"/>
      <c r="V68" s="6"/>
      <c r="W68" s="6"/>
      <c r="X68" s="6"/>
    </row>
    <row r="69" spans="1:24" ht="15" thickBot="1" x14ac:dyDescent="0.35">
      <c r="A69" s="2"/>
      <c r="B69" s="3">
        <v>1990</v>
      </c>
      <c r="C69" s="3">
        <v>1991</v>
      </c>
      <c r="D69" s="3">
        <v>1992</v>
      </c>
      <c r="E69" s="3">
        <v>1993</v>
      </c>
      <c r="F69" s="3">
        <v>1994</v>
      </c>
      <c r="G69" s="4">
        <v>1995</v>
      </c>
      <c r="I69" s="2"/>
      <c r="J69" s="3">
        <v>1990</v>
      </c>
      <c r="K69" s="3">
        <v>1991</v>
      </c>
      <c r="L69" s="3">
        <v>1992</v>
      </c>
      <c r="M69" s="3">
        <v>1993</v>
      </c>
      <c r="N69" s="3">
        <v>1994</v>
      </c>
      <c r="O69" s="4">
        <v>1995</v>
      </c>
      <c r="P69" s="1"/>
      <c r="Q69" s="13"/>
      <c r="R69" s="13"/>
      <c r="S69" s="13"/>
      <c r="T69" s="13"/>
      <c r="U69" s="13"/>
      <c r="V69" s="13"/>
      <c r="W69" s="13"/>
      <c r="X69" s="6"/>
    </row>
    <row r="70" spans="1:24" x14ac:dyDescent="0.3">
      <c r="A70" s="5" t="s">
        <v>1</v>
      </c>
      <c r="B70" s="6">
        <f>B3</f>
        <v>99.2</v>
      </c>
      <c r="C70" s="6">
        <f t="shared" ref="C70:G70" si="19">C3</f>
        <v>52.5</v>
      </c>
      <c r="D70" s="6">
        <f t="shared" si="19"/>
        <v>71.599999999999994</v>
      </c>
      <c r="E70" s="6">
        <f t="shared" si="19"/>
        <v>70.5</v>
      </c>
      <c r="F70" s="6">
        <f t="shared" si="19"/>
        <v>76.2</v>
      </c>
      <c r="G70" s="6">
        <f t="shared" si="19"/>
        <v>84.5</v>
      </c>
      <c r="I70" s="5" t="s">
        <v>1</v>
      </c>
      <c r="J70" s="6">
        <f>$H$62+$H$61*'Dataset - USA(Housing)'!A6</f>
        <v>88.563988095238031</v>
      </c>
      <c r="K70" s="6">
        <f>$H$62+$H$61*'Dataset - USA(Housing)'!A18</f>
        <v>93.861607142857096</v>
      </c>
      <c r="L70" s="6">
        <f>$H$62+$H$61*'Dataset - USA(Housing)'!A30</f>
        <v>99.159226190476161</v>
      </c>
      <c r="M70" s="6">
        <f>$H$62+$H$61*'Dataset - USA(Housing)'!A42</f>
        <v>104.45684523809523</v>
      </c>
      <c r="N70" s="6">
        <f>$H$62+$H$61*'Dataset - USA(Housing)'!A54</f>
        <v>109.75446428571429</v>
      </c>
      <c r="O70" s="7">
        <f>$H$62+$H$61*'Dataset - USA(Housing)'!A66</f>
        <v>115.05208333333336</v>
      </c>
      <c r="P70" s="35"/>
      <c r="Q70" s="13"/>
      <c r="R70" s="6"/>
      <c r="S70" s="6"/>
      <c r="T70" s="6"/>
      <c r="U70" s="6"/>
      <c r="V70" s="6"/>
      <c r="W70" s="6"/>
      <c r="X70" s="6"/>
    </row>
    <row r="71" spans="1:24" x14ac:dyDescent="0.3">
      <c r="A71" s="5" t="s">
        <v>2</v>
      </c>
      <c r="B71" s="6">
        <f t="shared" ref="B71:G81" si="20">B4</f>
        <v>86.9</v>
      </c>
      <c r="C71" s="6">
        <f t="shared" si="20"/>
        <v>59.1</v>
      </c>
      <c r="D71" s="6">
        <f t="shared" si="20"/>
        <v>78.8</v>
      </c>
      <c r="E71" s="6">
        <f t="shared" si="20"/>
        <v>74.599999999999994</v>
      </c>
      <c r="F71" s="6">
        <f t="shared" si="20"/>
        <v>83.5</v>
      </c>
      <c r="G71" s="6">
        <f t="shared" si="20"/>
        <v>81.599999999999994</v>
      </c>
      <c r="I71" s="5" t="s">
        <v>2</v>
      </c>
      <c r="J71" s="6">
        <f>$H$62+$H$61*'Dataset - USA(Housing)'!A7</f>
        <v>89.005456349206284</v>
      </c>
      <c r="K71" s="6">
        <f>$H$62+$H$61*'Dataset - USA(Housing)'!A19</f>
        <v>94.303075396825349</v>
      </c>
      <c r="L71" s="6">
        <f>$H$62+$H$61*'Dataset - USA(Housing)'!A31</f>
        <v>99.600694444444414</v>
      </c>
      <c r="M71" s="6">
        <f>$H$62+$H$61*'Dataset - USA(Housing)'!A43</f>
        <v>104.89831349206348</v>
      </c>
      <c r="N71" s="6">
        <f>$H$62+$H$61*'Dataset - USA(Housing)'!A55</f>
        <v>110.19593253968254</v>
      </c>
      <c r="O71" s="7">
        <f>$H$62+$H$61*'Dataset - USA(Housing)'!A67</f>
        <v>115.49355158730161</v>
      </c>
      <c r="P71" s="35"/>
      <c r="Q71" s="13"/>
      <c r="R71" s="6"/>
      <c r="S71" s="6"/>
      <c r="T71" s="6"/>
      <c r="U71" s="6"/>
      <c r="V71" s="6"/>
      <c r="W71" s="6"/>
      <c r="X71" s="6"/>
    </row>
    <row r="72" spans="1:24" x14ac:dyDescent="0.3">
      <c r="A72" s="5" t="s">
        <v>3</v>
      </c>
      <c r="B72" s="6">
        <f t="shared" si="20"/>
        <v>108.5</v>
      </c>
      <c r="C72" s="6">
        <f t="shared" si="20"/>
        <v>73.8</v>
      </c>
      <c r="D72" s="6">
        <f t="shared" si="20"/>
        <v>111.6</v>
      </c>
      <c r="E72" s="6">
        <f t="shared" si="20"/>
        <v>95.5</v>
      </c>
      <c r="F72" s="6">
        <f t="shared" si="20"/>
        <v>134.30000000000001</v>
      </c>
      <c r="G72" s="6">
        <f t="shared" si="20"/>
        <v>103.8</v>
      </c>
      <c r="I72" s="5" t="s">
        <v>3</v>
      </c>
      <c r="J72" s="6">
        <f>$H$62+$H$61*'Dataset - USA(Housing)'!A8</f>
        <v>89.446924603174551</v>
      </c>
      <c r="K72" s="6">
        <f>$H$62+$H$61*'Dataset - USA(Housing)'!A20</f>
        <v>94.744543650793602</v>
      </c>
      <c r="L72" s="6">
        <f>$H$62+$H$61*'Dataset - USA(Housing)'!A32</f>
        <v>100.04216269841267</v>
      </c>
      <c r="M72" s="6">
        <f>$H$62+$H$61*'Dataset - USA(Housing)'!A44</f>
        <v>105.33978174603175</v>
      </c>
      <c r="N72" s="6">
        <f>$H$62+$H$61*'Dataset - USA(Housing)'!A56</f>
        <v>110.6374007936508</v>
      </c>
      <c r="O72" s="7">
        <f>$H$62+$H$61*'Dataset - USA(Housing)'!A68</f>
        <v>115.93501984126986</v>
      </c>
      <c r="P72" s="35"/>
      <c r="Q72" s="13"/>
      <c r="R72" s="6"/>
      <c r="S72" s="6"/>
      <c r="T72" s="6"/>
      <c r="U72" s="6"/>
      <c r="V72" s="6"/>
      <c r="W72" s="6"/>
      <c r="X72" s="6"/>
    </row>
    <row r="73" spans="1:24" x14ac:dyDescent="0.3">
      <c r="A73" s="5" t="s">
        <v>4</v>
      </c>
      <c r="B73" s="6">
        <f t="shared" si="20"/>
        <v>119</v>
      </c>
      <c r="C73" s="6">
        <f t="shared" si="20"/>
        <v>99.7</v>
      </c>
      <c r="D73" s="6">
        <f t="shared" si="20"/>
        <v>107.6</v>
      </c>
      <c r="E73" s="6">
        <f t="shared" si="20"/>
        <v>117.8</v>
      </c>
      <c r="F73" s="6">
        <f t="shared" si="20"/>
        <v>137.6</v>
      </c>
      <c r="G73" s="6">
        <f t="shared" si="20"/>
        <v>116.9</v>
      </c>
      <c r="I73" s="5" t="s">
        <v>4</v>
      </c>
      <c r="J73" s="6">
        <f>$H$62+$H$61*'Dataset - USA(Housing)'!A9</f>
        <v>89.888392857142804</v>
      </c>
      <c r="K73" s="6">
        <f>$H$62+$H$61*'Dataset - USA(Housing)'!A21</f>
        <v>95.18601190476187</v>
      </c>
      <c r="L73" s="6">
        <f>$H$62+$H$61*'Dataset - USA(Housing)'!A33</f>
        <v>100.48363095238093</v>
      </c>
      <c r="M73" s="6">
        <f>$H$62+$H$61*'Dataset - USA(Housing)'!A45</f>
        <v>105.78125</v>
      </c>
      <c r="N73" s="6">
        <f>$H$62+$H$61*'Dataset - USA(Housing)'!A57</f>
        <v>111.07886904761907</v>
      </c>
      <c r="O73" s="7">
        <f>$H$62+$H$61*'Dataset - USA(Housing)'!A69</f>
        <v>116.37648809523813</v>
      </c>
      <c r="P73" s="35"/>
      <c r="Q73" s="13"/>
      <c r="R73" s="6"/>
      <c r="S73" s="6"/>
      <c r="T73" s="6"/>
      <c r="U73" s="6"/>
      <c r="V73" s="6"/>
      <c r="W73" s="6"/>
      <c r="X73" s="6"/>
    </row>
    <row r="74" spans="1:24" x14ac:dyDescent="0.3">
      <c r="A74" s="5" t="s">
        <v>5</v>
      </c>
      <c r="B74" s="6">
        <f t="shared" si="20"/>
        <v>121.1</v>
      </c>
      <c r="C74" s="6">
        <f t="shared" si="20"/>
        <v>97.7</v>
      </c>
      <c r="D74" s="6">
        <f t="shared" si="20"/>
        <v>115.2</v>
      </c>
      <c r="E74" s="6">
        <f t="shared" si="20"/>
        <v>120.9</v>
      </c>
      <c r="F74" s="6">
        <f t="shared" si="20"/>
        <v>148.80000000000001</v>
      </c>
      <c r="G74" s="6">
        <f t="shared" si="20"/>
        <v>130.5</v>
      </c>
      <c r="I74" s="5" t="s">
        <v>5</v>
      </c>
      <c r="J74" s="6">
        <f>$H$62+$H$61*'Dataset - USA(Housing)'!A10</f>
        <v>90.329861111111057</v>
      </c>
      <c r="K74" s="6">
        <f>$H$62+$H$61*'Dataset - USA(Housing)'!A22</f>
        <v>95.627480158730123</v>
      </c>
      <c r="L74" s="6">
        <f>$H$62+$H$61*'Dataset - USA(Housing)'!A34</f>
        <v>100.92509920634919</v>
      </c>
      <c r="M74" s="6">
        <f>$H$62+$H$61*'Dataset - USA(Housing)'!A46</f>
        <v>106.22271825396825</v>
      </c>
      <c r="N74" s="6">
        <f>$H$62+$H$61*'Dataset - USA(Housing)'!A58</f>
        <v>111.52033730158732</v>
      </c>
      <c r="O74" s="7">
        <f>$H$62+$H$61*'Dataset - USA(Housing)'!A70</f>
        <v>116.81795634920638</v>
      </c>
      <c r="P74" s="35"/>
      <c r="Q74" s="13"/>
      <c r="R74" s="6"/>
      <c r="S74" s="6"/>
      <c r="T74" s="6"/>
      <c r="U74" s="6"/>
      <c r="V74" s="6"/>
      <c r="W74" s="6"/>
      <c r="X74" s="6"/>
    </row>
    <row r="75" spans="1:24" x14ac:dyDescent="0.3">
      <c r="A75" s="5" t="s">
        <v>6</v>
      </c>
      <c r="B75" s="6">
        <f t="shared" si="20"/>
        <v>117.8</v>
      </c>
      <c r="C75" s="6">
        <f t="shared" si="20"/>
        <v>103.4</v>
      </c>
      <c r="D75" s="6">
        <f t="shared" si="20"/>
        <v>117.8</v>
      </c>
      <c r="E75" s="6">
        <f t="shared" si="20"/>
        <v>128.5</v>
      </c>
      <c r="F75" s="6">
        <f t="shared" si="20"/>
        <v>136.4</v>
      </c>
      <c r="G75" s="6">
        <f t="shared" si="20"/>
        <v>123.4</v>
      </c>
      <c r="I75" s="5" t="s">
        <v>6</v>
      </c>
      <c r="J75" s="6">
        <f>$H$62+$H$61*'Dataset - USA(Housing)'!A11</f>
        <v>90.77132936507931</v>
      </c>
      <c r="K75" s="6">
        <f>$H$62+$H$61*'Dataset - USA(Housing)'!A23</f>
        <v>96.068948412698376</v>
      </c>
      <c r="L75" s="6">
        <f>$H$62+$H$61*'Dataset - USA(Housing)'!A35</f>
        <v>101.36656746031744</v>
      </c>
      <c r="M75" s="6">
        <f>$H$62+$H$61*'Dataset - USA(Housing)'!A47</f>
        <v>106.66418650793651</v>
      </c>
      <c r="N75" s="6">
        <f>$H$62+$H$61*'Dataset - USA(Housing)'!A59</f>
        <v>111.96180555555557</v>
      </c>
      <c r="O75" s="7">
        <f>$H$62+$H$61*'Dataset - USA(Housing)'!A71</f>
        <v>117.25942460317464</v>
      </c>
      <c r="P75" s="35"/>
      <c r="Q75" s="13"/>
      <c r="R75" s="6"/>
      <c r="S75" s="6"/>
      <c r="T75" s="6"/>
      <c r="U75" s="6"/>
      <c r="V75" s="6"/>
      <c r="W75" s="6"/>
      <c r="X75" s="6"/>
    </row>
    <row r="76" spans="1:24" x14ac:dyDescent="0.3">
      <c r="A76" s="5" t="s">
        <v>7</v>
      </c>
      <c r="B76" s="6">
        <f t="shared" si="20"/>
        <v>111.2</v>
      </c>
      <c r="C76" s="6">
        <f t="shared" si="20"/>
        <v>103.5</v>
      </c>
      <c r="D76" s="6">
        <f t="shared" si="20"/>
        <v>106.2</v>
      </c>
      <c r="E76" s="6">
        <f t="shared" si="20"/>
        <v>115.3</v>
      </c>
      <c r="F76" s="6">
        <f t="shared" si="20"/>
        <v>127.8</v>
      </c>
      <c r="G76" s="6">
        <f t="shared" si="20"/>
        <v>129.1</v>
      </c>
      <c r="I76" s="5" t="s">
        <v>7</v>
      </c>
      <c r="J76" s="6">
        <f>$H$62+$H$61*'Dataset - USA(Housing)'!A12</f>
        <v>91.212797619047564</v>
      </c>
      <c r="K76" s="6">
        <f>$H$62+$H$61*'Dataset - USA(Housing)'!A24</f>
        <v>96.510416666666629</v>
      </c>
      <c r="L76" s="6">
        <f>$H$62+$H$61*'Dataset - USA(Housing)'!A36</f>
        <v>101.80803571428569</v>
      </c>
      <c r="M76" s="6">
        <f>$H$62+$H$61*'Dataset - USA(Housing)'!A48</f>
        <v>107.10565476190476</v>
      </c>
      <c r="N76" s="6">
        <f>$H$62+$H$61*'Dataset - USA(Housing)'!A60</f>
        <v>112.40327380952382</v>
      </c>
      <c r="O76" s="7">
        <f>$H$62+$H$61*'Dataset - USA(Housing)'!A72</f>
        <v>117.70089285714289</v>
      </c>
      <c r="P76" s="35"/>
      <c r="Q76" s="13"/>
      <c r="R76" s="6"/>
      <c r="S76" s="6"/>
      <c r="T76" s="6"/>
      <c r="U76" s="6"/>
      <c r="V76" s="6"/>
      <c r="W76" s="6"/>
      <c r="X76" s="6"/>
    </row>
    <row r="77" spans="1:24" x14ac:dyDescent="0.3">
      <c r="A77" s="5" t="s">
        <v>8</v>
      </c>
      <c r="B77" s="6">
        <f t="shared" si="20"/>
        <v>102.8</v>
      </c>
      <c r="C77" s="6">
        <f t="shared" si="20"/>
        <v>94.7</v>
      </c>
      <c r="D77" s="6">
        <f t="shared" si="20"/>
        <v>109.9</v>
      </c>
      <c r="E77" s="6">
        <f t="shared" si="20"/>
        <v>121.8</v>
      </c>
      <c r="F77" s="6">
        <f t="shared" si="20"/>
        <v>139.80000000000001</v>
      </c>
      <c r="G77" s="6">
        <f t="shared" si="20"/>
        <v>135.80000000000001</v>
      </c>
      <c r="I77" s="5" t="s">
        <v>8</v>
      </c>
      <c r="J77" s="6">
        <f>$H$62+$H$61*'Dataset - USA(Housing)'!A13</f>
        <v>91.654265873015817</v>
      </c>
      <c r="K77" s="6">
        <f>$H$62+$H$61*'Dataset - USA(Housing)'!A25</f>
        <v>96.951884920634882</v>
      </c>
      <c r="L77" s="6">
        <f>$H$62+$H$61*'Dataset - USA(Housing)'!A37</f>
        <v>102.24950396825395</v>
      </c>
      <c r="M77" s="6">
        <f>$H$62+$H$61*'Dataset - USA(Housing)'!A49</f>
        <v>107.54712301587301</v>
      </c>
      <c r="N77" s="6">
        <f>$H$62+$H$61*'Dataset - USA(Housing)'!A61</f>
        <v>112.84474206349208</v>
      </c>
      <c r="O77" s="7">
        <f>$H$62+$H$61*'Dataset - USA(Housing)'!A73</f>
        <v>118.14236111111114</v>
      </c>
      <c r="P77" s="35"/>
      <c r="Q77" s="13"/>
      <c r="R77" s="6"/>
      <c r="S77" s="6"/>
      <c r="T77" s="6"/>
      <c r="U77" s="6"/>
      <c r="V77" s="6"/>
      <c r="W77" s="6"/>
      <c r="X77" s="6"/>
    </row>
    <row r="78" spans="1:24" x14ac:dyDescent="0.3">
      <c r="A78" s="5" t="s">
        <v>9</v>
      </c>
      <c r="B78" s="6">
        <f t="shared" si="20"/>
        <v>93.1</v>
      </c>
      <c r="C78" s="6">
        <f t="shared" si="20"/>
        <v>86.6</v>
      </c>
      <c r="D78" s="6">
        <f t="shared" si="20"/>
        <v>106</v>
      </c>
      <c r="E78" s="6">
        <f t="shared" si="20"/>
        <v>118.5</v>
      </c>
      <c r="F78" s="6">
        <f t="shared" si="20"/>
        <v>130.1</v>
      </c>
      <c r="G78" s="6">
        <f t="shared" si="20"/>
        <v>122.4</v>
      </c>
      <c r="I78" s="5" t="s">
        <v>9</v>
      </c>
      <c r="J78" s="6">
        <f>$H$62+$H$61*'Dataset - USA(Housing)'!A14</f>
        <v>92.09573412698407</v>
      </c>
      <c r="K78" s="6">
        <f>$H$62+$H$61*'Dataset - USA(Housing)'!A26</f>
        <v>97.393353174603135</v>
      </c>
      <c r="L78" s="6">
        <f>$H$62+$H$61*'Dataset - USA(Housing)'!A38</f>
        <v>102.6909722222222</v>
      </c>
      <c r="M78" s="6">
        <f>$H$62+$H$61*'Dataset - USA(Housing)'!A50</f>
        <v>107.98859126984127</v>
      </c>
      <c r="N78" s="6">
        <f>$H$62+$H$61*'Dataset - USA(Housing)'!A62</f>
        <v>113.28621031746033</v>
      </c>
      <c r="O78" s="7">
        <f>$H$62+$H$61*'Dataset - USA(Housing)'!A74</f>
        <v>118.5838293650794</v>
      </c>
      <c r="P78" s="35"/>
      <c r="Q78" s="13"/>
      <c r="R78" s="6"/>
      <c r="S78" s="6"/>
      <c r="T78" s="6"/>
      <c r="U78" s="6"/>
      <c r="V78" s="6"/>
      <c r="W78" s="6"/>
      <c r="X78" s="6"/>
    </row>
    <row r="79" spans="1:24" x14ac:dyDescent="0.3">
      <c r="A79" s="5" t="s">
        <v>10</v>
      </c>
      <c r="B79" s="6">
        <f t="shared" si="20"/>
        <v>94.2</v>
      </c>
      <c r="C79" s="6">
        <f t="shared" si="20"/>
        <v>101.8</v>
      </c>
      <c r="D79" s="6">
        <f t="shared" si="20"/>
        <v>111.8</v>
      </c>
      <c r="E79" s="6">
        <f t="shared" si="20"/>
        <v>123.2</v>
      </c>
      <c r="F79" s="6">
        <f t="shared" si="20"/>
        <v>130.6</v>
      </c>
      <c r="G79" s="6">
        <f t="shared" si="20"/>
        <v>126.2</v>
      </c>
      <c r="I79" s="5" t="s">
        <v>10</v>
      </c>
      <c r="J79" s="6">
        <f>$H$62+$H$61*'Dataset - USA(Housing)'!A15</f>
        <v>92.537202380952337</v>
      </c>
      <c r="K79" s="6">
        <f>$H$62+$H$61*'Dataset - USA(Housing)'!A27</f>
        <v>97.834821428571402</v>
      </c>
      <c r="L79" s="6">
        <f>$H$62+$H$61*'Dataset - USA(Housing)'!A39</f>
        <v>103.13244047619047</v>
      </c>
      <c r="M79" s="6">
        <f>$H$62+$H$61*'Dataset - USA(Housing)'!A51</f>
        <v>108.43005952380952</v>
      </c>
      <c r="N79" s="6">
        <f>$H$62+$H$61*'Dataset - USA(Housing)'!A63</f>
        <v>113.72767857142858</v>
      </c>
      <c r="O79" s="7">
        <f>$H$62+$H$61*'Dataset - USA(Housing)'!A75</f>
        <v>119.02529761904765</v>
      </c>
      <c r="P79" s="35"/>
      <c r="Q79" s="13"/>
      <c r="R79" s="6"/>
      <c r="S79" s="6"/>
      <c r="T79" s="6"/>
      <c r="U79" s="6"/>
      <c r="V79" s="6"/>
      <c r="W79" s="6"/>
      <c r="X79" s="6"/>
    </row>
    <row r="80" spans="1:24" x14ac:dyDescent="0.3">
      <c r="A80" s="5" t="s">
        <v>11</v>
      </c>
      <c r="B80" s="6">
        <f t="shared" si="20"/>
        <v>81.400000000000006</v>
      </c>
      <c r="C80" s="6">
        <f t="shared" si="20"/>
        <v>75.599999999999994</v>
      </c>
      <c r="D80" s="6">
        <f t="shared" si="20"/>
        <v>84.5</v>
      </c>
      <c r="E80" s="6">
        <f t="shared" si="20"/>
        <v>102.3</v>
      </c>
      <c r="F80" s="6">
        <f t="shared" si="20"/>
        <v>113.4</v>
      </c>
      <c r="G80" s="6">
        <f t="shared" si="20"/>
        <v>107.2</v>
      </c>
      <c r="I80" s="5" t="s">
        <v>11</v>
      </c>
      <c r="J80" s="6">
        <f>$H$62+$H$61*'Dataset - USA(Housing)'!A16</f>
        <v>92.97867063492059</v>
      </c>
      <c r="K80" s="6">
        <f>$H$62+$H$61*'Dataset - USA(Housing)'!A28</f>
        <v>98.276289682539655</v>
      </c>
      <c r="L80" s="6">
        <f>$H$62+$H$61*'Dataset - USA(Housing)'!A40</f>
        <v>103.57390873015872</v>
      </c>
      <c r="M80" s="6">
        <f>$H$62+$H$61*'Dataset - USA(Housing)'!A52</f>
        <v>108.87152777777779</v>
      </c>
      <c r="N80" s="6">
        <f>$H$62+$H$61*'Dataset - USA(Housing)'!A64</f>
        <v>114.16914682539685</v>
      </c>
      <c r="O80" s="7">
        <f>$H$62+$H$61*'Dataset - USA(Housing)'!A76</f>
        <v>119.46676587301592</v>
      </c>
      <c r="P80" s="35"/>
      <c r="Q80" s="13"/>
      <c r="R80" s="6"/>
      <c r="S80" s="6"/>
      <c r="T80" s="6"/>
      <c r="U80" s="6"/>
      <c r="V80" s="6"/>
      <c r="W80" s="6"/>
      <c r="X80" s="6"/>
    </row>
    <row r="81" spans="1:24" ht="15" thickBot="1" x14ac:dyDescent="0.35">
      <c r="A81" s="8" t="s">
        <v>12</v>
      </c>
      <c r="B81" s="6">
        <f t="shared" si="20"/>
        <v>57.4</v>
      </c>
      <c r="C81" s="6">
        <f t="shared" si="20"/>
        <v>65.599999999999994</v>
      </c>
      <c r="D81" s="6">
        <f t="shared" si="20"/>
        <v>78.599999999999994</v>
      </c>
      <c r="E81" s="6">
        <f t="shared" si="20"/>
        <v>98.7</v>
      </c>
      <c r="F81" s="6">
        <f t="shared" si="20"/>
        <v>98.5</v>
      </c>
      <c r="G81" s="6">
        <f t="shared" si="20"/>
        <v>92.8</v>
      </c>
      <c r="I81" s="8" t="s">
        <v>12</v>
      </c>
      <c r="J81" s="9">
        <f>$H$62+$H$61*'Dataset - USA(Housing)'!A17</f>
        <v>93.420138888888843</v>
      </c>
      <c r="K81" s="9">
        <f>$H$62+$H$61*'Dataset - USA(Housing)'!A29</f>
        <v>98.717757936507908</v>
      </c>
      <c r="L81" s="9">
        <f>$H$62+$H$61*'Dataset - USA(Housing)'!A41</f>
        <v>104.01537698412697</v>
      </c>
      <c r="M81" s="9">
        <f>$H$62+$H$61*'Dataset - USA(Housing)'!A53</f>
        <v>109.31299603174604</v>
      </c>
      <c r="N81" s="9">
        <f>$H$62+$H$61*'Dataset - USA(Housing)'!A65</f>
        <v>114.6106150793651</v>
      </c>
      <c r="O81" s="10">
        <f>$H$62+$H$61*'Dataset - USA(Housing)'!A77</f>
        <v>119.90823412698417</v>
      </c>
      <c r="P81" s="35"/>
      <c r="Q81" s="13"/>
      <c r="R81" s="6"/>
      <c r="S81" s="6"/>
      <c r="T81" s="6"/>
      <c r="U81" s="6"/>
      <c r="V81" s="6"/>
      <c r="W81" s="6"/>
      <c r="X81" s="6"/>
    </row>
    <row r="82" spans="1:24" ht="15" thickBot="1" x14ac:dyDescent="0.35">
      <c r="A82" s="11"/>
      <c r="B82" s="3"/>
      <c r="C82" s="3"/>
      <c r="D82" s="3"/>
      <c r="E82" s="3"/>
      <c r="F82" s="3"/>
      <c r="G82" s="3"/>
      <c r="P82" s="35"/>
      <c r="Q82" s="14"/>
      <c r="R82" s="6"/>
      <c r="S82" s="6"/>
      <c r="T82" s="6"/>
      <c r="U82" s="6"/>
      <c r="V82" s="6"/>
      <c r="W82" s="6"/>
      <c r="X82" s="6"/>
    </row>
    <row r="85" spans="1:24" ht="15" thickBot="1" x14ac:dyDescent="0.35">
      <c r="A85" s="30"/>
      <c r="L85" s="117" t="s">
        <v>22</v>
      </c>
      <c r="M85" s="117"/>
      <c r="N85" s="117"/>
      <c r="P85" s="117" t="s">
        <v>48</v>
      </c>
      <c r="Q85" s="117"/>
      <c r="R85" s="117"/>
    </row>
    <row r="86" spans="1:24" ht="15" thickBot="1" x14ac:dyDescent="0.35">
      <c r="E86" s="2"/>
      <c r="F86" s="3">
        <v>1990</v>
      </c>
      <c r="G86" s="3">
        <v>1991</v>
      </c>
      <c r="H86" s="3">
        <v>1992</v>
      </c>
      <c r="I86" s="3">
        <v>1993</v>
      </c>
      <c r="J86" s="3">
        <v>1994</v>
      </c>
      <c r="K86" s="4">
        <v>1995</v>
      </c>
      <c r="L86" t="s">
        <v>40</v>
      </c>
      <c r="M86" s="1" t="s">
        <v>28</v>
      </c>
      <c r="N86" t="s">
        <v>47</v>
      </c>
      <c r="P86" t="s">
        <v>40</v>
      </c>
      <c r="R86" t="s">
        <v>47</v>
      </c>
    </row>
    <row r="87" spans="1:24" x14ac:dyDescent="0.3">
      <c r="E87" s="5" t="s">
        <v>1</v>
      </c>
      <c r="F87" s="6">
        <f>B70/J70</f>
        <v>1.1200940939259019</v>
      </c>
      <c r="G87" s="6">
        <f t="shared" ref="G87:K98" si="21">C70/K70</f>
        <v>0.55933412604042831</v>
      </c>
      <c r="H87" s="6">
        <f t="shared" si="21"/>
        <v>0.72207098371726586</v>
      </c>
      <c r="I87" s="6">
        <f t="shared" si="21"/>
        <v>0.67491986608732824</v>
      </c>
      <c r="J87" s="6">
        <f t="shared" si="21"/>
        <v>0.69427699816961563</v>
      </c>
      <c r="K87" s="7">
        <f t="shared" si="21"/>
        <v>0.73444997736532347</v>
      </c>
      <c r="L87" s="14">
        <f>AVERAGE(F87:K87)</f>
        <v>0.75085767421764393</v>
      </c>
      <c r="M87" s="30">
        <f>L87/L$99</f>
        <v>0.75085426819540679</v>
      </c>
      <c r="N87">
        <f>M87*100</f>
        <v>75.085426819540686</v>
      </c>
      <c r="P87">
        <f>MEDIAN(F87:K87)</f>
        <v>0.7081739909434408</v>
      </c>
      <c r="Q87">
        <f>P87/P$99</f>
        <v>0.71783937297338207</v>
      </c>
      <c r="R87">
        <f>Q87*100</f>
        <v>71.783937297338213</v>
      </c>
    </row>
    <row r="88" spans="1:24" x14ac:dyDescent="0.3">
      <c r="E88" s="5" t="s">
        <v>2</v>
      </c>
      <c r="F88" s="6">
        <f t="shared" ref="F88:F98" si="22">B71/J71</f>
        <v>0.97634463733385424</v>
      </c>
      <c r="G88" s="6">
        <f t="shared" si="21"/>
        <v>0.62670278515635303</v>
      </c>
      <c r="H88" s="6">
        <f t="shared" si="21"/>
        <v>0.79115914240892471</v>
      </c>
      <c r="I88" s="6">
        <f t="shared" si="21"/>
        <v>0.71116491311029673</v>
      </c>
      <c r="J88" s="6">
        <f t="shared" si="21"/>
        <v>0.75774121671805716</v>
      </c>
      <c r="K88" s="7">
        <f t="shared" si="21"/>
        <v>0.70653295252002468</v>
      </c>
      <c r="L88" s="14">
        <f t="shared" ref="L88:L98" si="23">AVERAGE(F88:K88)</f>
        <v>0.76160760787458504</v>
      </c>
      <c r="M88" s="30">
        <f t="shared" ref="M88:M98" si="24">L88/L$99</f>
        <v>0.7616041530887615</v>
      </c>
      <c r="N88">
        <f t="shared" ref="N88:N98" si="25">M88*100</f>
        <v>76.160415308876154</v>
      </c>
      <c r="P88">
        <f t="shared" ref="P88:P98" si="26">MEDIAN(F88:K88)</f>
        <v>0.73445306491417695</v>
      </c>
      <c r="Q88">
        <f t="shared" ref="Q88:Q99" si="27">P88/P$99</f>
        <v>0.74447711203570377</v>
      </c>
      <c r="R88">
        <f t="shared" ref="R88:R98" si="28">Q88*100</f>
        <v>74.447711203570378</v>
      </c>
    </row>
    <row r="89" spans="1:24" x14ac:dyDescent="0.3">
      <c r="E89" s="5" t="s">
        <v>3</v>
      </c>
      <c r="F89" s="6">
        <f t="shared" si="22"/>
        <v>1.2130098433384175</v>
      </c>
      <c r="G89" s="6">
        <f t="shared" si="21"/>
        <v>0.77893667705033931</v>
      </c>
      <c r="H89" s="6">
        <f t="shared" si="21"/>
        <v>1.1155296625926572</v>
      </c>
      <c r="I89" s="6">
        <f t="shared" si="21"/>
        <v>0.90659006898500227</v>
      </c>
      <c r="J89" s="6">
        <f t="shared" si="21"/>
        <v>1.2138752269721358</v>
      </c>
      <c r="K89" s="7">
        <f t="shared" si="21"/>
        <v>0.89532912610974413</v>
      </c>
      <c r="L89" s="14">
        <f t="shared" si="23"/>
        <v>1.0205451008413828</v>
      </c>
      <c r="M89" s="30">
        <f t="shared" si="24"/>
        <v>1.02054047146963</v>
      </c>
      <c r="N89">
        <f t="shared" si="25"/>
        <v>102.054047146963</v>
      </c>
      <c r="P89">
        <f t="shared" si="26"/>
        <v>1.0110598657888297</v>
      </c>
      <c r="Q89">
        <f t="shared" si="27"/>
        <v>1.0248591297874572</v>
      </c>
      <c r="R89">
        <f t="shared" si="28"/>
        <v>102.48591297874572</v>
      </c>
    </row>
    <row r="90" spans="1:24" x14ac:dyDescent="0.3">
      <c r="E90" s="5" t="s">
        <v>4</v>
      </c>
      <c r="F90" s="6">
        <f t="shared" si="22"/>
        <v>1.3238639185497898</v>
      </c>
      <c r="G90" s="6">
        <f t="shared" si="21"/>
        <v>1.0474228093488631</v>
      </c>
      <c r="H90" s="6">
        <f t="shared" si="21"/>
        <v>1.0708211773417253</v>
      </c>
      <c r="I90" s="6">
        <f t="shared" si="21"/>
        <v>1.113618906942393</v>
      </c>
      <c r="J90" s="6">
        <f t="shared" si="21"/>
        <v>1.2387594614508672</v>
      </c>
      <c r="K90" s="7">
        <f t="shared" si="21"/>
        <v>1.0044984336039893</v>
      </c>
      <c r="L90" s="14">
        <f t="shared" si="23"/>
        <v>1.1331641178729377</v>
      </c>
      <c r="M90" s="30">
        <f t="shared" si="24"/>
        <v>1.1331589776415512</v>
      </c>
      <c r="N90">
        <f t="shared" si="25"/>
        <v>113.31589776415511</v>
      </c>
      <c r="P90">
        <f t="shared" si="26"/>
        <v>1.0922200421420591</v>
      </c>
      <c r="Q90">
        <f t="shared" si="27"/>
        <v>1.1071270058304568</v>
      </c>
      <c r="R90">
        <f t="shared" si="28"/>
        <v>110.71270058304567</v>
      </c>
    </row>
    <row r="91" spans="1:24" x14ac:dyDescent="0.3">
      <c r="E91" s="5" t="s">
        <v>5</v>
      </c>
      <c r="F91" s="6">
        <f t="shared" si="22"/>
        <v>1.3406419373438407</v>
      </c>
      <c r="G91" s="6">
        <f t="shared" si="21"/>
        <v>1.021672847991286</v>
      </c>
      <c r="H91" s="6">
        <f t="shared" si="21"/>
        <v>1.1414405425994645</v>
      </c>
      <c r="I91" s="6">
        <f t="shared" si="21"/>
        <v>1.1381746013215346</v>
      </c>
      <c r="J91" s="6">
        <f t="shared" si="21"/>
        <v>1.3342857778271988</v>
      </c>
      <c r="K91" s="7">
        <f t="shared" si="21"/>
        <v>1.1171227787095812</v>
      </c>
      <c r="L91" s="14">
        <f t="shared" si="23"/>
        <v>1.1822230809654843</v>
      </c>
      <c r="M91" s="30">
        <f t="shared" si="24"/>
        <v>1.1822177181940281</v>
      </c>
      <c r="N91">
        <f t="shared" si="25"/>
        <v>118.2217718194028</v>
      </c>
      <c r="P91">
        <f t="shared" si="26"/>
        <v>1.1398075719604996</v>
      </c>
      <c r="Q91">
        <f t="shared" si="27"/>
        <v>1.1553640252678872</v>
      </c>
      <c r="R91">
        <f t="shared" si="28"/>
        <v>115.53640252678872</v>
      </c>
    </row>
    <row r="92" spans="1:24" x14ac:dyDescent="0.3">
      <c r="E92" s="5" t="s">
        <v>6</v>
      </c>
      <c r="F92" s="6">
        <f t="shared" si="22"/>
        <v>1.2977666056449637</v>
      </c>
      <c r="G92" s="6">
        <f t="shared" si="21"/>
        <v>1.0763103136698082</v>
      </c>
      <c r="H92" s="6">
        <f t="shared" si="21"/>
        <v>1.1621188617846396</v>
      </c>
      <c r="I92" s="6">
        <f t="shared" si="21"/>
        <v>1.2047155114283721</v>
      </c>
      <c r="J92" s="6">
        <f t="shared" si="21"/>
        <v>1.2182726004031632</v>
      </c>
      <c r="K92" s="7">
        <f t="shared" si="21"/>
        <v>1.0523674358594723</v>
      </c>
      <c r="L92" s="14">
        <f t="shared" si="23"/>
        <v>1.1685918881317365</v>
      </c>
      <c r="M92" s="30">
        <f t="shared" si="24"/>
        <v>1.1685865871937642</v>
      </c>
      <c r="N92">
        <f t="shared" si="25"/>
        <v>116.85865871937642</v>
      </c>
      <c r="P92">
        <f t="shared" si="26"/>
        <v>1.1834171866065057</v>
      </c>
      <c r="Q92">
        <f t="shared" si="27"/>
        <v>1.1995688376917313</v>
      </c>
      <c r="R92">
        <f t="shared" si="28"/>
        <v>119.95688376917313</v>
      </c>
    </row>
    <row r="93" spans="1:24" x14ac:dyDescent="0.3">
      <c r="E93" s="5" t="s">
        <v>7</v>
      </c>
      <c r="F93" s="6">
        <f t="shared" si="22"/>
        <v>1.2191271718737262</v>
      </c>
      <c r="G93" s="6">
        <f t="shared" si="21"/>
        <v>1.0724230976794391</v>
      </c>
      <c r="H93" s="6">
        <f t="shared" si="21"/>
        <v>1.0431396623547471</v>
      </c>
      <c r="I93" s="6">
        <f t="shared" si="21"/>
        <v>1.076507120527961</v>
      </c>
      <c r="J93" s="6">
        <f t="shared" si="21"/>
        <v>1.1369775600714898</v>
      </c>
      <c r="K93" s="7">
        <f t="shared" si="21"/>
        <v>1.0968480940640999</v>
      </c>
      <c r="L93" s="14">
        <f t="shared" si="23"/>
        <v>1.1075037844285773</v>
      </c>
      <c r="M93" s="30">
        <f t="shared" si="24"/>
        <v>1.1074987605969686</v>
      </c>
      <c r="N93">
        <f t="shared" si="25"/>
        <v>110.74987605969686</v>
      </c>
      <c r="P93">
        <f t="shared" si="26"/>
        <v>1.0866776072960305</v>
      </c>
      <c r="Q93">
        <f t="shared" si="27"/>
        <v>1.1015089260852253</v>
      </c>
      <c r="R93">
        <f t="shared" si="28"/>
        <v>110.15089260852253</v>
      </c>
    </row>
    <row r="94" spans="1:24" x14ac:dyDescent="0.3">
      <c r="E94" s="5" t="s">
        <v>8</v>
      </c>
      <c r="F94" s="6">
        <f t="shared" si="22"/>
        <v>1.1216062779055616</v>
      </c>
      <c r="G94" s="6">
        <f t="shared" si="21"/>
        <v>0.97677317029495325</v>
      </c>
      <c r="H94" s="6">
        <f t="shared" si="21"/>
        <v>1.0748218400562741</v>
      </c>
      <c r="I94" s="6">
        <f t="shared" si="21"/>
        <v>1.1325268085695177</v>
      </c>
      <c r="J94" s="6">
        <f t="shared" si="21"/>
        <v>1.2388703048418646</v>
      </c>
      <c r="K94" s="7">
        <f t="shared" si="21"/>
        <v>1.1494606906686258</v>
      </c>
      <c r="L94" s="14">
        <f t="shared" si="23"/>
        <v>1.1156765153894661</v>
      </c>
      <c r="M94" s="30">
        <f t="shared" si="24"/>
        <v>1.1156714544849147</v>
      </c>
      <c r="N94">
        <f t="shared" si="25"/>
        <v>111.56714544849147</v>
      </c>
      <c r="P94">
        <f t="shared" si="26"/>
        <v>1.1270665432375395</v>
      </c>
      <c r="Q94">
        <f t="shared" si="27"/>
        <v>1.1424491029656136</v>
      </c>
      <c r="R94">
        <f t="shared" si="28"/>
        <v>114.24491029656136</v>
      </c>
    </row>
    <row r="95" spans="1:24" x14ac:dyDescent="0.3">
      <c r="E95" s="5" t="s">
        <v>9</v>
      </c>
      <c r="F95" s="6">
        <f t="shared" si="22"/>
        <v>1.010904586217112</v>
      </c>
      <c r="G95" s="6">
        <f t="shared" si="21"/>
        <v>0.88917772288573715</v>
      </c>
      <c r="H95" s="6">
        <f t="shared" si="21"/>
        <v>1.032223161453931</v>
      </c>
      <c r="I95" s="6">
        <f t="shared" si="21"/>
        <v>1.097338141062447</v>
      </c>
      <c r="J95" s="6">
        <f t="shared" si="21"/>
        <v>1.148418678985047</v>
      </c>
      <c r="K95" s="7">
        <f t="shared" si="21"/>
        <v>1.032181205948173</v>
      </c>
      <c r="L95" s="14">
        <f t="shared" si="23"/>
        <v>1.0350405827587412</v>
      </c>
      <c r="M95" s="30">
        <f t="shared" si="24"/>
        <v>1.0350358876329375</v>
      </c>
      <c r="N95">
        <f t="shared" si="25"/>
        <v>103.50358876329375</v>
      </c>
      <c r="P95">
        <f t="shared" si="26"/>
        <v>1.032202183701052</v>
      </c>
      <c r="Q95">
        <f t="shared" si="27"/>
        <v>1.0462900047241301</v>
      </c>
      <c r="R95">
        <f t="shared" si="28"/>
        <v>104.62900047241301</v>
      </c>
    </row>
    <row r="96" spans="1:24" x14ac:dyDescent="0.3">
      <c r="E96" s="5" t="s">
        <v>10</v>
      </c>
      <c r="F96" s="6">
        <f t="shared" si="22"/>
        <v>1.0179689635764257</v>
      </c>
      <c r="G96" s="6">
        <f t="shared" si="21"/>
        <v>1.0405293178188457</v>
      </c>
      <c r="H96" s="6">
        <f t="shared" si="21"/>
        <v>1.0840429983406681</v>
      </c>
      <c r="I96" s="6">
        <f t="shared" si="21"/>
        <v>1.136216290400055</v>
      </c>
      <c r="J96" s="6">
        <f t="shared" si="21"/>
        <v>1.1483572129538762</v>
      </c>
      <c r="K96" s="7">
        <f t="shared" si="21"/>
        <v>1.0602788022754264</v>
      </c>
      <c r="L96" s="14">
        <f t="shared" si="23"/>
        <v>1.0812322642275498</v>
      </c>
      <c r="M96" s="30">
        <f t="shared" si="24"/>
        <v>1.081227359568169</v>
      </c>
      <c r="N96">
        <f t="shared" si="25"/>
        <v>108.1227359568169</v>
      </c>
      <c r="P96">
        <f t="shared" si="26"/>
        <v>1.0721609003080472</v>
      </c>
      <c r="Q96">
        <f t="shared" si="27"/>
        <v>1.0867940905008098</v>
      </c>
      <c r="R96">
        <f t="shared" si="28"/>
        <v>108.67940905008098</v>
      </c>
    </row>
    <row r="97" spans="1:18" x14ac:dyDescent="0.3">
      <c r="E97" s="5" t="s">
        <v>11</v>
      </c>
      <c r="F97" s="6">
        <f t="shared" si="22"/>
        <v>0.87546960441729627</v>
      </c>
      <c r="G97" s="6">
        <f t="shared" si="21"/>
        <v>0.76925981072555216</v>
      </c>
      <c r="H97" s="6">
        <f t="shared" si="21"/>
        <v>0.81584253250640559</v>
      </c>
      <c r="I97" s="6">
        <f t="shared" si="21"/>
        <v>0.93963961090735115</v>
      </c>
      <c r="J97" s="6">
        <f t="shared" si="21"/>
        <v>0.99326309386744271</v>
      </c>
      <c r="K97" s="7">
        <f t="shared" si="21"/>
        <v>0.89732068342710014</v>
      </c>
      <c r="L97" s="14">
        <f t="shared" si="23"/>
        <v>0.88179922264185795</v>
      </c>
      <c r="M97" s="30">
        <f t="shared" si="24"/>
        <v>0.88179522264576793</v>
      </c>
      <c r="N97">
        <f t="shared" si="25"/>
        <v>88.179522264576789</v>
      </c>
      <c r="P97">
        <f t="shared" si="26"/>
        <v>0.8863951439221982</v>
      </c>
      <c r="Q97">
        <f t="shared" si="27"/>
        <v>0.89849294446988459</v>
      </c>
      <c r="R97">
        <f t="shared" si="28"/>
        <v>89.849294446988466</v>
      </c>
    </row>
    <row r="98" spans="1:18" ht="15" thickBot="1" x14ac:dyDescent="0.35">
      <c r="E98" s="8" t="s">
        <v>12</v>
      </c>
      <c r="F98" s="9">
        <f t="shared" si="22"/>
        <v>0.6144285448801341</v>
      </c>
      <c r="G98" s="9">
        <f t="shared" si="21"/>
        <v>0.66452076476647504</v>
      </c>
      <c r="H98" s="9">
        <f t="shared" si="21"/>
        <v>0.7556575025632466</v>
      </c>
      <c r="I98" s="9">
        <f t="shared" si="21"/>
        <v>0.90291185479296654</v>
      </c>
      <c r="J98" s="9">
        <f t="shared" si="21"/>
        <v>0.85943173703230813</v>
      </c>
      <c r="K98" s="10">
        <f t="shared" si="21"/>
        <v>0.77392516598754801</v>
      </c>
      <c r="L98" s="14">
        <f t="shared" si="23"/>
        <v>0.76181259500377985</v>
      </c>
      <c r="M98" s="30">
        <f t="shared" si="24"/>
        <v>0.76180913928809868</v>
      </c>
      <c r="N98">
        <f t="shared" si="25"/>
        <v>76.180913928809872</v>
      </c>
      <c r="P98">
        <f t="shared" si="26"/>
        <v>0.76479133427539736</v>
      </c>
      <c r="Q98">
        <f t="shared" si="27"/>
        <v>0.7752294476677184</v>
      </c>
      <c r="R98">
        <f t="shared" si="28"/>
        <v>77.522944766771843</v>
      </c>
    </row>
    <row r="99" spans="1:18" ht="13.8" customHeight="1" x14ac:dyDescent="0.3">
      <c r="L99" s="14">
        <f>AVERAGE(L87:L98)</f>
        <v>1.0000045361961454</v>
      </c>
      <c r="M99" s="14">
        <f>AVERAGE(M87:M98)</f>
        <v>0.99999999999999989</v>
      </c>
      <c r="P99">
        <f>SUM(P87:P98)/12</f>
        <v>0.98653545292464806</v>
      </c>
      <c r="Q99">
        <f t="shared" si="27"/>
        <v>1</v>
      </c>
    </row>
    <row r="100" spans="1:18" ht="13.8" customHeight="1" x14ac:dyDescent="0.3">
      <c r="L100" s="14"/>
      <c r="M100" s="14"/>
    </row>
    <row r="103" spans="1:18" ht="28.8" x14ac:dyDescent="0.55000000000000004">
      <c r="A103" s="116" t="s">
        <v>62</v>
      </c>
      <c r="B103" s="116"/>
      <c r="C103" s="116"/>
      <c r="D103" s="116"/>
      <c r="E103" s="116"/>
      <c r="F103" s="116"/>
      <c r="G103" s="116"/>
      <c r="H103" s="116"/>
      <c r="I103" s="116"/>
      <c r="J103" s="116"/>
      <c r="K103" s="116"/>
      <c r="L103" s="116"/>
      <c r="M103" s="116"/>
      <c r="N103" s="116"/>
      <c r="O103" s="116"/>
      <c r="P103" s="116"/>
      <c r="Q103" s="116"/>
    </row>
    <row r="104" spans="1:18" ht="28.8" x14ac:dyDescent="0.55000000000000004">
      <c r="A104" s="34"/>
      <c r="B104" s="34"/>
      <c r="C104" s="34"/>
      <c r="D104" s="34"/>
      <c r="E104" s="34"/>
      <c r="F104" s="34"/>
      <c r="G104" s="34"/>
      <c r="H104" s="34"/>
      <c r="I104" s="34"/>
      <c r="J104" s="34"/>
      <c r="K104" s="34"/>
      <c r="L104" s="34"/>
      <c r="M104" s="34"/>
      <c r="N104" s="34"/>
      <c r="O104" s="34"/>
      <c r="P104" s="34"/>
      <c r="Q104" s="34"/>
    </row>
    <row r="105" spans="1:18" x14ac:dyDescent="0.3">
      <c r="B105" t="s">
        <v>33</v>
      </c>
      <c r="C105" t="s">
        <v>21</v>
      </c>
      <c r="D105" s="36" t="s">
        <v>0</v>
      </c>
      <c r="E105" s="36" t="s">
        <v>32</v>
      </c>
      <c r="F105" s="36"/>
      <c r="G105" s="36"/>
      <c r="H105" s="36"/>
      <c r="I105" s="36"/>
      <c r="J105" s="36"/>
      <c r="K105" s="36"/>
      <c r="L105" s="36"/>
      <c r="M105" s="36"/>
      <c r="N105" s="36"/>
      <c r="O105" s="36"/>
      <c r="P105" s="36" t="s">
        <v>34</v>
      </c>
      <c r="Q105" s="36"/>
      <c r="R105" s="36"/>
    </row>
    <row r="106" spans="1:18" x14ac:dyDescent="0.3">
      <c r="A106">
        <v>1</v>
      </c>
      <c r="B106">
        <f>AVERAGE(1,12)</f>
        <v>6.5</v>
      </c>
      <c r="C106">
        <f>POWER(B106,2)</f>
        <v>42.25</v>
      </c>
      <c r="D106" s="36">
        <v>1990</v>
      </c>
      <c r="E106" s="36">
        <f>AVERAGE(B70:B81)</f>
        <v>99.38333333333334</v>
      </c>
      <c r="H106" s="36"/>
      <c r="I106" s="36"/>
      <c r="J106" s="118" t="s">
        <v>20</v>
      </c>
      <c r="K106" s="119"/>
      <c r="L106" s="36"/>
      <c r="M106" s="36"/>
      <c r="N106" s="36"/>
      <c r="O106" s="36"/>
      <c r="P106" s="36"/>
      <c r="Q106" s="36"/>
      <c r="R106" s="36"/>
    </row>
    <row r="107" spans="1:18" x14ac:dyDescent="0.3">
      <c r="A107">
        <v>1</v>
      </c>
      <c r="B107">
        <f>AVERAGE(13,24)</f>
        <v>18.5</v>
      </c>
      <c r="C107">
        <f t="shared" ref="C107:C111" si="29">POWER(B107,2)</f>
        <v>342.25</v>
      </c>
      <c r="D107" s="36">
        <v>1991</v>
      </c>
      <c r="E107" s="36">
        <f t="shared" ref="E107:E111" si="30">AVERAGE(B71:B82)</f>
        <v>99.4</v>
      </c>
      <c r="H107" s="36"/>
      <c r="I107" s="36"/>
      <c r="J107" s="23" t="s">
        <v>38</v>
      </c>
      <c r="K107" s="36">
        <f t="array" ref="K107:K109">MMULT(MMULT(MINVERSE(MMULT(TRANSPOSE(A106:C111),A106:C111)),TRANSPOSE(A106:C111)),E106:E111)</f>
        <v>97.798365253074493</v>
      </c>
      <c r="L107" s="36"/>
      <c r="M107" s="36"/>
      <c r="N107" s="36"/>
      <c r="O107" s="36"/>
      <c r="P107" s="36"/>
      <c r="Q107" s="36"/>
      <c r="R107" s="36"/>
    </row>
    <row r="108" spans="1:18" x14ac:dyDescent="0.3">
      <c r="A108">
        <v>1</v>
      </c>
      <c r="B108">
        <f>AVERAGE(25,36)</f>
        <v>30.5</v>
      </c>
      <c r="C108">
        <f t="shared" si="29"/>
        <v>930.25</v>
      </c>
      <c r="D108" s="36">
        <v>1992</v>
      </c>
      <c r="E108" s="36">
        <f t="shared" si="30"/>
        <v>100.65</v>
      </c>
      <c r="H108" s="36"/>
      <c r="I108" s="36"/>
      <c r="J108" s="23" t="s">
        <v>37</v>
      </c>
      <c r="K108" s="36">
        <v>0.20563313925106774</v>
      </c>
      <c r="L108" s="36"/>
      <c r="M108" s="36"/>
      <c r="N108" s="36"/>
      <c r="O108" s="36"/>
      <c r="P108" s="36"/>
      <c r="Q108" s="36"/>
      <c r="R108" s="36"/>
    </row>
    <row r="109" spans="1:18" x14ac:dyDescent="0.3">
      <c r="A109">
        <v>1</v>
      </c>
      <c r="B109">
        <f>AVERAGE(37,48)</f>
        <v>42.5</v>
      </c>
      <c r="C109">
        <f t="shared" si="29"/>
        <v>1806.25</v>
      </c>
      <c r="D109" s="36">
        <v>1993</v>
      </c>
      <c r="E109" s="36">
        <f t="shared" si="30"/>
        <v>99.777777777777771</v>
      </c>
      <c r="H109" s="36"/>
      <c r="I109" s="36"/>
      <c r="J109" s="23" t="s">
        <v>57</v>
      </c>
      <c r="K109" s="36">
        <v>-3.923719372008104E-3</v>
      </c>
      <c r="L109" s="36"/>
      <c r="M109" s="36"/>
      <c r="N109" s="36"/>
      <c r="O109" s="36"/>
      <c r="P109" s="36"/>
      <c r="Q109" s="36"/>
      <c r="R109" s="36"/>
    </row>
    <row r="110" spans="1:18" x14ac:dyDescent="0.3">
      <c r="A110">
        <v>1</v>
      </c>
      <c r="B110">
        <f>AVERAGE(49,60)</f>
        <v>54.5</v>
      </c>
      <c r="C110">
        <f t="shared" si="29"/>
        <v>2970.25</v>
      </c>
      <c r="D110" s="36">
        <v>1994</v>
      </c>
      <c r="E110" s="36">
        <f t="shared" si="30"/>
        <v>97.375</v>
      </c>
      <c r="F110" s="36"/>
      <c r="G110" s="36"/>
      <c r="H110" s="36"/>
      <c r="I110" s="36"/>
      <c r="J110" s="36"/>
      <c r="K110" s="36"/>
      <c r="L110" s="36"/>
      <c r="M110" s="36"/>
      <c r="N110" s="36"/>
      <c r="O110" s="36"/>
      <c r="P110" s="36"/>
      <c r="Q110" s="36"/>
      <c r="R110" s="36"/>
    </row>
    <row r="111" spans="1:18" x14ac:dyDescent="0.3">
      <c r="A111">
        <v>1</v>
      </c>
      <c r="B111">
        <f>AVERAGE(61,72)</f>
        <v>66.5</v>
      </c>
      <c r="C111">
        <f t="shared" si="29"/>
        <v>4422.25</v>
      </c>
      <c r="D111" s="36">
        <v>1995</v>
      </c>
      <c r="E111" s="36">
        <f t="shared" si="30"/>
        <v>93.98571428571428</v>
      </c>
      <c r="F111" s="36"/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</row>
    <row r="112" spans="1:18" x14ac:dyDescent="0.3">
      <c r="A112" s="36"/>
      <c r="B112" s="36"/>
      <c r="C112" s="36"/>
      <c r="D112" s="36"/>
      <c r="E112" s="36"/>
      <c r="F112" s="36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</row>
    <row r="113" spans="1:24" x14ac:dyDescent="0.3">
      <c r="A113" s="36"/>
      <c r="B113" s="36"/>
      <c r="C113" s="36"/>
      <c r="D113" s="36"/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</row>
    <row r="114" spans="1:24" x14ac:dyDescent="0.3">
      <c r="A114" s="36"/>
      <c r="B114" s="36"/>
      <c r="C114" s="36"/>
      <c r="D114" s="36"/>
      <c r="E114" s="36"/>
      <c r="F114" s="36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12"/>
      <c r="R114" s="12"/>
      <c r="S114" s="6"/>
      <c r="T114" s="6"/>
      <c r="U114" s="6"/>
      <c r="V114" s="6"/>
      <c r="W114" s="6"/>
      <c r="X114" s="6"/>
    </row>
    <row r="115" spans="1:24" ht="15" thickBot="1" x14ac:dyDescent="0.35">
      <c r="A115" t="s">
        <v>59</v>
      </c>
      <c r="I115" t="s">
        <v>58</v>
      </c>
      <c r="Q115" s="6"/>
      <c r="R115" s="6"/>
      <c r="S115" s="6"/>
      <c r="T115" s="6"/>
      <c r="U115" s="6"/>
      <c r="V115" s="6"/>
      <c r="W115" s="6"/>
      <c r="X115" s="6"/>
    </row>
    <row r="116" spans="1:24" ht="15" thickBot="1" x14ac:dyDescent="0.35">
      <c r="A116" s="2"/>
      <c r="B116" s="3">
        <v>1990</v>
      </c>
      <c r="C116" s="3">
        <v>1991</v>
      </c>
      <c r="D116" s="3">
        <v>1992</v>
      </c>
      <c r="E116" s="3">
        <v>1993</v>
      </c>
      <c r="F116" s="3">
        <v>1994</v>
      </c>
      <c r="G116" s="4">
        <v>1995</v>
      </c>
      <c r="I116" s="2"/>
      <c r="J116" s="3">
        <v>1990</v>
      </c>
      <c r="K116" s="3">
        <v>1991</v>
      </c>
      <c r="L116" s="3">
        <v>1992</v>
      </c>
      <c r="M116" s="3">
        <v>1993</v>
      </c>
      <c r="N116" s="3">
        <v>1994</v>
      </c>
      <c r="O116" s="4">
        <v>1995</v>
      </c>
      <c r="P116" s="1"/>
      <c r="Q116" s="13"/>
      <c r="R116" s="13"/>
      <c r="S116" s="13"/>
      <c r="T116" s="13"/>
      <c r="U116" s="13"/>
      <c r="V116" s="13"/>
      <c r="W116" s="13"/>
      <c r="X116" s="6"/>
    </row>
    <row r="117" spans="1:24" x14ac:dyDescent="0.3">
      <c r="A117" s="5" t="s">
        <v>1</v>
      </c>
      <c r="B117" s="6">
        <f>B3</f>
        <v>99.2</v>
      </c>
      <c r="C117" s="6">
        <f t="shared" ref="C117:G117" si="31">C3</f>
        <v>52.5</v>
      </c>
      <c r="D117" s="6">
        <f t="shared" si="31"/>
        <v>71.599999999999994</v>
      </c>
      <c r="E117" s="6">
        <f t="shared" si="31"/>
        <v>70.5</v>
      </c>
      <c r="F117" s="6">
        <f t="shared" si="31"/>
        <v>76.2</v>
      </c>
      <c r="G117" s="6">
        <f t="shared" si="31"/>
        <v>84.5</v>
      </c>
      <c r="I117" s="5" t="s">
        <v>1</v>
      </c>
      <c r="J117" s="6">
        <f>$K$107+$K$108*'Dataset - USA(Housing)'!A6+$K$109*(POWER('Dataset - USA(Housing)'!A6,2))</f>
        <v>98.000074672953545</v>
      </c>
      <c r="K117" s="6">
        <f>$K$107+$K$108*'Dataset - USA(Housing)'!A18+$K$109*(POWER('Dataset - USA(Housing)'!A18,2))</f>
        <v>99.808487489469002</v>
      </c>
      <c r="L117" s="6">
        <f>$K$107+$K$108*'Dataset - USA(Housing)'!A30+$K$109*(POWER('Dataset - USA(Housing)'!A30,2))</f>
        <v>100.48686912684613</v>
      </c>
      <c r="M117" s="6">
        <f>$K$107+$K$108*'Dataset - USA(Housing)'!A42+$K$109*(POWER('Dataset - USA(Housing)'!A42,2))</f>
        <v>100.0352195850849</v>
      </c>
      <c r="N117" s="6">
        <f>$K$107+$K$108*'Dataset - USA(Housing)'!A54+$K$109*(POWER('Dataset - USA(Housing)'!A54,2))</f>
        <v>98.453538864185361</v>
      </c>
      <c r="O117" s="7">
        <f>$K$107+$K$108*'Dataset - USA(Housing)'!A66+$K$109*(POWER('Dataset - USA(Housing)'!A66,2))</f>
        <v>95.741826964147464</v>
      </c>
      <c r="P117" s="35"/>
      <c r="Q117" s="13"/>
      <c r="R117" s="6"/>
      <c r="S117" s="6"/>
      <c r="T117" s="6"/>
      <c r="U117" s="6"/>
      <c r="V117" s="6"/>
      <c r="W117" s="6"/>
      <c r="X117" s="6"/>
    </row>
    <row r="118" spans="1:24" x14ac:dyDescent="0.3">
      <c r="A118" s="5" t="s">
        <v>2</v>
      </c>
      <c r="B118" s="6">
        <f t="shared" ref="B118:G128" si="32">B4</f>
        <v>86.9</v>
      </c>
      <c r="C118" s="6">
        <f t="shared" si="32"/>
        <v>59.1</v>
      </c>
      <c r="D118" s="6">
        <f t="shared" si="32"/>
        <v>78.8</v>
      </c>
      <c r="E118" s="6">
        <f t="shared" si="32"/>
        <v>74.599999999999994</v>
      </c>
      <c r="F118" s="6">
        <f t="shared" si="32"/>
        <v>83.5</v>
      </c>
      <c r="G118" s="6">
        <f t="shared" si="32"/>
        <v>81.599999999999994</v>
      </c>
      <c r="I118" s="5" t="s">
        <v>2</v>
      </c>
      <c r="J118" s="6">
        <f>$K$107+$K$108*'Dataset - USA(Housing)'!A7+$K$109*(POWER('Dataset - USA(Housing)'!A7,2))</f>
        <v>98.193936654088603</v>
      </c>
      <c r="K118" s="6">
        <f>$K$107+$K$108*'Dataset - USA(Housing)'!A19+$K$109*(POWER('Dataset - USA(Housing)'!A19,2))</f>
        <v>99.908180205675862</v>
      </c>
      <c r="L118" s="6">
        <f>$K$107+$K$108*'Dataset - USA(Housing)'!A31+$K$109*(POWER('Dataset - USA(Housing)'!A31,2))</f>
        <v>100.49239257812478</v>
      </c>
      <c r="M118" s="6">
        <f>$K$107+$K$108*'Dataset - USA(Housing)'!A43+$K$109*(POWER('Dataset - USA(Housing)'!A43,2))</f>
        <v>99.946573771435368</v>
      </c>
      <c r="N118" s="6">
        <f>$K$107+$K$108*'Dataset - USA(Housing)'!A55+$K$109*(POWER('Dataset - USA(Housing)'!A55,2))</f>
        <v>98.270723785607615</v>
      </c>
      <c r="O118" s="7">
        <f>$K$107+$K$108*'Dataset - USA(Housing)'!A67+$K$109*(POWER('Dataset - USA(Housing)'!A67,2))</f>
        <v>95.464842620641534</v>
      </c>
      <c r="P118" s="35"/>
      <c r="Q118" s="13"/>
      <c r="R118" s="6"/>
      <c r="S118" s="6"/>
      <c r="T118" s="6"/>
      <c r="U118" s="6"/>
      <c r="V118" s="6"/>
      <c r="W118" s="6"/>
      <c r="X118" s="6"/>
    </row>
    <row r="119" spans="1:24" x14ac:dyDescent="0.3">
      <c r="A119" s="5" t="s">
        <v>3</v>
      </c>
      <c r="B119" s="6">
        <f t="shared" si="32"/>
        <v>108.5</v>
      </c>
      <c r="C119" s="6">
        <f t="shared" si="32"/>
        <v>73.8</v>
      </c>
      <c r="D119" s="6">
        <f t="shared" si="32"/>
        <v>111.6</v>
      </c>
      <c r="E119" s="6">
        <f t="shared" si="32"/>
        <v>95.5</v>
      </c>
      <c r="F119" s="6">
        <f t="shared" si="32"/>
        <v>134.30000000000001</v>
      </c>
      <c r="G119" s="6">
        <f t="shared" si="32"/>
        <v>103.8</v>
      </c>
      <c r="I119" s="5" t="s">
        <v>3</v>
      </c>
      <c r="J119" s="6">
        <f>$K$107+$K$108*'Dataset - USA(Housing)'!A8+$K$109*(POWER('Dataset - USA(Housing)'!A8,2))</f>
        <v>98.379951196479624</v>
      </c>
      <c r="K119" s="6">
        <f>$K$107+$K$108*'Dataset - USA(Housing)'!A20+$K$109*(POWER('Dataset - USA(Housing)'!A20,2))</f>
        <v>100.00002548313869</v>
      </c>
      <c r="L119" s="6">
        <f>$K$107+$K$108*'Dataset - USA(Housing)'!A32+$K$109*(POWER('Dataset - USA(Housing)'!A32,2))</f>
        <v>100.4900685906594</v>
      </c>
      <c r="M119" s="6">
        <f>$K$107+$K$108*'Dataset - USA(Housing)'!A44+$K$109*(POWER('Dataset - USA(Housing)'!A44,2))</f>
        <v>99.850080519041796</v>
      </c>
      <c r="N119" s="6">
        <f>$K$107+$K$108*'Dataset - USA(Housing)'!A56+$K$109*(POWER('Dataset - USA(Housing)'!A56,2))</f>
        <v>98.08006126828586</v>
      </c>
      <c r="O119" s="7">
        <f>$K$107+$K$108*'Dataset - USA(Housing)'!A68+$K$109*(POWER('Dataset - USA(Housing)'!A68,2))</f>
        <v>95.180010838391595</v>
      </c>
      <c r="P119" s="35"/>
      <c r="Q119" s="13"/>
      <c r="R119" s="6"/>
      <c r="S119" s="6"/>
      <c r="T119" s="6"/>
      <c r="U119" s="6"/>
      <c r="V119" s="6"/>
      <c r="W119" s="6"/>
      <c r="X119" s="6"/>
    </row>
    <row r="120" spans="1:24" x14ac:dyDescent="0.3">
      <c r="A120" s="5" t="s">
        <v>4</v>
      </c>
      <c r="B120" s="6">
        <f t="shared" si="32"/>
        <v>119</v>
      </c>
      <c r="C120" s="6">
        <f t="shared" si="32"/>
        <v>99.7</v>
      </c>
      <c r="D120" s="6">
        <f t="shared" si="32"/>
        <v>107.6</v>
      </c>
      <c r="E120" s="6">
        <f t="shared" si="32"/>
        <v>117.8</v>
      </c>
      <c r="F120" s="6">
        <f t="shared" si="32"/>
        <v>137.6</v>
      </c>
      <c r="G120" s="6">
        <f t="shared" si="32"/>
        <v>116.9</v>
      </c>
      <c r="I120" s="5" t="s">
        <v>4</v>
      </c>
      <c r="J120" s="6">
        <f>$K$107+$K$108*'Dataset - USA(Housing)'!A9+$K$109*(POWER('Dataset - USA(Housing)'!A9,2))</f>
        <v>98.558118300126623</v>
      </c>
      <c r="K120" s="6">
        <f>$K$107+$K$108*'Dataset - USA(Housing)'!A21+$K$109*(POWER('Dataset - USA(Housing)'!A21,2))</f>
        <v>100.0840233218575</v>
      </c>
      <c r="L120" s="6">
        <f>$K$107+$K$108*'Dataset - USA(Housing)'!A33+$K$109*(POWER('Dataset - USA(Housing)'!A33,2))</f>
        <v>100.47989716445004</v>
      </c>
      <c r="M120" s="6">
        <f>$K$107+$K$108*'Dataset - USA(Housing)'!A45+$K$109*(POWER('Dataset - USA(Housing)'!A45,2))</f>
        <v>99.745739827904245</v>
      </c>
      <c r="N120" s="6">
        <f>$K$107+$K$108*'Dataset - USA(Housing)'!A57+$K$109*(POWER('Dataset - USA(Housing)'!A57,2))</f>
        <v>97.881551312220097</v>
      </c>
      <c r="O120" s="7">
        <f>$K$107+$K$108*'Dataset - USA(Housing)'!A69+$K$109*(POWER('Dataset - USA(Housing)'!A69,2))</f>
        <v>94.887331617397635</v>
      </c>
      <c r="P120" s="35"/>
      <c r="Q120" s="13"/>
      <c r="R120" s="6"/>
      <c r="S120" s="6"/>
      <c r="T120" s="6"/>
      <c r="U120" s="6"/>
      <c r="V120" s="6"/>
      <c r="W120" s="6"/>
      <c r="X120" s="6"/>
    </row>
    <row r="121" spans="1:24" x14ac:dyDescent="0.3">
      <c r="A121" s="5" t="s">
        <v>5</v>
      </c>
      <c r="B121" s="6">
        <f t="shared" si="32"/>
        <v>121.1</v>
      </c>
      <c r="C121" s="6">
        <f t="shared" si="32"/>
        <v>97.7</v>
      </c>
      <c r="D121" s="6">
        <f t="shared" si="32"/>
        <v>115.2</v>
      </c>
      <c r="E121" s="6">
        <f t="shared" si="32"/>
        <v>120.9</v>
      </c>
      <c r="F121" s="6">
        <f t="shared" si="32"/>
        <v>148.80000000000001</v>
      </c>
      <c r="G121" s="6">
        <f t="shared" si="32"/>
        <v>130.5</v>
      </c>
      <c r="I121" s="5" t="s">
        <v>5</v>
      </c>
      <c r="J121" s="6">
        <f>$K$107+$K$108*'Dataset - USA(Housing)'!A10+$K$109*(POWER('Dataset - USA(Housing)'!A10,2))</f>
        <v>98.728437965029627</v>
      </c>
      <c r="K121" s="6">
        <f>$K$107+$K$108*'Dataset - USA(Housing)'!A22+$K$109*(POWER('Dataset - USA(Housing)'!A22,2))</f>
        <v>100.16017372183231</v>
      </c>
      <c r="L121" s="6">
        <f>$K$107+$K$108*'Dataset - USA(Housing)'!A34+$K$109*(POWER('Dataset - USA(Housing)'!A34,2))</f>
        <v>100.46187829949665</v>
      </c>
      <c r="M121" s="6">
        <f>$K$107+$K$108*'Dataset - USA(Housing)'!A46+$K$109*(POWER('Dataset - USA(Housing)'!A46,2))</f>
        <v>99.633551698022643</v>
      </c>
      <c r="N121" s="6">
        <f>$K$107+$K$108*'Dataset - USA(Housing)'!A58+$K$109*(POWER('Dataset - USA(Housing)'!A58,2))</f>
        <v>97.675193917410311</v>
      </c>
      <c r="O121" s="7">
        <f>$K$107+$K$108*'Dataset - USA(Housing)'!A70+$K$109*(POWER('Dataset - USA(Housing)'!A70,2))</f>
        <v>94.586804957659652</v>
      </c>
      <c r="P121" s="35"/>
      <c r="Q121" s="13"/>
      <c r="R121" s="6"/>
      <c r="S121" s="6"/>
      <c r="T121" s="6"/>
      <c r="U121" s="6"/>
      <c r="V121" s="6"/>
      <c r="W121" s="6"/>
      <c r="X121" s="6"/>
    </row>
    <row r="122" spans="1:24" x14ac:dyDescent="0.3">
      <c r="A122" s="5" t="s">
        <v>6</v>
      </c>
      <c r="B122" s="6">
        <f t="shared" si="32"/>
        <v>117.8</v>
      </c>
      <c r="C122" s="6">
        <f t="shared" si="32"/>
        <v>103.4</v>
      </c>
      <c r="D122" s="6">
        <f t="shared" si="32"/>
        <v>117.8</v>
      </c>
      <c r="E122" s="6">
        <f t="shared" si="32"/>
        <v>128.5</v>
      </c>
      <c r="F122" s="6">
        <f t="shared" si="32"/>
        <v>136.4</v>
      </c>
      <c r="G122" s="6">
        <f t="shared" si="32"/>
        <v>123.4</v>
      </c>
      <c r="I122" s="5" t="s">
        <v>6</v>
      </c>
      <c r="J122" s="6">
        <f>$K$107+$K$108*'Dataset - USA(Housing)'!A11+$K$109*(POWER('Dataset - USA(Housing)'!A11,2))</f>
        <v>98.89091019118861</v>
      </c>
      <c r="K122" s="6">
        <f>$K$107+$K$108*'Dataset - USA(Housing)'!A23+$K$109*(POWER('Dataset - USA(Housing)'!A23,2))</f>
        <v>100.22847668306308</v>
      </c>
      <c r="L122" s="6">
        <f>$K$107+$K$108*'Dataset - USA(Housing)'!A35+$K$109*(POWER('Dataset - USA(Housing)'!A35,2))</f>
        <v>100.43601199579923</v>
      </c>
      <c r="M122" s="6">
        <f>$K$107+$K$108*'Dataset - USA(Housing)'!A47+$K$109*(POWER('Dataset - USA(Housing)'!A47,2))</f>
        <v>99.513516129397047</v>
      </c>
      <c r="N122" s="6">
        <f>$K$107+$K$108*'Dataset - USA(Housing)'!A59+$K$109*(POWER('Dataset - USA(Housing)'!A59,2))</f>
        <v>97.460989083856532</v>
      </c>
      <c r="O122" s="7">
        <f>$K$107+$K$108*'Dataset - USA(Housing)'!A71+$K$109*(POWER('Dataset - USA(Housing)'!A71,2))</f>
        <v>94.278430859177661</v>
      </c>
      <c r="P122" s="35"/>
      <c r="Q122" s="13"/>
      <c r="R122" s="6"/>
      <c r="S122" s="6"/>
      <c r="T122" s="6"/>
      <c r="U122" s="6"/>
      <c r="V122" s="6"/>
      <c r="W122" s="6"/>
      <c r="X122" s="6"/>
    </row>
    <row r="123" spans="1:24" x14ac:dyDescent="0.3">
      <c r="A123" s="5" t="s">
        <v>7</v>
      </c>
      <c r="B123" s="6">
        <f t="shared" si="32"/>
        <v>111.2</v>
      </c>
      <c r="C123" s="6">
        <f t="shared" si="32"/>
        <v>103.5</v>
      </c>
      <c r="D123" s="6">
        <f t="shared" si="32"/>
        <v>106.2</v>
      </c>
      <c r="E123" s="6">
        <f t="shared" si="32"/>
        <v>115.3</v>
      </c>
      <c r="F123" s="6">
        <f t="shared" si="32"/>
        <v>127.8</v>
      </c>
      <c r="G123" s="6">
        <f t="shared" si="32"/>
        <v>129.1</v>
      </c>
      <c r="I123" s="5" t="s">
        <v>7</v>
      </c>
      <c r="J123" s="6">
        <f>$K$107+$K$108*'Dataset - USA(Housing)'!A12+$K$109*(POWER('Dataset - USA(Housing)'!A12,2))</f>
        <v>99.04553497860357</v>
      </c>
      <c r="K123" s="6">
        <f>$K$107+$K$108*'Dataset - USA(Housing)'!A24+$K$109*(POWER('Dataset - USA(Housing)'!A24,2))</f>
        <v>100.28893220554986</v>
      </c>
      <c r="L123" s="6">
        <f>$K$107+$K$108*'Dataset - USA(Housing)'!A36+$K$109*(POWER('Dataset - USA(Housing)'!A36,2))</f>
        <v>100.40229825335781</v>
      </c>
      <c r="M123" s="6">
        <f>$K$107+$K$108*'Dataset - USA(Housing)'!A48+$K$109*(POWER('Dataset - USA(Housing)'!A48,2))</f>
        <v>99.385633122027428</v>
      </c>
      <c r="N123" s="6">
        <f>$K$107+$K$108*'Dataset - USA(Housing)'!A60+$K$109*(POWER('Dataset - USA(Housing)'!A60,2))</f>
        <v>97.238936811558702</v>
      </c>
      <c r="O123" s="7">
        <f>$K$107+$K$108*'Dataset - USA(Housing)'!A72+$K$109*(POWER('Dataset - USA(Housing)'!A72,2))</f>
        <v>93.962209321951661</v>
      </c>
      <c r="P123" s="35"/>
      <c r="Q123" s="13"/>
      <c r="R123" s="6"/>
      <c r="S123" s="6"/>
      <c r="T123" s="6"/>
      <c r="U123" s="6"/>
      <c r="V123" s="6"/>
      <c r="W123" s="6"/>
      <c r="X123" s="6"/>
    </row>
    <row r="124" spans="1:24" x14ac:dyDescent="0.3">
      <c r="A124" s="5" t="s">
        <v>8</v>
      </c>
      <c r="B124" s="6">
        <f t="shared" si="32"/>
        <v>102.8</v>
      </c>
      <c r="C124" s="6">
        <f t="shared" si="32"/>
        <v>94.7</v>
      </c>
      <c r="D124" s="6">
        <f t="shared" si="32"/>
        <v>109.9</v>
      </c>
      <c r="E124" s="6">
        <f t="shared" si="32"/>
        <v>121.8</v>
      </c>
      <c r="F124" s="6">
        <f t="shared" si="32"/>
        <v>139.80000000000001</v>
      </c>
      <c r="G124" s="6">
        <f t="shared" si="32"/>
        <v>135.80000000000001</v>
      </c>
      <c r="I124" s="5" t="s">
        <v>8</v>
      </c>
      <c r="J124" s="6">
        <f>$K$107+$K$108*'Dataset - USA(Housing)'!A13+$K$109*(POWER('Dataset - USA(Housing)'!A13,2))</f>
        <v>99.192312327274522</v>
      </c>
      <c r="K124" s="6">
        <f>$K$107+$K$108*'Dataset - USA(Housing)'!A25+$K$109*(POWER('Dataset - USA(Housing)'!A25,2))</f>
        <v>100.34154028929261</v>
      </c>
      <c r="L124" s="6">
        <f>$K$107+$K$108*'Dataset - USA(Housing)'!A37+$K$109*(POWER('Dataset - USA(Housing)'!A37,2))</f>
        <v>100.36073707217236</v>
      </c>
      <c r="M124" s="6">
        <f>$K$107+$K$108*'Dataset - USA(Housing)'!A49+$K$109*(POWER('Dataset - USA(Housing)'!A49,2))</f>
        <v>99.249902675913788</v>
      </c>
      <c r="N124" s="6">
        <f>$K$107+$K$108*'Dataset - USA(Housing)'!A61+$K$109*(POWER('Dataset - USA(Housing)'!A61,2))</f>
        <v>97.009037100516863</v>
      </c>
      <c r="O124" s="7">
        <f>$K$107+$K$108*'Dataset - USA(Housing)'!A73+$K$109*(POWER('Dataset - USA(Housing)'!A73,2))</f>
        <v>93.638140345981626</v>
      </c>
      <c r="P124" s="35"/>
      <c r="Q124" s="13"/>
      <c r="R124" s="6"/>
      <c r="S124" s="6"/>
      <c r="T124" s="6"/>
      <c r="U124" s="6"/>
      <c r="V124" s="6"/>
      <c r="W124" s="6"/>
      <c r="X124" s="6"/>
    </row>
    <row r="125" spans="1:24" x14ac:dyDescent="0.3">
      <c r="A125" s="5" t="s">
        <v>9</v>
      </c>
      <c r="B125" s="6">
        <f t="shared" si="32"/>
        <v>93.1</v>
      </c>
      <c r="C125" s="6">
        <f t="shared" si="32"/>
        <v>86.6</v>
      </c>
      <c r="D125" s="6">
        <f t="shared" si="32"/>
        <v>106</v>
      </c>
      <c r="E125" s="6">
        <f t="shared" si="32"/>
        <v>118.5</v>
      </c>
      <c r="F125" s="6">
        <f t="shared" si="32"/>
        <v>130.1</v>
      </c>
      <c r="G125" s="6">
        <f t="shared" si="32"/>
        <v>122.4</v>
      </c>
      <c r="I125" s="5" t="s">
        <v>9</v>
      </c>
      <c r="J125" s="6">
        <f>$K$107+$K$108*'Dataset - USA(Housing)'!A14+$K$109*(POWER('Dataset - USA(Housing)'!A14,2))</f>
        <v>99.331242237201451</v>
      </c>
      <c r="K125" s="6">
        <f>$K$107+$K$108*'Dataset - USA(Housing)'!A26+$K$109*(POWER('Dataset - USA(Housing)'!A26,2))</f>
        <v>100.38630093429134</v>
      </c>
      <c r="L125" s="6">
        <f>$K$107+$K$108*'Dataset - USA(Housing)'!A38+$K$109*(POWER('Dataset - USA(Housing)'!A38,2))</f>
        <v>100.3113284522429</v>
      </c>
      <c r="M125" s="6">
        <f>$K$107+$K$108*'Dataset - USA(Housing)'!A50+$K$109*(POWER('Dataset - USA(Housing)'!A50,2))</f>
        <v>99.106324791056124</v>
      </c>
      <c r="N125" s="6">
        <f>$K$107+$K$108*'Dataset - USA(Housing)'!A62+$K$109*(POWER('Dataset - USA(Housing)'!A62,2))</f>
        <v>96.771289950731031</v>
      </c>
      <c r="O125" s="7">
        <f>$K$107+$K$108*'Dataset - USA(Housing)'!A74+$K$109*(POWER('Dataset - USA(Housing)'!A74,2))</f>
        <v>93.306223931267596</v>
      </c>
      <c r="P125" s="35"/>
      <c r="Q125" s="13"/>
      <c r="R125" s="6"/>
      <c r="S125" s="6"/>
      <c r="T125" s="6"/>
      <c r="U125" s="6"/>
      <c r="V125" s="6"/>
      <c r="W125" s="6"/>
      <c r="X125" s="6"/>
    </row>
    <row r="126" spans="1:24" x14ac:dyDescent="0.3">
      <c r="A126" s="5" t="s">
        <v>10</v>
      </c>
      <c r="B126" s="6">
        <f t="shared" si="32"/>
        <v>94.2</v>
      </c>
      <c r="C126" s="6">
        <f t="shared" si="32"/>
        <v>101.8</v>
      </c>
      <c r="D126" s="6">
        <f t="shared" si="32"/>
        <v>111.8</v>
      </c>
      <c r="E126" s="6">
        <f t="shared" si="32"/>
        <v>123.2</v>
      </c>
      <c r="F126" s="6">
        <f t="shared" si="32"/>
        <v>130.6</v>
      </c>
      <c r="G126" s="6">
        <f t="shared" si="32"/>
        <v>126.2</v>
      </c>
      <c r="I126" s="5" t="s">
        <v>10</v>
      </c>
      <c r="J126" s="6">
        <f>$K$107+$K$108*'Dataset - USA(Housing)'!A15+$K$109*(POWER('Dataset - USA(Housing)'!A15,2))</f>
        <v>99.462324708384358</v>
      </c>
      <c r="K126" s="6">
        <f>$K$107+$K$108*'Dataset - USA(Housing)'!A27+$K$109*(POWER('Dataset - USA(Housing)'!A27,2))</f>
        <v>100.42321414054607</v>
      </c>
      <c r="L126" s="6">
        <f>$K$107+$K$108*'Dataset - USA(Housing)'!A39+$K$109*(POWER('Dataset - USA(Housing)'!A39,2))</f>
        <v>100.25407239356943</v>
      </c>
      <c r="M126" s="6">
        <f>$K$107+$K$108*'Dataset - USA(Housing)'!A51+$K$109*(POWER('Dataset - USA(Housing)'!A51,2))</f>
        <v>98.954899467454467</v>
      </c>
      <c r="N126" s="6">
        <f>$K$107+$K$108*'Dataset - USA(Housing)'!A63+$K$109*(POWER('Dataset - USA(Housing)'!A63,2))</f>
        <v>96.525695362201162</v>
      </c>
      <c r="O126" s="7">
        <f>$K$107+$K$108*'Dataset - USA(Housing)'!A75+$K$109*(POWER('Dataset - USA(Housing)'!A75,2))</f>
        <v>92.966460077809529</v>
      </c>
      <c r="P126" s="35"/>
      <c r="Q126" s="13"/>
      <c r="R126" s="6"/>
      <c r="S126" s="6"/>
      <c r="T126" s="6"/>
      <c r="U126" s="6"/>
      <c r="V126" s="6"/>
      <c r="W126" s="6"/>
      <c r="X126" s="6"/>
    </row>
    <row r="127" spans="1:24" x14ac:dyDescent="0.3">
      <c r="A127" s="5" t="s">
        <v>11</v>
      </c>
      <c r="B127" s="6">
        <f t="shared" si="32"/>
        <v>81.400000000000006</v>
      </c>
      <c r="C127" s="6">
        <f t="shared" si="32"/>
        <v>75.599999999999994</v>
      </c>
      <c r="D127" s="6">
        <f t="shared" si="32"/>
        <v>84.5</v>
      </c>
      <c r="E127" s="6">
        <f t="shared" si="32"/>
        <v>102.3</v>
      </c>
      <c r="F127" s="6">
        <f t="shared" si="32"/>
        <v>113.4</v>
      </c>
      <c r="G127" s="6">
        <f t="shared" si="32"/>
        <v>107.2</v>
      </c>
      <c r="I127" s="5" t="s">
        <v>11</v>
      </c>
      <c r="J127" s="6">
        <f>$K$107+$K$108*'Dataset - USA(Housing)'!A16+$K$109*(POWER('Dataset - USA(Housing)'!A16,2))</f>
        <v>99.585559740823257</v>
      </c>
      <c r="K127" s="6">
        <f>$K$107+$K$108*'Dataset - USA(Housing)'!A28+$K$109*(POWER('Dataset - USA(Housing)'!A28,2))</f>
        <v>100.45227990805677</v>
      </c>
      <c r="L127" s="6">
        <f>$K$107+$K$108*'Dataset - USA(Housing)'!A40+$K$109*(POWER('Dataset - USA(Housing)'!A40,2))</f>
        <v>100.18896889615193</v>
      </c>
      <c r="M127" s="6">
        <f>$K$107+$K$108*'Dataset - USA(Housing)'!A52+$K$109*(POWER('Dataset - USA(Housing)'!A52,2))</f>
        <v>98.795626705108774</v>
      </c>
      <c r="N127" s="6">
        <f>$K$107+$K$108*'Dataset - USA(Housing)'!A64+$K$109*(POWER('Dataset - USA(Housing)'!A64,2))</f>
        <v>96.272253334927271</v>
      </c>
      <c r="O127" s="7">
        <f>$K$107+$K$108*'Dataset - USA(Housing)'!A76+$K$109*(POWER('Dataset - USA(Housing)'!A76,2))</f>
        <v>92.61884878560744</v>
      </c>
      <c r="P127" s="35"/>
      <c r="Q127" s="13"/>
      <c r="R127" s="6"/>
      <c r="S127" s="6"/>
      <c r="T127" s="6"/>
      <c r="U127" s="6"/>
      <c r="V127" s="6"/>
      <c r="W127" s="6"/>
      <c r="X127" s="6"/>
    </row>
    <row r="128" spans="1:24" ht="15" thickBot="1" x14ac:dyDescent="0.35">
      <c r="A128" s="8" t="s">
        <v>12</v>
      </c>
      <c r="B128" s="6">
        <f t="shared" si="32"/>
        <v>57.4</v>
      </c>
      <c r="C128" s="6">
        <f t="shared" si="32"/>
        <v>65.599999999999994</v>
      </c>
      <c r="D128" s="6">
        <f t="shared" si="32"/>
        <v>78.599999999999994</v>
      </c>
      <c r="E128" s="6">
        <f t="shared" si="32"/>
        <v>98.7</v>
      </c>
      <c r="F128" s="6">
        <f t="shared" si="32"/>
        <v>98.5</v>
      </c>
      <c r="G128" s="6">
        <f t="shared" si="32"/>
        <v>92.8</v>
      </c>
      <c r="I128" s="8" t="s">
        <v>12</v>
      </c>
      <c r="J128" s="9">
        <f>$K$107+$K$108*'Dataset - USA(Housing)'!A17+$K$109*(POWER('Dataset - USA(Housing)'!A17,2))</f>
        <v>99.700947334518133</v>
      </c>
      <c r="K128" s="9">
        <f>$K$107+$K$108*'Dataset - USA(Housing)'!A29+$K$109*(POWER('Dataset - USA(Housing)'!A29,2))</f>
        <v>100.47349823682345</v>
      </c>
      <c r="L128" s="9">
        <f>$K$107+$K$108*'Dataset - USA(Housing)'!A41+$K$109*(POWER('Dataset - USA(Housing)'!A41,2))</f>
        <v>100.11601795999043</v>
      </c>
      <c r="M128" s="9">
        <f>$K$107+$K$108*'Dataset - USA(Housing)'!A53+$K$109*(POWER('Dataset - USA(Housing)'!A53,2))</f>
        <v>98.628506504019086</v>
      </c>
      <c r="N128" s="9">
        <f>$K$107+$K$108*'Dataset - USA(Housing)'!A65+$K$109*(POWER('Dataset - USA(Housing)'!A65,2))</f>
        <v>96.010963868909386</v>
      </c>
      <c r="O128" s="10">
        <f>$K$107+$K$108*'Dataset - USA(Housing)'!A77+$K$109*(POWER('Dataset - USA(Housing)'!A77,2))</f>
        <v>92.263390054661357</v>
      </c>
      <c r="P128" s="35"/>
      <c r="Q128" s="13"/>
      <c r="R128" s="6"/>
      <c r="S128" s="6"/>
      <c r="T128" s="6"/>
      <c r="U128" s="6"/>
      <c r="V128" s="6"/>
      <c r="W128" s="6"/>
      <c r="X128" s="6"/>
    </row>
    <row r="129" spans="1:24" ht="15" thickBot="1" x14ac:dyDescent="0.35">
      <c r="A129" s="11"/>
      <c r="B129" s="3"/>
      <c r="C129" s="3"/>
      <c r="D129" s="3"/>
      <c r="E129" s="3"/>
      <c r="F129" s="3"/>
      <c r="G129" s="3"/>
      <c r="P129" s="35"/>
      <c r="Q129" s="14"/>
      <c r="R129" s="6"/>
      <c r="S129" s="6"/>
      <c r="T129" s="6"/>
      <c r="U129" s="6"/>
      <c r="V129" s="6"/>
      <c r="W129" s="6"/>
      <c r="X129" s="6"/>
    </row>
    <row r="132" spans="1:24" ht="15" thickBot="1" x14ac:dyDescent="0.35">
      <c r="A132" s="30"/>
      <c r="L132" s="117" t="s">
        <v>22</v>
      </c>
      <c r="M132" s="117"/>
      <c r="N132" s="117"/>
      <c r="P132" s="117" t="s">
        <v>48</v>
      </c>
      <c r="Q132" s="117"/>
      <c r="R132" s="117"/>
    </row>
    <row r="133" spans="1:24" ht="15" thickBot="1" x14ac:dyDescent="0.35">
      <c r="E133" s="2"/>
      <c r="F133" s="3">
        <v>1990</v>
      </c>
      <c r="G133" s="3">
        <v>1991</v>
      </c>
      <c r="H133" s="3">
        <v>1992</v>
      </c>
      <c r="I133" s="3">
        <v>1993</v>
      </c>
      <c r="J133" s="3">
        <v>1994</v>
      </c>
      <c r="K133" s="4">
        <v>1995</v>
      </c>
      <c r="L133" t="s">
        <v>40</v>
      </c>
      <c r="M133" s="1" t="s">
        <v>28</v>
      </c>
      <c r="N133" t="s">
        <v>47</v>
      </c>
      <c r="P133" t="s">
        <v>40</v>
      </c>
      <c r="R133" t="s">
        <v>47</v>
      </c>
    </row>
    <row r="134" spans="1:24" x14ac:dyDescent="0.3">
      <c r="E134" s="5" t="s">
        <v>1</v>
      </c>
      <c r="F134" s="6">
        <f>B117/J117</f>
        <v>1.0122441266606261</v>
      </c>
      <c r="G134" s="6">
        <f t="shared" ref="G134:G145" si="33">C117/K117</f>
        <v>0.52600736991971131</v>
      </c>
      <c r="H134" s="6">
        <f t="shared" ref="H134:H145" si="34">D117/L117</f>
        <v>0.71253090699460653</v>
      </c>
      <c r="I134" s="6">
        <f t="shared" ref="I134:I145" si="35">E117/M117</f>
        <v>0.70475178934391469</v>
      </c>
      <c r="J134" s="6">
        <f t="shared" ref="J134:J145" si="36">F117/N117</f>
        <v>0.77396913182690508</v>
      </c>
      <c r="K134" s="7">
        <f t="shared" ref="K134:K145" si="37">G117/O117</f>
        <v>0.88258186290556995</v>
      </c>
      <c r="L134" s="14">
        <f>AVERAGE(F134:K134)</f>
        <v>0.76868086460855567</v>
      </c>
      <c r="M134" s="30">
        <f>L134/L$146</f>
        <v>0.72374552554390081</v>
      </c>
      <c r="N134">
        <f>M134*100</f>
        <v>72.374552554390078</v>
      </c>
      <c r="P134">
        <f>MEDIAN(F134:K134)</f>
        <v>0.74325001941075586</v>
      </c>
      <c r="Q134">
        <f>P134/P$146</f>
        <v>0.69933532997918746</v>
      </c>
      <c r="R134">
        <f>Q134*100</f>
        <v>69.933532997918746</v>
      </c>
    </row>
    <row r="135" spans="1:24" x14ac:dyDescent="0.3">
      <c r="E135" s="5" t="s">
        <v>2</v>
      </c>
      <c r="F135" s="6">
        <f t="shared" ref="F135:F145" si="38">B118/J118</f>
        <v>0.88498336008389022</v>
      </c>
      <c r="G135" s="6">
        <f t="shared" si="33"/>
        <v>0.59154315370707233</v>
      </c>
      <c r="H135" s="6">
        <f t="shared" si="34"/>
        <v>0.78413895796877675</v>
      </c>
      <c r="I135" s="6">
        <f t="shared" si="35"/>
        <v>0.74639877271431387</v>
      </c>
      <c r="J135" s="6">
        <f t="shared" si="36"/>
        <v>0.84969354842819544</v>
      </c>
      <c r="K135" s="7">
        <f t="shared" si="37"/>
        <v>0.85476493502704765</v>
      </c>
      <c r="L135" s="14">
        <f t="shared" ref="L135:L145" si="39">AVERAGE(F135:K135)</f>
        <v>0.78525378798821599</v>
      </c>
      <c r="M135" s="30">
        <f t="shared" ref="M135:M146" si="40">L135/L$146</f>
        <v>0.73934963342984283</v>
      </c>
      <c r="N135">
        <f t="shared" ref="N135:N145" si="41">M135*100</f>
        <v>73.93496334298429</v>
      </c>
      <c r="P135">
        <f t="shared" ref="P135:P145" si="42">MEDIAN(F135:K135)</f>
        <v>0.81691625319848615</v>
      </c>
      <c r="Q135">
        <f t="shared" ref="Q135:Q146" si="43">P135/P$146</f>
        <v>0.76864901792918439</v>
      </c>
      <c r="R135">
        <f t="shared" ref="R135:R145" si="44">Q135*100</f>
        <v>76.864901792918445</v>
      </c>
    </row>
    <row r="136" spans="1:24" x14ac:dyDescent="0.3">
      <c r="E136" s="5" t="s">
        <v>3</v>
      </c>
      <c r="F136" s="6">
        <f t="shared" si="38"/>
        <v>1.1028669833684823</v>
      </c>
      <c r="G136" s="6">
        <f t="shared" si="33"/>
        <v>0.73799981193448438</v>
      </c>
      <c r="H136" s="6">
        <f t="shared" si="34"/>
        <v>1.1105575064795334</v>
      </c>
      <c r="I136" s="6">
        <f t="shared" si="35"/>
        <v>0.95643388070966839</v>
      </c>
      <c r="J136" s="6">
        <f t="shared" si="36"/>
        <v>1.3692895198407247</v>
      </c>
      <c r="K136" s="7">
        <f t="shared" si="37"/>
        <v>1.0905651206138702</v>
      </c>
      <c r="L136" s="14">
        <f t="shared" si="39"/>
        <v>1.0612854704911274</v>
      </c>
      <c r="M136" s="30">
        <f t="shared" si="40"/>
        <v>0.99924513014104488</v>
      </c>
      <c r="N136">
        <f t="shared" si="41"/>
        <v>99.924513014104491</v>
      </c>
      <c r="P136">
        <f t="shared" si="42"/>
        <v>1.0967160519911763</v>
      </c>
      <c r="Q136">
        <f t="shared" si="43"/>
        <v>1.0319169351933175</v>
      </c>
      <c r="R136">
        <f t="shared" si="44"/>
        <v>103.19169351933175</v>
      </c>
    </row>
    <row r="137" spans="1:24" x14ac:dyDescent="0.3">
      <c r="E137" s="5" t="s">
        <v>4</v>
      </c>
      <c r="F137" s="6">
        <f t="shared" si="38"/>
        <v>1.2074094154032475</v>
      </c>
      <c r="G137" s="6">
        <f t="shared" si="33"/>
        <v>0.99616299076404502</v>
      </c>
      <c r="H137" s="6">
        <f t="shared" si="34"/>
        <v>1.0708609685765986</v>
      </c>
      <c r="I137" s="6">
        <f t="shared" si="35"/>
        <v>1.1810028198020845</v>
      </c>
      <c r="J137" s="6">
        <f t="shared" si="36"/>
        <v>1.4057807437183643</v>
      </c>
      <c r="K137" s="7">
        <f t="shared" si="37"/>
        <v>1.231987431908838</v>
      </c>
      <c r="L137" s="14">
        <f t="shared" si="39"/>
        <v>1.1822007283621963</v>
      </c>
      <c r="M137" s="30">
        <f t="shared" si="40"/>
        <v>1.1130919564162607</v>
      </c>
      <c r="N137">
        <f t="shared" si="41"/>
        <v>111.30919564162608</v>
      </c>
      <c r="P137">
        <f t="shared" si="42"/>
        <v>1.1942061176026662</v>
      </c>
      <c r="Q137">
        <f t="shared" si="43"/>
        <v>1.1236468314914101</v>
      </c>
      <c r="R137">
        <f t="shared" si="44"/>
        <v>112.36468314914102</v>
      </c>
    </row>
    <row r="138" spans="1:24" x14ac:dyDescent="0.3">
      <c r="E138" s="5" t="s">
        <v>5</v>
      </c>
      <c r="F138" s="6">
        <f t="shared" si="38"/>
        <v>1.2265969410241713</v>
      </c>
      <c r="G138" s="6">
        <f t="shared" si="33"/>
        <v>0.97543760528346557</v>
      </c>
      <c r="H138" s="6">
        <f t="shared" si="34"/>
        <v>1.1467036247975189</v>
      </c>
      <c r="I138" s="6">
        <f t="shared" si="35"/>
        <v>1.2134466546614078</v>
      </c>
      <c r="J138" s="6">
        <f t="shared" si="36"/>
        <v>1.5234164789661795</v>
      </c>
      <c r="K138" s="7">
        <f t="shared" si="37"/>
        <v>1.3796850423102498</v>
      </c>
      <c r="L138" s="14">
        <f t="shared" si="39"/>
        <v>1.2442143911738321</v>
      </c>
      <c r="M138" s="30">
        <f t="shared" si="40"/>
        <v>1.1714804412205047</v>
      </c>
      <c r="N138">
        <f t="shared" si="41"/>
        <v>117.14804412205046</v>
      </c>
      <c r="P138">
        <f t="shared" si="42"/>
        <v>1.2200217978427896</v>
      </c>
      <c r="Q138">
        <f t="shared" si="43"/>
        <v>1.147937200529916</v>
      </c>
      <c r="R138">
        <f t="shared" si="44"/>
        <v>114.7937200529916</v>
      </c>
    </row>
    <row r="139" spans="1:24" x14ac:dyDescent="0.3">
      <c r="E139" s="5" t="s">
        <v>6</v>
      </c>
      <c r="F139" s="6">
        <f t="shared" si="38"/>
        <v>1.1912116065293958</v>
      </c>
      <c r="G139" s="6">
        <f t="shared" si="33"/>
        <v>1.0316429364377724</v>
      </c>
      <c r="H139" s="6">
        <f t="shared" si="34"/>
        <v>1.1728860760115307</v>
      </c>
      <c r="I139" s="6">
        <f t="shared" si="35"/>
        <v>1.2912818780607846</v>
      </c>
      <c r="J139" s="6">
        <f t="shared" si="36"/>
        <v>1.399534329398606</v>
      </c>
      <c r="K139" s="7">
        <f t="shared" si="37"/>
        <v>1.3088889884508241</v>
      </c>
      <c r="L139" s="14">
        <f t="shared" si="39"/>
        <v>1.2325743024814855</v>
      </c>
      <c r="M139" s="30">
        <f t="shared" si="40"/>
        <v>1.1605208056995786</v>
      </c>
      <c r="N139">
        <f t="shared" si="41"/>
        <v>116.05208056995787</v>
      </c>
      <c r="P139">
        <f t="shared" si="42"/>
        <v>1.2412467422950901</v>
      </c>
      <c r="Q139">
        <f t="shared" si="43"/>
        <v>1.1679080759348131</v>
      </c>
      <c r="R139">
        <f t="shared" si="44"/>
        <v>116.7908075934813</v>
      </c>
    </row>
    <row r="140" spans="1:24" x14ac:dyDescent="0.3">
      <c r="E140" s="5" t="s">
        <v>7</v>
      </c>
      <c r="F140" s="6">
        <f t="shared" si="38"/>
        <v>1.1227159308496049</v>
      </c>
      <c r="G140" s="6">
        <f t="shared" si="33"/>
        <v>1.0320181671479842</v>
      </c>
      <c r="H140" s="6">
        <f t="shared" si="34"/>
        <v>1.0577447115006482</v>
      </c>
      <c r="I140" s="6">
        <f t="shared" si="35"/>
        <v>1.1601274387258029</v>
      </c>
      <c r="J140" s="6">
        <f t="shared" si="36"/>
        <v>1.3142883313056599</v>
      </c>
      <c r="K140" s="7">
        <f t="shared" si="37"/>
        <v>1.3739566250262631</v>
      </c>
      <c r="L140" s="14">
        <f t="shared" si="39"/>
        <v>1.1768085340926604</v>
      </c>
      <c r="M140" s="30">
        <f t="shared" si="40"/>
        <v>1.1080149775878267</v>
      </c>
      <c r="N140">
        <f t="shared" si="41"/>
        <v>110.80149775878267</v>
      </c>
      <c r="P140">
        <f t="shared" si="42"/>
        <v>1.1414216847877039</v>
      </c>
      <c r="Q140">
        <f t="shared" si="43"/>
        <v>1.0739811499894021</v>
      </c>
      <c r="R140">
        <f t="shared" si="44"/>
        <v>107.3981149989402</v>
      </c>
    </row>
    <row r="141" spans="1:24" x14ac:dyDescent="0.3">
      <c r="E141" s="5" t="s">
        <v>8</v>
      </c>
      <c r="F141" s="6">
        <f t="shared" si="38"/>
        <v>1.0363706378859512</v>
      </c>
      <c r="G141" s="6">
        <f t="shared" si="33"/>
        <v>0.94377662259292017</v>
      </c>
      <c r="H141" s="6">
        <f t="shared" si="34"/>
        <v>1.0950497495944822</v>
      </c>
      <c r="I141" s="6">
        <f t="shared" si="35"/>
        <v>1.2272052336184176</v>
      </c>
      <c r="J141" s="6">
        <f t="shared" si="36"/>
        <v>1.4411028516358211</v>
      </c>
      <c r="K141" s="7">
        <f t="shared" si="37"/>
        <v>1.4502637440068267</v>
      </c>
      <c r="L141" s="14">
        <f t="shared" si="39"/>
        <v>1.1989614732224032</v>
      </c>
      <c r="M141" s="30">
        <f t="shared" si="40"/>
        <v>1.1288729061651985</v>
      </c>
      <c r="N141">
        <f t="shared" si="41"/>
        <v>112.88729061651985</v>
      </c>
      <c r="P141">
        <f t="shared" si="42"/>
        <v>1.1611274916064498</v>
      </c>
      <c r="Q141">
        <f t="shared" si="43"/>
        <v>1.092522645521443</v>
      </c>
      <c r="R141">
        <f t="shared" si="44"/>
        <v>109.2522645521443</v>
      </c>
    </row>
    <row r="142" spans="1:24" x14ac:dyDescent="0.3">
      <c r="E142" s="5" t="s">
        <v>9</v>
      </c>
      <c r="F142" s="6">
        <f t="shared" si="38"/>
        <v>0.93726805286174364</v>
      </c>
      <c r="G142" s="6">
        <f t="shared" si="33"/>
        <v>0.86266750735924336</v>
      </c>
      <c r="H142" s="6">
        <f t="shared" si="34"/>
        <v>1.0567101606122724</v>
      </c>
      <c r="I142" s="6">
        <f t="shared" si="35"/>
        <v>1.1956855452952289</v>
      </c>
      <c r="J142" s="6">
        <f t="shared" si="36"/>
        <v>1.3444070040425993</v>
      </c>
      <c r="K142" s="7">
        <f t="shared" si="37"/>
        <v>1.3118095968620895</v>
      </c>
      <c r="L142" s="14">
        <f t="shared" si="39"/>
        <v>1.1180913111721962</v>
      </c>
      <c r="M142" s="30">
        <f t="shared" si="40"/>
        <v>1.0527302302789541</v>
      </c>
      <c r="N142">
        <f t="shared" si="41"/>
        <v>105.27302302789541</v>
      </c>
      <c r="P142">
        <f t="shared" si="42"/>
        <v>1.1261978529537506</v>
      </c>
      <c r="Q142">
        <f t="shared" si="43"/>
        <v>1.0596568133851649</v>
      </c>
      <c r="R142">
        <f t="shared" si="44"/>
        <v>105.96568133851649</v>
      </c>
    </row>
    <row r="143" spans="1:24" x14ac:dyDescent="0.3">
      <c r="E143" s="5" t="s">
        <v>10</v>
      </c>
      <c r="F143" s="6">
        <f t="shared" si="38"/>
        <v>0.94709228118472921</v>
      </c>
      <c r="G143" s="6">
        <f t="shared" si="33"/>
        <v>1.013709836627287</v>
      </c>
      <c r="H143" s="6">
        <f t="shared" si="34"/>
        <v>1.1151666693508917</v>
      </c>
      <c r="I143" s="6">
        <f t="shared" si="35"/>
        <v>1.2450116231033064</v>
      </c>
      <c r="J143" s="6">
        <f t="shared" si="36"/>
        <v>1.3530076060052101</v>
      </c>
      <c r="K143" s="7">
        <f t="shared" si="37"/>
        <v>1.3574788143420242</v>
      </c>
      <c r="L143" s="14">
        <f t="shared" si="39"/>
        <v>1.1719111384355749</v>
      </c>
      <c r="M143" s="30">
        <f t="shared" si="40"/>
        <v>1.1034038725677495</v>
      </c>
      <c r="N143">
        <f t="shared" si="41"/>
        <v>110.34038725677495</v>
      </c>
      <c r="P143">
        <f t="shared" si="42"/>
        <v>1.180089146227099</v>
      </c>
      <c r="Q143">
        <f t="shared" si="43"/>
        <v>1.1103639568497574</v>
      </c>
      <c r="R143">
        <f t="shared" si="44"/>
        <v>111.03639568497574</v>
      </c>
    </row>
    <row r="144" spans="1:24" x14ac:dyDescent="0.3">
      <c r="E144" s="5" t="s">
        <v>11</v>
      </c>
      <c r="F144" s="6">
        <f t="shared" si="38"/>
        <v>0.8173875832183688</v>
      </c>
      <c r="G144" s="6">
        <f t="shared" si="33"/>
        <v>0.7525961587850083</v>
      </c>
      <c r="H144" s="6">
        <f t="shared" si="34"/>
        <v>0.84340622456735836</v>
      </c>
      <c r="I144" s="6">
        <f t="shared" si="35"/>
        <v>1.0354709354225899</v>
      </c>
      <c r="J144" s="6">
        <f t="shared" si="36"/>
        <v>1.1779094814108693</v>
      </c>
      <c r="K144" s="7">
        <f t="shared" si="37"/>
        <v>1.1574317906730278</v>
      </c>
      <c r="L144" s="14">
        <f t="shared" si="39"/>
        <v>0.96403369567953712</v>
      </c>
      <c r="M144" s="30">
        <f t="shared" si="40"/>
        <v>0.90767847340251029</v>
      </c>
      <c r="N144">
        <f t="shared" si="41"/>
        <v>90.767847340251024</v>
      </c>
      <c r="P144">
        <f t="shared" si="42"/>
        <v>0.93943857999497415</v>
      </c>
      <c r="Q144">
        <f t="shared" si="43"/>
        <v>0.88393215227470345</v>
      </c>
      <c r="R144">
        <f t="shared" si="44"/>
        <v>88.39321522747035</v>
      </c>
    </row>
    <row r="145" spans="1:18" ht="15" thickBot="1" x14ac:dyDescent="0.35">
      <c r="E145" s="8" t="s">
        <v>12</v>
      </c>
      <c r="F145" s="9">
        <f t="shared" si="38"/>
        <v>0.57572171112287074</v>
      </c>
      <c r="G145" s="9">
        <f t="shared" si="33"/>
        <v>0.65290848981266636</v>
      </c>
      <c r="H145" s="9">
        <f t="shared" si="34"/>
        <v>0.78508915557759273</v>
      </c>
      <c r="I145" s="9">
        <f t="shared" si="35"/>
        <v>1.0007248765951657</v>
      </c>
      <c r="J145" s="9">
        <f t="shared" si="36"/>
        <v>1.0259244989404448</v>
      </c>
      <c r="K145" s="10">
        <f t="shared" si="37"/>
        <v>1.0058160657766935</v>
      </c>
      <c r="L145" s="14">
        <f t="shared" si="39"/>
        <v>0.84103079963757243</v>
      </c>
      <c r="M145" s="30">
        <f t="shared" si="40"/>
        <v>0.79186604754662848</v>
      </c>
      <c r="N145">
        <f t="shared" si="41"/>
        <v>79.186604754662852</v>
      </c>
      <c r="P145">
        <f t="shared" si="42"/>
        <v>0.89290701608637923</v>
      </c>
      <c r="Q145">
        <f t="shared" si="43"/>
        <v>0.84014989092170234</v>
      </c>
      <c r="R145">
        <f t="shared" si="44"/>
        <v>84.014989092170239</v>
      </c>
    </row>
    <row r="146" spans="1:18" x14ac:dyDescent="0.3">
      <c r="L146" s="14">
        <f>AVERAGE(L134:L145)</f>
        <v>1.0620872081121131</v>
      </c>
      <c r="M146" s="30">
        <f t="shared" si="40"/>
        <v>1</v>
      </c>
      <c r="P146">
        <f>SUM(P134:P145)/12</f>
        <v>1.0627948961664433</v>
      </c>
      <c r="Q146">
        <f t="shared" si="43"/>
        <v>1</v>
      </c>
    </row>
    <row r="147" spans="1:18" x14ac:dyDescent="0.3">
      <c r="L147" s="14"/>
      <c r="M147" s="14"/>
    </row>
    <row r="150" spans="1:18" ht="28.8" x14ac:dyDescent="0.55000000000000004">
      <c r="A150" s="116" t="s">
        <v>46</v>
      </c>
      <c r="B150" s="116"/>
      <c r="C150" s="116"/>
      <c r="D150" s="116"/>
      <c r="E150" s="116"/>
      <c r="F150" s="116"/>
      <c r="G150" s="116"/>
      <c r="H150" s="116"/>
      <c r="I150" s="116"/>
      <c r="J150" s="116"/>
      <c r="K150" s="116"/>
      <c r="L150" s="116"/>
      <c r="M150" s="116"/>
      <c r="N150" s="116"/>
      <c r="O150" s="116"/>
      <c r="P150" s="116"/>
      <c r="Q150" s="116"/>
    </row>
    <row r="152" spans="1:18" ht="43.8" thickBot="1" x14ac:dyDescent="0.35">
      <c r="A152" s="1" t="s">
        <v>0</v>
      </c>
      <c r="B152" s="1" t="s">
        <v>24</v>
      </c>
      <c r="C152" s="33" t="s">
        <v>26</v>
      </c>
      <c r="D152" t="s">
        <v>41</v>
      </c>
    </row>
    <row r="153" spans="1:18" ht="15" thickBot="1" x14ac:dyDescent="0.35">
      <c r="A153" s="120">
        <v>1990</v>
      </c>
      <c r="B153" t="s">
        <v>1</v>
      </c>
      <c r="C153">
        <v>99.2</v>
      </c>
      <c r="F153" s="2"/>
      <c r="G153" s="3">
        <v>1990</v>
      </c>
      <c r="H153" s="3">
        <v>1991</v>
      </c>
      <c r="I153" s="3">
        <v>1992</v>
      </c>
      <c r="J153" s="3">
        <v>1993</v>
      </c>
      <c r="K153" s="3">
        <v>1994</v>
      </c>
      <c r="L153" s="4">
        <v>1995</v>
      </c>
    </row>
    <row r="154" spans="1:18" x14ac:dyDescent="0.3">
      <c r="A154" s="120"/>
      <c r="B154" t="s">
        <v>2</v>
      </c>
      <c r="C154">
        <v>86.9</v>
      </c>
      <c r="F154" s="5" t="s">
        <v>1</v>
      </c>
      <c r="G154" s="6">
        <f>B3</f>
        <v>99.2</v>
      </c>
      <c r="H154" s="6">
        <f t="shared" ref="H154:L154" si="45">C3</f>
        <v>52.5</v>
      </c>
      <c r="I154" s="6">
        <f t="shared" si="45"/>
        <v>71.599999999999994</v>
      </c>
      <c r="J154" s="6">
        <f t="shared" si="45"/>
        <v>70.5</v>
      </c>
      <c r="K154" s="6">
        <f t="shared" si="45"/>
        <v>76.2</v>
      </c>
      <c r="L154" s="7">
        <f t="shared" si="45"/>
        <v>84.5</v>
      </c>
    </row>
    <row r="155" spans="1:18" x14ac:dyDescent="0.3">
      <c r="A155" s="120"/>
      <c r="B155" t="s">
        <v>3</v>
      </c>
      <c r="C155">
        <v>108.5</v>
      </c>
      <c r="F155" s="5" t="s">
        <v>2</v>
      </c>
      <c r="G155" s="6">
        <f t="shared" ref="G155:G165" si="46">B4</f>
        <v>86.9</v>
      </c>
      <c r="H155" s="6">
        <f t="shared" ref="H155:H165" si="47">C4</f>
        <v>59.1</v>
      </c>
      <c r="I155" s="6">
        <f t="shared" ref="I155:I165" si="48">D4</f>
        <v>78.8</v>
      </c>
      <c r="J155" s="6">
        <f t="shared" ref="J155:J165" si="49">E4</f>
        <v>74.599999999999994</v>
      </c>
      <c r="K155" s="6">
        <f t="shared" ref="K155:K165" si="50">F4</f>
        <v>83.5</v>
      </c>
      <c r="L155" s="7">
        <f t="shared" ref="L155:L165" si="51">G4</f>
        <v>81.599999999999994</v>
      </c>
    </row>
    <row r="156" spans="1:18" x14ac:dyDescent="0.3">
      <c r="A156" s="120"/>
      <c r="B156" t="s">
        <v>4</v>
      </c>
      <c r="C156">
        <v>119</v>
      </c>
      <c r="F156" s="5" t="s">
        <v>3</v>
      </c>
      <c r="G156" s="6">
        <f t="shared" si="46"/>
        <v>108.5</v>
      </c>
      <c r="H156" s="6">
        <f t="shared" si="47"/>
        <v>73.8</v>
      </c>
      <c r="I156" s="6">
        <f t="shared" si="48"/>
        <v>111.6</v>
      </c>
      <c r="J156" s="6">
        <f t="shared" si="49"/>
        <v>95.5</v>
      </c>
      <c r="K156" s="6">
        <f t="shared" si="50"/>
        <v>134.30000000000001</v>
      </c>
      <c r="L156" s="7">
        <f t="shared" si="51"/>
        <v>103.8</v>
      </c>
    </row>
    <row r="157" spans="1:18" x14ac:dyDescent="0.3">
      <c r="A157" s="120"/>
      <c r="B157" t="s">
        <v>5</v>
      </c>
      <c r="C157">
        <v>121.1</v>
      </c>
      <c r="F157" s="5" t="s">
        <v>4</v>
      </c>
      <c r="G157" s="6">
        <f t="shared" si="46"/>
        <v>119</v>
      </c>
      <c r="H157" s="6">
        <f t="shared" si="47"/>
        <v>99.7</v>
      </c>
      <c r="I157" s="6">
        <f t="shared" si="48"/>
        <v>107.6</v>
      </c>
      <c r="J157" s="6">
        <f t="shared" si="49"/>
        <v>117.8</v>
      </c>
      <c r="K157" s="6">
        <f t="shared" si="50"/>
        <v>137.6</v>
      </c>
      <c r="L157" s="7">
        <f t="shared" si="51"/>
        <v>116.9</v>
      </c>
    </row>
    <row r="158" spans="1:18" x14ac:dyDescent="0.3">
      <c r="A158" s="120"/>
      <c r="B158" t="s">
        <v>6</v>
      </c>
      <c r="C158">
        <v>117.8</v>
      </c>
      <c r="F158" s="5" t="s">
        <v>5</v>
      </c>
      <c r="G158" s="6">
        <f t="shared" si="46"/>
        <v>121.1</v>
      </c>
      <c r="H158" s="6">
        <f t="shared" si="47"/>
        <v>97.7</v>
      </c>
      <c r="I158" s="6">
        <f t="shared" si="48"/>
        <v>115.2</v>
      </c>
      <c r="J158" s="6">
        <f t="shared" si="49"/>
        <v>120.9</v>
      </c>
      <c r="K158" s="6">
        <f t="shared" si="50"/>
        <v>148.80000000000001</v>
      </c>
      <c r="L158" s="7">
        <f t="shared" si="51"/>
        <v>130.5</v>
      </c>
    </row>
    <row r="159" spans="1:18" x14ac:dyDescent="0.3">
      <c r="A159" s="120"/>
      <c r="B159" t="s">
        <v>7</v>
      </c>
      <c r="C159">
        <v>111.2</v>
      </c>
      <c r="D159">
        <f>IF(COUNTA(B153:B164)=12,AVERAGE(C153:C164),0)</f>
        <v>99.38333333333334</v>
      </c>
      <c r="F159" s="5" t="s">
        <v>6</v>
      </c>
      <c r="G159" s="6">
        <f t="shared" si="46"/>
        <v>117.8</v>
      </c>
      <c r="H159" s="6">
        <f t="shared" si="47"/>
        <v>103.4</v>
      </c>
      <c r="I159" s="6">
        <f t="shared" si="48"/>
        <v>117.8</v>
      </c>
      <c r="J159" s="6">
        <f t="shared" si="49"/>
        <v>128.5</v>
      </c>
      <c r="K159" s="6">
        <f t="shared" si="50"/>
        <v>136.4</v>
      </c>
      <c r="L159" s="7">
        <f t="shared" si="51"/>
        <v>123.4</v>
      </c>
    </row>
    <row r="160" spans="1:18" x14ac:dyDescent="0.3">
      <c r="A160" s="120"/>
      <c r="B160" t="s">
        <v>8</v>
      </c>
      <c r="C160">
        <v>102.8</v>
      </c>
      <c r="D160">
        <f t="shared" ref="D160:D219" si="52">IF(COUNTA(B154:B165)=12,AVERAGE(C154:C165),0)</f>
        <v>95.491666666666674</v>
      </c>
      <c r="F160" s="5" t="s">
        <v>7</v>
      </c>
      <c r="G160" s="6">
        <f t="shared" si="46"/>
        <v>111.2</v>
      </c>
      <c r="H160" s="6">
        <f t="shared" si="47"/>
        <v>103.5</v>
      </c>
      <c r="I160" s="6">
        <f t="shared" si="48"/>
        <v>106.2</v>
      </c>
      <c r="J160" s="6">
        <f t="shared" si="49"/>
        <v>115.3</v>
      </c>
      <c r="K160" s="6">
        <f t="shared" si="50"/>
        <v>127.8</v>
      </c>
      <c r="L160" s="7">
        <f t="shared" si="51"/>
        <v>129.1</v>
      </c>
    </row>
    <row r="161" spans="1:24" x14ac:dyDescent="0.3">
      <c r="A161" s="120"/>
      <c r="B161" t="s">
        <v>9</v>
      </c>
      <c r="C161">
        <v>93.1</v>
      </c>
      <c r="D161">
        <f t="shared" si="52"/>
        <v>93.174999999999997</v>
      </c>
      <c r="F161" s="5" t="s">
        <v>8</v>
      </c>
      <c r="G161" s="6">
        <f t="shared" si="46"/>
        <v>102.8</v>
      </c>
      <c r="H161" s="6">
        <f t="shared" si="47"/>
        <v>94.7</v>
      </c>
      <c r="I161" s="6">
        <f t="shared" si="48"/>
        <v>109.9</v>
      </c>
      <c r="J161" s="6">
        <f t="shared" si="49"/>
        <v>121.8</v>
      </c>
      <c r="K161" s="6">
        <f t="shared" si="50"/>
        <v>139.80000000000001</v>
      </c>
      <c r="L161" s="7">
        <f t="shared" si="51"/>
        <v>135.80000000000001</v>
      </c>
    </row>
    <row r="162" spans="1:24" x14ac:dyDescent="0.3">
      <c r="A162" s="120"/>
      <c r="B162" t="s">
        <v>10</v>
      </c>
      <c r="C162">
        <v>94.2</v>
      </c>
      <c r="D162">
        <f t="shared" si="52"/>
        <v>90.283333333333346</v>
      </c>
      <c r="F162" s="5" t="s">
        <v>9</v>
      </c>
      <c r="G162" s="6">
        <f t="shared" si="46"/>
        <v>93.1</v>
      </c>
      <c r="H162" s="6">
        <f t="shared" si="47"/>
        <v>86.6</v>
      </c>
      <c r="I162" s="6">
        <f t="shared" si="48"/>
        <v>106</v>
      </c>
      <c r="J162" s="6">
        <f t="shared" si="49"/>
        <v>118.5</v>
      </c>
      <c r="K162" s="6">
        <f t="shared" si="50"/>
        <v>130.1</v>
      </c>
      <c r="L162" s="7">
        <f t="shared" si="51"/>
        <v>122.4</v>
      </c>
    </row>
    <row r="163" spans="1:24" x14ac:dyDescent="0.3">
      <c r="A163" s="120"/>
      <c r="B163" t="s">
        <v>11</v>
      </c>
      <c r="C163">
        <v>81.400000000000006</v>
      </c>
      <c r="D163">
        <f t="shared" si="52"/>
        <v>88.674999999999997</v>
      </c>
      <c r="F163" s="5" t="s">
        <v>10</v>
      </c>
      <c r="G163" s="6">
        <f t="shared" si="46"/>
        <v>94.2</v>
      </c>
      <c r="H163" s="6">
        <f t="shared" si="47"/>
        <v>101.8</v>
      </c>
      <c r="I163" s="6">
        <f t="shared" si="48"/>
        <v>111.8</v>
      </c>
      <c r="J163" s="6">
        <f t="shared" si="49"/>
        <v>123.2</v>
      </c>
      <c r="K163" s="6">
        <f t="shared" si="50"/>
        <v>130.6</v>
      </c>
      <c r="L163" s="7">
        <f t="shared" si="51"/>
        <v>126.2</v>
      </c>
    </row>
    <row r="164" spans="1:24" ht="15" thickBot="1" x14ac:dyDescent="0.35">
      <c r="A164" s="120"/>
      <c r="B164" t="s">
        <v>12</v>
      </c>
      <c r="C164">
        <v>57.4</v>
      </c>
      <c r="D164">
        <f t="shared" si="52"/>
        <v>86.725000000000009</v>
      </c>
      <c r="F164" s="5" t="s">
        <v>11</v>
      </c>
      <c r="G164" s="6">
        <f t="shared" si="46"/>
        <v>81.400000000000006</v>
      </c>
      <c r="H164" s="6">
        <f t="shared" si="47"/>
        <v>75.599999999999994</v>
      </c>
      <c r="I164" s="6">
        <f t="shared" si="48"/>
        <v>84.5</v>
      </c>
      <c r="J164" s="6">
        <f t="shared" si="49"/>
        <v>102.3</v>
      </c>
      <c r="K164" s="6">
        <f t="shared" si="50"/>
        <v>113.4</v>
      </c>
      <c r="L164" s="7">
        <f t="shared" si="51"/>
        <v>107.2</v>
      </c>
    </row>
    <row r="165" spans="1:24" ht="15" thickBot="1" x14ac:dyDescent="0.35">
      <c r="A165" s="120">
        <v>1991</v>
      </c>
      <c r="B165" t="s">
        <v>1</v>
      </c>
      <c r="C165">
        <v>52.5</v>
      </c>
      <c r="D165">
        <f t="shared" si="52"/>
        <v>85.52500000000002</v>
      </c>
      <c r="F165" s="8" t="s">
        <v>12</v>
      </c>
      <c r="G165" s="6">
        <f t="shared" si="46"/>
        <v>57.4</v>
      </c>
      <c r="H165" s="6">
        <f t="shared" si="47"/>
        <v>65.599999999999994</v>
      </c>
      <c r="I165" s="6">
        <f t="shared" si="48"/>
        <v>78.599999999999994</v>
      </c>
      <c r="J165" s="6">
        <f t="shared" si="49"/>
        <v>98.7</v>
      </c>
      <c r="K165" s="6">
        <f t="shared" si="50"/>
        <v>98.5</v>
      </c>
      <c r="L165" s="7">
        <f t="shared" si="51"/>
        <v>92.8</v>
      </c>
      <c r="O165" s="2" t="s">
        <v>41</v>
      </c>
      <c r="P165" s="3">
        <v>1990</v>
      </c>
      <c r="Q165" s="3">
        <v>1991</v>
      </c>
      <c r="R165" s="3">
        <v>1992</v>
      </c>
      <c r="S165" s="3">
        <v>1993</v>
      </c>
      <c r="T165" s="3">
        <v>1994</v>
      </c>
      <c r="U165" s="4">
        <v>1995</v>
      </c>
      <c r="V165" t="s">
        <v>42</v>
      </c>
      <c r="W165" s="1" t="s">
        <v>28</v>
      </c>
      <c r="X165" t="s">
        <v>47</v>
      </c>
    </row>
    <row r="166" spans="1:24" ht="15" thickBot="1" x14ac:dyDescent="0.35">
      <c r="A166" s="120"/>
      <c r="B166" t="s">
        <v>2</v>
      </c>
      <c r="C166">
        <v>59.1</v>
      </c>
      <c r="D166">
        <f t="shared" si="52"/>
        <v>84.88333333333334</v>
      </c>
      <c r="F166" s="11" t="s">
        <v>23</v>
      </c>
      <c r="G166" s="3">
        <f>MEDIAN(G154:G165)</f>
        <v>101</v>
      </c>
      <c r="H166" s="3">
        <f t="shared" ref="H166" si="53">MEDIAN(H154:H165)</f>
        <v>90.65</v>
      </c>
      <c r="I166" s="3">
        <f t="shared" ref="I166" si="54">MEDIAN(I154:I165)</f>
        <v>106.9</v>
      </c>
      <c r="J166" s="3">
        <f t="shared" ref="J166" si="55">MEDIAN(J154:J165)</f>
        <v>116.55</v>
      </c>
      <c r="K166" s="3">
        <f t="shared" ref="K166" si="56">MEDIAN(K154:K165)</f>
        <v>130.35</v>
      </c>
      <c r="L166" s="4">
        <f t="shared" ref="L166" si="57">MEDIAN(L154:L165)</f>
        <v>119.65</v>
      </c>
      <c r="O166" s="5" t="s">
        <v>1</v>
      </c>
      <c r="P166" s="6">
        <f>IF(G172=0,0,G154/G172)</f>
        <v>0</v>
      </c>
      <c r="Q166" s="6">
        <f t="shared" ref="Q166:U177" si="58">IF(H172=0,0,H154/H172)</f>
        <v>0.61385559777842724</v>
      </c>
      <c r="R166" s="6">
        <f t="shared" si="58"/>
        <v>0.76008492569002117</v>
      </c>
      <c r="S166" s="6">
        <f t="shared" si="58"/>
        <v>0.70219123505976078</v>
      </c>
      <c r="T166" s="6">
        <f t="shared" si="58"/>
        <v>0.65473292281254469</v>
      </c>
      <c r="U166" s="7">
        <f t="shared" si="58"/>
        <v>0.73430371496849878</v>
      </c>
      <c r="V166" s="14">
        <f t="shared" ref="V166:V177" si="59">SUM(P166:U166)/COUNTIF(P166:U166,"&gt;0")</f>
        <v>0.69303367926185055</v>
      </c>
      <c r="W166" s="30">
        <f>V166/V$178</f>
        <v>0.69712565589016229</v>
      </c>
      <c r="X166">
        <f>W166*100</f>
        <v>69.712565589016222</v>
      </c>
    </row>
    <row r="167" spans="1:24" x14ac:dyDescent="0.3">
      <c r="A167" s="120"/>
      <c r="B167" t="s">
        <v>3</v>
      </c>
      <c r="C167">
        <v>73.8</v>
      </c>
      <c r="D167">
        <f t="shared" si="52"/>
        <v>84.208333333333343</v>
      </c>
      <c r="O167" s="5" t="s">
        <v>2</v>
      </c>
      <c r="P167" s="6">
        <f t="shared" ref="P167:P177" si="60">IF(G173=0,0,G155/G173)</f>
        <v>0</v>
      </c>
      <c r="Q167" s="6">
        <f t="shared" si="58"/>
        <v>0.69624975456508931</v>
      </c>
      <c r="R167" s="6">
        <f t="shared" si="58"/>
        <v>0.83452475509663737</v>
      </c>
      <c r="S167" s="6">
        <f t="shared" si="58"/>
        <v>0.73745778070681278</v>
      </c>
      <c r="T167" s="6">
        <f t="shared" si="58"/>
        <v>0.71109218650202255</v>
      </c>
      <c r="U167" s="7">
        <f t="shared" si="58"/>
        <v>0.70843582694255536</v>
      </c>
      <c r="V167" s="14">
        <f t="shared" si="59"/>
        <v>0.73755206076262347</v>
      </c>
      <c r="W167" s="30">
        <f t="shared" ref="W167:W178" si="61">V167/V$178</f>
        <v>0.74190689355807771</v>
      </c>
      <c r="X167">
        <f t="shared" ref="X167:X177" si="62">W167*100</f>
        <v>74.190689355807777</v>
      </c>
    </row>
    <row r="168" spans="1:24" x14ac:dyDescent="0.3">
      <c r="A168" s="120"/>
      <c r="B168" t="s">
        <v>4</v>
      </c>
      <c r="C168">
        <v>99.7</v>
      </c>
      <c r="D168">
        <f t="shared" si="52"/>
        <v>83.666666666666671</v>
      </c>
      <c r="O168" s="5" t="s">
        <v>3</v>
      </c>
      <c r="P168" s="6">
        <f t="shared" si="60"/>
        <v>0</v>
      </c>
      <c r="Q168" s="6">
        <f t="shared" si="58"/>
        <v>0.87639782285997014</v>
      </c>
      <c r="R168" s="6">
        <f t="shared" si="58"/>
        <v>1.166245754593747</v>
      </c>
      <c r="S168" s="6">
        <f t="shared" si="58"/>
        <v>0.93489965736661784</v>
      </c>
      <c r="T168" s="6">
        <f t="shared" si="58"/>
        <v>1.1292831616565062</v>
      </c>
      <c r="U168" s="7">
        <f t="shared" si="58"/>
        <v>0.90378754897692659</v>
      </c>
      <c r="V168" s="14">
        <f t="shared" si="59"/>
        <v>1.0021227890907536</v>
      </c>
      <c r="W168" s="30">
        <f t="shared" si="61"/>
        <v>1.0080397642023031</v>
      </c>
      <c r="X168">
        <f t="shared" si="62"/>
        <v>100.80397642023031</v>
      </c>
    </row>
    <row r="169" spans="1:24" x14ac:dyDescent="0.3">
      <c r="A169" s="120"/>
      <c r="B169" t="s">
        <v>5</v>
      </c>
      <c r="C169">
        <v>97.7</v>
      </c>
      <c r="D169">
        <f t="shared" si="52"/>
        <v>84.3</v>
      </c>
      <c r="O169" s="5" t="s">
        <v>4</v>
      </c>
      <c r="P169" s="6">
        <f t="shared" si="60"/>
        <v>0</v>
      </c>
      <c r="Q169" s="6">
        <f t="shared" si="58"/>
        <v>1.1916334661354582</v>
      </c>
      <c r="R169" s="6">
        <f t="shared" si="58"/>
        <v>1.1057634666438296</v>
      </c>
      <c r="S169" s="6">
        <f t="shared" si="58"/>
        <v>1.1415650488573044</v>
      </c>
      <c r="T169" s="6">
        <f t="shared" si="58"/>
        <v>1.1477027872384791</v>
      </c>
      <c r="U169" s="7">
        <f t="shared" si="58"/>
        <v>1.0235680408609997</v>
      </c>
      <c r="V169" s="14">
        <f t="shared" si="59"/>
        <v>1.1220465619472142</v>
      </c>
      <c r="W169" s="30">
        <f t="shared" si="61"/>
        <v>1.1286716199274494</v>
      </c>
      <c r="X169">
        <f t="shared" si="62"/>
        <v>112.86716199274494</v>
      </c>
    </row>
    <row r="170" spans="1:24" ht="15" thickBot="1" x14ac:dyDescent="0.35">
      <c r="A170" s="120"/>
      <c r="B170" t="s">
        <v>6</v>
      </c>
      <c r="C170">
        <v>103.4</v>
      </c>
      <c r="D170">
        <f t="shared" si="52"/>
        <v>83.816666666666677</v>
      </c>
      <c r="O170" s="5" t="s">
        <v>5</v>
      </c>
      <c r="P170" s="6">
        <f t="shared" si="60"/>
        <v>0</v>
      </c>
      <c r="Q170" s="6">
        <f t="shared" si="58"/>
        <v>1.1589561091340452</v>
      </c>
      <c r="R170" s="6">
        <f t="shared" si="58"/>
        <v>1.1738133650335401</v>
      </c>
      <c r="S170" s="6">
        <f t="shared" si="58"/>
        <v>1.1609186204689126</v>
      </c>
      <c r="T170" s="6">
        <f t="shared" si="58"/>
        <v>1.2347693797109469</v>
      </c>
      <c r="U170" s="7">
        <f t="shared" si="58"/>
        <v>1.1463289656686917</v>
      </c>
      <c r="V170" s="14">
        <f t="shared" si="59"/>
        <v>1.1749572880032271</v>
      </c>
      <c r="W170" s="30">
        <f t="shared" si="61"/>
        <v>1.1818947542557974</v>
      </c>
      <c r="X170">
        <f t="shared" si="62"/>
        <v>118.18947542557974</v>
      </c>
    </row>
    <row r="171" spans="1:24" ht="15" thickBot="1" x14ac:dyDescent="0.35">
      <c r="A171" s="120"/>
      <c r="B171" t="s">
        <v>7</v>
      </c>
      <c r="C171">
        <v>103.5</v>
      </c>
      <c r="D171">
        <f t="shared" si="52"/>
        <v>84.5</v>
      </c>
      <c r="F171" s="2" t="s">
        <v>41</v>
      </c>
      <c r="G171" s="3">
        <v>1990</v>
      </c>
      <c r="H171" s="3">
        <v>1991</v>
      </c>
      <c r="I171" s="3">
        <v>1992</v>
      </c>
      <c r="J171" s="3">
        <v>1993</v>
      </c>
      <c r="K171" s="3">
        <v>1994</v>
      </c>
      <c r="L171" s="4">
        <v>1995</v>
      </c>
      <c r="O171" s="5" t="s">
        <v>6</v>
      </c>
      <c r="P171" s="6">
        <f t="shared" si="60"/>
        <v>0</v>
      </c>
      <c r="Q171" s="6">
        <f t="shared" si="58"/>
        <v>1.233644859813084</v>
      </c>
      <c r="R171" s="6">
        <f t="shared" si="58"/>
        <v>1.1913028821843923</v>
      </c>
      <c r="S171" s="6">
        <f t="shared" si="58"/>
        <v>1.2165680473372782</v>
      </c>
      <c r="T171" s="6">
        <f t="shared" si="58"/>
        <v>1.12325006862476</v>
      </c>
      <c r="U171" s="7">
        <f t="shared" si="58"/>
        <v>1.0889035958526361</v>
      </c>
      <c r="V171" s="14">
        <f t="shared" si="59"/>
        <v>1.1707338907624301</v>
      </c>
      <c r="W171" s="30">
        <f t="shared" si="61"/>
        <v>1.177646420214209</v>
      </c>
      <c r="X171">
        <f t="shared" si="62"/>
        <v>117.7646420214209</v>
      </c>
    </row>
    <row r="172" spans="1:24" x14ac:dyDescent="0.3">
      <c r="A172" s="120"/>
      <c r="B172" t="s">
        <v>8</v>
      </c>
      <c r="C172">
        <v>94.7</v>
      </c>
      <c r="D172">
        <f t="shared" si="52"/>
        <v>86.091666666666683</v>
      </c>
      <c r="F172" s="5" t="s">
        <v>1</v>
      </c>
      <c r="G172" s="6">
        <f>D153</f>
        <v>0</v>
      </c>
      <c r="H172" s="6">
        <f t="shared" ref="H172:H183" si="63">D165</f>
        <v>85.52500000000002</v>
      </c>
      <c r="I172" s="6">
        <f t="shared" ref="I172:I183" si="64">D177</f>
        <v>94.2</v>
      </c>
      <c r="J172" s="6">
        <f t="shared" ref="J172:J183" si="65">D189</f>
        <v>100.40000000000002</v>
      </c>
      <c r="K172" s="6">
        <f t="shared" ref="K172:K183" si="66">D201</f>
        <v>116.38333333333334</v>
      </c>
      <c r="L172" s="7">
        <f t="shared" ref="L172:L183" si="67">D213</f>
        <v>115.075</v>
      </c>
      <c r="O172" s="5" t="s">
        <v>7</v>
      </c>
      <c r="P172" s="6">
        <f t="shared" si="60"/>
        <v>1.1188998826094247</v>
      </c>
      <c r="Q172" s="6">
        <f t="shared" si="58"/>
        <v>1.2248520710059172</v>
      </c>
      <c r="R172" s="6">
        <f t="shared" si="58"/>
        <v>1.0623541180393465</v>
      </c>
      <c r="S172" s="6">
        <f t="shared" si="58"/>
        <v>1.0745573159366262</v>
      </c>
      <c r="T172" s="6">
        <f t="shared" si="58"/>
        <v>1.0525737817433081</v>
      </c>
      <c r="U172" s="7">
        <f t="shared" si="58"/>
        <v>1.1439964554718651</v>
      </c>
      <c r="V172" s="14">
        <f t="shared" si="59"/>
        <v>1.1128722708010814</v>
      </c>
      <c r="W172" s="30">
        <f t="shared" si="61"/>
        <v>1.1194431597184347</v>
      </c>
      <c r="X172">
        <f t="shared" si="62"/>
        <v>111.94431597184347</v>
      </c>
    </row>
    <row r="173" spans="1:24" x14ac:dyDescent="0.3">
      <c r="A173" s="120"/>
      <c r="B173" t="s">
        <v>9</v>
      </c>
      <c r="C173">
        <v>86.6</v>
      </c>
      <c r="D173">
        <f t="shared" si="52"/>
        <v>87.733333333333348</v>
      </c>
      <c r="F173" s="5" t="s">
        <v>2</v>
      </c>
      <c r="G173" s="6">
        <f t="shared" ref="G173:G183" si="68">D154</f>
        <v>0</v>
      </c>
      <c r="H173" s="6">
        <f t="shared" si="63"/>
        <v>84.88333333333334</v>
      </c>
      <c r="I173" s="6">
        <f t="shared" si="64"/>
        <v>94.425000000000011</v>
      </c>
      <c r="J173" s="6">
        <f t="shared" si="65"/>
        <v>101.15833333333332</v>
      </c>
      <c r="K173" s="6">
        <f t="shared" si="66"/>
        <v>117.42500000000001</v>
      </c>
      <c r="L173" s="7">
        <f t="shared" si="67"/>
        <v>115.18333333333332</v>
      </c>
      <c r="O173" s="5" t="s">
        <v>8</v>
      </c>
      <c r="P173" s="6">
        <f t="shared" si="60"/>
        <v>1.0765337289466794</v>
      </c>
      <c r="Q173" s="6">
        <f t="shared" si="58"/>
        <v>1.0999903203949277</v>
      </c>
      <c r="R173" s="6">
        <f t="shared" si="58"/>
        <v>1.100375469336671</v>
      </c>
      <c r="S173" s="6">
        <f t="shared" si="58"/>
        <v>1.130132219902575</v>
      </c>
      <c r="T173" s="6">
        <f t="shared" si="58"/>
        <v>1.144885006483314</v>
      </c>
      <c r="U173" s="7">
        <f t="shared" si="58"/>
        <v>0</v>
      </c>
      <c r="V173" s="14">
        <f t="shared" si="59"/>
        <v>1.1103833490128334</v>
      </c>
      <c r="W173" s="30">
        <f t="shared" si="61"/>
        <v>1.1169395422377666</v>
      </c>
      <c r="X173">
        <f t="shared" si="62"/>
        <v>111.69395422377666</v>
      </c>
    </row>
    <row r="174" spans="1:24" x14ac:dyDescent="0.3">
      <c r="A174" s="120"/>
      <c r="B174" t="s">
        <v>10</v>
      </c>
      <c r="C174">
        <v>101.8</v>
      </c>
      <c r="D174">
        <f t="shared" si="52"/>
        <v>90.883333333333326</v>
      </c>
      <c r="F174" s="5" t="s">
        <v>3</v>
      </c>
      <c r="G174" s="6">
        <f t="shared" si="68"/>
        <v>0</v>
      </c>
      <c r="H174" s="6">
        <f t="shared" si="63"/>
        <v>84.208333333333343</v>
      </c>
      <c r="I174" s="6">
        <f t="shared" si="64"/>
        <v>95.691666666666677</v>
      </c>
      <c r="J174" s="6">
        <f t="shared" si="65"/>
        <v>102.14999999999999</v>
      </c>
      <c r="K174" s="6">
        <f t="shared" si="66"/>
        <v>118.92500000000001</v>
      </c>
      <c r="L174" s="7">
        <f t="shared" si="67"/>
        <v>114.84999999999998</v>
      </c>
      <c r="O174" s="5" t="s">
        <v>9</v>
      </c>
      <c r="P174" s="6">
        <f t="shared" si="60"/>
        <v>0.99919506305339412</v>
      </c>
      <c r="Q174" s="6">
        <f t="shared" si="58"/>
        <v>0.98708206686930067</v>
      </c>
      <c r="R174" s="6">
        <f t="shared" si="58"/>
        <v>1.0650590303943734</v>
      </c>
      <c r="S174" s="6">
        <f t="shared" si="58"/>
        <v>1.091998156965136</v>
      </c>
      <c r="T174" s="6">
        <f t="shared" si="58"/>
        <v>1.066830668306683</v>
      </c>
      <c r="U174" s="7">
        <f t="shared" si="58"/>
        <v>0</v>
      </c>
      <c r="V174" s="14">
        <f t="shared" si="59"/>
        <v>1.0420329971177775</v>
      </c>
      <c r="W174" s="30">
        <f t="shared" si="61"/>
        <v>1.0481856197070247</v>
      </c>
      <c r="X174">
        <f t="shared" si="62"/>
        <v>104.81856197070248</v>
      </c>
    </row>
    <row r="175" spans="1:24" x14ac:dyDescent="0.3">
      <c r="A175" s="120"/>
      <c r="B175" t="s">
        <v>11</v>
      </c>
      <c r="C175">
        <v>75.599999999999994</v>
      </c>
      <c r="D175">
        <f t="shared" si="52"/>
        <v>91.541666666666671</v>
      </c>
      <c r="F175" s="5" t="s">
        <v>4</v>
      </c>
      <c r="G175" s="6">
        <f t="shared" si="68"/>
        <v>0</v>
      </c>
      <c r="H175" s="6">
        <f t="shared" si="63"/>
        <v>83.666666666666671</v>
      </c>
      <c r="I175" s="6">
        <f t="shared" si="64"/>
        <v>97.308333333333337</v>
      </c>
      <c r="J175" s="6">
        <f t="shared" si="65"/>
        <v>103.19166666666666</v>
      </c>
      <c r="K175" s="6">
        <f t="shared" si="66"/>
        <v>119.89166666666667</v>
      </c>
      <c r="L175" s="7">
        <f t="shared" si="67"/>
        <v>114.20833333333333</v>
      </c>
      <c r="O175" s="5" t="s">
        <v>10</v>
      </c>
      <c r="P175" s="6">
        <f t="shared" si="60"/>
        <v>1.0433819457264166</v>
      </c>
      <c r="Q175" s="6">
        <f t="shared" si="58"/>
        <v>1.1201173665871997</v>
      </c>
      <c r="R175" s="6">
        <f t="shared" si="58"/>
        <v>1.1386861313868613</v>
      </c>
      <c r="S175" s="6">
        <f t="shared" si="58"/>
        <v>1.1024608501118569</v>
      </c>
      <c r="T175" s="6">
        <f t="shared" si="58"/>
        <v>1.0937260101891271</v>
      </c>
      <c r="U175" s="7">
        <f t="shared" si="58"/>
        <v>0</v>
      </c>
      <c r="V175" s="14">
        <f t="shared" si="59"/>
        <v>1.0996744608002924</v>
      </c>
      <c r="W175" s="30">
        <f t="shared" si="61"/>
        <v>1.1061674240241559</v>
      </c>
      <c r="X175">
        <f t="shared" si="62"/>
        <v>110.6167424024156</v>
      </c>
    </row>
    <row r="176" spans="1:24" x14ac:dyDescent="0.3">
      <c r="A176" s="120"/>
      <c r="B176" t="s">
        <v>12</v>
      </c>
      <c r="C176">
        <v>65.599999999999994</v>
      </c>
      <c r="D176">
        <f t="shared" si="52"/>
        <v>93</v>
      </c>
      <c r="F176" s="5" t="s">
        <v>5</v>
      </c>
      <c r="G176" s="6">
        <f t="shared" si="68"/>
        <v>0</v>
      </c>
      <c r="H176" s="6">
        <f t="shared" si="63"/>
        <v>84.3</v>
      </c>
      <c r="I176" s="6">
        <f t="shared" si="64"/>
        <v>98.141666666666666</v>
      </c>
      <c r="J176" s="6">
        <f t="shared" si="65"/>
        <v>104.14166666666667</v>
      </c>
      <c r="K176" s="6">
        <f t="shared" si="66"/>
        <v>120.50833333333333</v>
      </c>
      <c r="L176" s="7">
        <f t="shared" si="67"/>
        <v>113.84166666666668</v>
      </c>
      <c r="O176" s="5" t="s">
        <v>11</v>
      </c>
      <c r="P176" s="6">
        <f t="shared" si="60"/>
        <v>0.91795883845503257</v>
      </c>
      <c r="Q176" s="6">
        <f t="shared" si="58"/>
        <v>0.82585343650432397</v>
      </c>
      <c r="R176" s="6">
        <f t="shared" si="58"/>
        <v>0.85324806462470559</v>
      </c>
      <c r="S176" s="6">
        <f t="shared" si="58"/>
        <v>0.90211640211640221</v>
      </c>
      <c r="T176" s="6">
        <f t="shared" si="58"/>
        <v>0.96360288910919134</v>
      </c>
      <c r="U176" s="7">
        <f t="shared" si="58"/>
        <v>0</v>
      </c>
      <c r="V176" s="14">
        <f t="shared" si="59"/>
        <v>0.89255592616193113</v>
      </c>
      <c r="W176" s="30">
        <f t="shared" si="61"/>
        <v>0.89782597017076748</v>
      </c>
      <c r="X176">
        <f t="shared" si="62"/>
        <v>89.782597017076753</v>
      </c>
    </row>
    <row r="177" spans="1:24" ht="15" thickBot="1" x14ac:dyDescent="0.35">
      <c r="A177" s="120">
        <v>1992</v>
      </c>
      <c r="B177" t="s">
        <v>1</v>
      </c>
      <c r="C177">
        <v>71.599999999999994</v>
      </c>
      <c r="D177">
        <f t="shared" si="52"/>
        <v>94.2</v>
      </c>
      <c r="F177" s="5" t="s">
        <v>6</v>
      </c>
      <c r="G177" s="6">
        <f t="shared" si="68"/>
        <v>0</v>
      </c>
      <c r="H177" s="6">
        <f t="shared" si="63"/>
        <v>83.816666666666677</v>
      </c>
      <c r="I177" s="6">
        <f t="shared" si="64"/>
        <v>98.88333333333334</v>
      </c>
      <c r="J177" s="6">
        <f t="shared" si="65"/>
        <v>105.625</v>
      </c>
      <c r="K177" s="6">
        <f t="shared" si="66"/>
        <v>121.43333333333332</v>
      </c>
      <c r="L177" s="7">
        <f t="shared" si="67"/>
        <v>113.32500000000003</v>
      </c>
      <c r="O177" s="8" t="s">
        <v>12</v>
      </c>
      <c r="P177" s="9">
        <f t="shared" si="60"/>
        <v>0.66186220812914376</v>
      </c>
      <c r="Q177" s="9">
        <f t="shared" si="58"/>
        <v>0.70537634408602146</v>
      </c>
      <c r="R177" s="9">
        <f t="shared" si="58"/>
        <v>0.78988359433883248</v>
      </c>
      <c r="S177" s="9">
        <f t="shared" si="58"/>
        <v>0.85288399222294231</v>
      </c>
      <c r="T177" s="9">
        <f t="shared" si="58"/>
        <v>0.84798048640505053</v>
      </c>
      <c r="U177" s="10">
        <f t="shared" si="58"/>
        <v>0</v>
      </c>
      <c r="V177" s="14">
        <f t="shared" si="59"/>
        <v>0.77159732503639811</v>
      </c>
      <c r="W177" s="30">
        <f t="shared" si="61"/>
        <v>0.7761531760938527</v>
      </c>
      <c r="X177">
        <f t="shared" si="62"/>
        <v>77.615317609385272</v>
      </c>
    </row>
    <row r="178" spans="1:24" x14ac:dyDescent="0.3">
      <c r="A178" s="120"/>
      <c r="B178" t="s">
        <v>2</v>
      </c>
      <c r="C178">
        <v>78.8</v>
      </c>
      <c r="D178">
        <f t="shared" si="52"/>
        <v>94.425000000000011</v>
      </c>
      <c r="F178" s="5" t="s">
        <v>7</v>
      </c>
      <c r="G178" s="6">
        <f t="shared" si="68"/>
        <v>99.38333333333334</v>
      </c>
      <c r="H178" s="6">
        <f t="shared" si="63"/>
        <v>84.5</v>
      </c>
      <c r="I178" s="6">
        <f t="shared" si="64"/>
        <v>99.966666666666654</v>
      </c>
      <c r="J178" s="6">
        <f t="shared" si="65"/>
        <v>107.3</v>
      </c>
      <c r="K178" s="6">
        <f t="shared" si="66"/>
        <v>121.41666666666667</v>
      </c>
      <c r="L178" s="7">
        <f t="shared" si="67"/>
        <v>112.85000000000001</v>
      </c>
      <c r="V178" s="14">
        <f>AVERAGE(V166:V177)</f>
        <v>0.994130216563201</v>
      </c>
      <c r="W178" s="30">
        <f t="shared" si="61"/>
        <v>1</v>
      </c>
    </row>
    <row r="179" spans="1:24" x14ac:dyDescent="0.3">
      <c r="A179" s="120"/>
      <c r="B179" t="s">
        <v>3</v>
      </c>
      <c r="C179">
        <v>111.6</v>
      </c>
      <c r="D179">
        <f t="shared" si="52"/>
        <v>95.691666666666677</v>
      </c>
      <c r="F179" s="5" t="s">
        <v>8</v>
      </c>
      <c r="G179" s="6">
        <f t="shared" si="68"/>
        <v>95.491666666666674</v>
      </c>
      <c r="H179" s="6">
        <f t="shared" si="63"/>
        <v>86.091666666666683</v>
      </c>
      <c r="I179" s="6">
        <f t="shared" si="64"/>
        <v>99.875</v>
      </c>
      <c r="J179" s="6">
        <f t="shared" si="65"/>
        <v>107.77499999999999</v>
      </c>
      <c r="K179" s="6">
        <f t="shared" si="66"/>
        <v>122.10833333333333</v>
      </c>
      <c r="L179" s="7">
        <f t="shared" si="67"/>
        <v>0</v>
      </c>
    </row>
    <row r="180" spans="1:24" ht="15" customHeight="1" x14ac:dyDescent="0.3">
      <c r="A180" s="120"/>
      <c r="B180" t="s">
        <v>4</v>
      </c>
      <c r="C180">
        <v>107.6</v>
      </c>
      <c r="D180">
        <f t="shared" si="52"/>
        <v>97.308333333333337</v>
      </c>
      <c r="F180" s="5" t="s">
        <v>9</v>
      </c>
      <c r="G180" s="6">
        <f t="shared" si="68"/>
        <v>93.174999999999997</v>
      </c>
      <c r="H180" s="6">
        <f t="shared" si="63"/>
        <v>87.733333333333348</v>
      </c>
      <c r="I180" s="6">
        <f t="shared" si="64"/>
        <v>99.524999999999977</v>
      </c>
      <c r="J180" s="6">
        <f t="shared" si="65"/>
        <v>108.51666666666667</v>
      </c>
      <c r="K180" s="6">
        <f t="shared" si="66"/>
        <v>121.95</v>
      </c>
      <c r="L180" s="7">
        <f t="shared" si="67"/>
        <v>0</v>
      </c>
    </row>
    <row r="181" spans="1:24" x14ac:dyDescent="0.3">
      <c r="A181" s="120"/>
      <c r="B181" t="s">
        <v>5</v>
      </c>
      <c r="C181">
        <v>115.2</v>
      </c>
      <c r="D181">
        <f t="shared" si="52"/>
        <v>98.141666666666666</v>
      </c>
      <c r="F181" s="5" t="s">
        <v>10</v>
      </c>
      <c r="G181" s="6">
        <f t="shared" si="68"/>
        <v>90.283333333333346</v>
      </c>
      <c r="H181" s="6">
        <f t="shared" si="63"/>
        <v>90.883333333333326</v>
      </c>
      <c r="I181" s="6">
        <f t="shared" si="64"/>
        <v>98.183333333333337</v>
      </c>
      <c r="J181" s="6">
        <f t="shared" si="65"/>
        <v>111.75</v>
      </c>
      <c r="K181" s="6">
        <f t="shared" si="66"/>
        <v>119.40833333333332</v>
      </c>
      <c r="L181" s="7">
        <f t="shared" si="67"/>
        <v>0</v>
      </c>
    </row>
    <row r="182" spans="1:24" x14ac:dyDescent="0.3">
      <c r="A182" s="120"/>
      <c r="B182" t="s">
        <v>6</v>
      </c>
      <c r="C182">
        <v>117.8</v>
      </c>
      <c r="D182">
        <f t="shared" si="52"/>
        <v>98.88333333333334</v>
      </c>
      <c r="F182" s="5" t="s">
        <v>11</v>
      </c>
      <c r="G182" s="6">
        <f t="shared" si="68"/>
        <v>88.674999999999997</v>
      </c>
      <c r="H182" s="6">
        <f t="shared" si="63"/>
        <v>91.541666666666671</v>
      </c>
      <c r="I182" s="6">
        <f t="shared" si="64"/>
        <v>99.033333333333317</v>
      </c>
      <c r="J182" s="6">
        <f t="shared" si="65"/>
        <v>113.39999999999999</v>
      </c>
      <c r="K182" s="6">
        <f t="shared" si="66"/>
        <v>117.68333333333334</v>
      </c>
      <c r="L182" s="7">
        <f t="shared" si="67"/>
        <v>0</v>
      </c>
    </row>
    <row r="183" spans="1:24" ht="15" thickBot="1" x14ac:dyDescent="0.35">
      <c r="A183" s="120"/>
      <c r="B183" t="s">
        <v>7</v>
      </c>
      <c r="C183">
        <v>106.2</v>
      </c>
      <c r="D183">
        <f t="shared" si="52"/>
        <v>99.966666666666654</v>
      </c>
      <c r="F183" s="8" t="s">
        <v>12</v>
      </c>
      <c r="G183" s="9">
        <f t="shared" si="68"/>
        <v>86.725000000000009</v>
      </c>
      <c r="H183" s="9">
        <f t="shared" si="63"/>
        <v>93</v>
      </c>
      <c r="I183" s="9">
        <f t="shared" si="64"/>
        <v>99.50833333333334</v>
      </c>
      <c r="J183" s="9">
        <f t="shared" si="65"/>
        <v>115.72500000000001</v>
      </c>
      <c r="K183" s="9">
        <f t="shared" si="66"/>
        <v>116.15833333333335</v>
      </c>
      <c r="L183" s="10">
        <f t="shared" si="67"/>
        <v>0</v>
      </c>
    </row>
    <row r="184" spans="1:24" x14ac:dyDescent="0.3">
      <c r="A184" s="120"/>
      <c r="B184" t="s">
        <v>8</v>
      </c>
      <c r="C184">
        <v>109.9</v>
      </c>
      <c r="D184">
        <f t="shared" si="52"/>
        <v>99.875</v>
      </c>
    </row>
    <row r="185" spans="1:24" x14ac:dyDescent="0.3">
      <c r="A185" s="120"/>
      <c r="B185" t="s">
        <v>9</v>
      </c>
      <c r="C185">
        <v>106</v>
      </c>
      <c r="D185">
        <f t="shared" si="52"/>
        <v>99.524999999999977</v>
      </c>
    </row>
    <row r="186" spans="1:24" x14ac:dyDescent="0.3">
      <c r="A186" s="120"/>
      <c r="B186" t="s">
        <v>10</v>
      </c>
      <c r="C186">
        <v>111.8</v>
      </c>
      <c r="D186">
        <f t="shared" si="52"/>
        <v>98.183333333333337</v>
      </c>
    </row>
    <row r="187" spans="1:24" x14ac:dyDescent="0.3">
      <c r="A187" s="120"/>
      <c r="B187" t="s">
        <v>11</v>
      </c>
      <c r="C187">
        <v>84.5</v>
      </c>
      <c r="D187">
        <f t="shared" si="52"/>
        <v>99.033333333333317</v>
      </c>
    </row>
    <row r="188" spans="1:24" x14ac:dyDescent="0.3">
      <c r="A188" s="120"/>
      <c r="B188" t="s">
        <v>12</v>
      </c>
      <c r="C188">
        <v>78.599999999999994</v>
      </c>
      <c r="D188">
        <f t="shared" si="52"/>
        <v>99.50833333333334</v>
      </c>
    </row>
    <row r="189" spans="1:24" x14ac:dyDescent="0.3">
      <c r="A189" s="120">
        <v>1993</v>
      </c>
      <c r="B189" t="s">
        <v>1</v>
      </c>
      <c r="C189">
        <v>70.5</v>
      </c>
      <c r="D189">
        <f t="shared" si="52"/>
        <v>100.40000000000002</v>
      </c>
    </row>
    <row r="190" spans="1:24" x14ac:dyDescent="0.3">
      <c r="A190" s="120"/>
      <c r="B190" t="s">
        <v>2</v>
      </c>
      <c r="C190">
        <v>74.599999999999994</v>
      </c>
      <c r="D190">
        <f t="shared" si="52"/>
        <v>101.15833333333332</v>
      </c>
    </row>
    <row r="191" spans="1:24" x14ac:dyDescent="0.3">
      <c r="A191" s="120"/>
      <c r="B191" t="s">
        <v>3</v>
      </c>
      <c r="C191">
        <v>95.5</v>
      </c>
      <c r="D191">
        <f t="shared" si="52"/>
        <v>102.14999999999999</v>
      </c>
    </row>
    <row r="192" spans="1:24" x14ac:dyDescent="0.3">
      <c r="A192" s="120"/>
      <c r="B192" t="s">
        <v>4</v>
      </c>
      <c r="C192">
        <v>117.8</v>
      </c>
      <c r="D192">
        <f t="shared" si="52"/>
        <v>103.19166666666666</v>
      </c>
    </row>
    <row r="193" spans="1:4" x14ac:dyDescent="0.3">
      <c r="A193" s="120"/>
      <c r="B193" t="s">
        <v>5</v>
      </c>
      <c r="C193">
        <v>120.9</v>
      </c>
      <c r="D193">
        <f t="shared" si="52"/>
        <v>104.14166666666667</v>
      </c>
    </row>
    <row r="194" spans="1:4" x14ac:dyDescent="0.3">
      <c r="A194" s="120"/>
      <c r="B194" t="s">
        <v>6</v>
      </c>
      <c r="C194">
        <v>128.5</v>
      </c>
      <c r="D194">
        <f t="shared" si="52"/>
        <v>105.625</v>
      </c>
    </row>
    <row r="195" spans="1:4" x14ac:dyDescent="0.3">
      <c r="A195" s="120"/>
      <c r="B195" t="s">
        <v>7</v>
      </c>
      <c r="C195">
        <v>115.3</v>
      </c>
      <c r="D195">
        <f t="shared" si="52"/>
        <v>107.3</v>
      </c>
    </row>
    <row r="196" spans="1:4" x14ac:dyDescent="0.3">
      <c r="A196" s="120"/>
      <c r="B196" t="s">
        <v>8</v>
      </c>
      <c r="C196">
        <v>121.8</v>
      </c>
      <c r="D196">
        <f t="shared" si="52"/>
        <v>107.77499999999999</v>
      </c>
    </row>
    <row r="197" spans="1:4" x14ac:dyDescent="0.3">
      <c r="A197" s="120"/>
      <c r="B197" t="s">
        <v>9</v>
      </c>
      <c r="C197">
        <v>118.5</v>
      </c>
      <c r="D197">
        <f t="shared" si="52"/>
        <v>108.51666666666667</v>
      </c>
    </row>
    <row r="198" spans="1:4" x14ac:dyDescent="0.3">
      <c r="A198" s="120"/>
      <c r="B198" t="s">
        <v>10</v>
      </c>
      <c r="C198">
        <v>123.2</v>
      </c>
      <c r="D198">
        <f t="shared" si="52"/>
        <v>111.75</v>
      </c>
    </row>
    <row r="199" spans="1:4" x14ac:dyDescent="0.3">
      <c r="A199" s="120"/>
      <c r="B199" t="s">
        <v>11</v>
      </c>
      <c r="C199">
        <v>102.3</v>
      </c>
      <c r="D199">
        <f t="shared" si="52"/>
        <v>113.39999999999999</v>
      </c>
    </row>
    <row r="200" spans="1:4" x14ac:dyDescent="0.3">
      <c r="A200" s="120"/>
      <c r="B200" t="s">
        <v>12</v>
      </c>
      <c r="C200">
        <v>98.7</v>
      </c>
      <c r="D200">
        <f t="shared" si="52"/>
        <v>115.72500000000001</v>
      </c>
    </row>
    <row r="201" spans="1:4" x14ac:dyDescent="0.3">
      <c r="A201" s="120">
        <v>1994</v>
      </c>
      <c r="B201" t="s">
        <v>1</v>
      </c>
      <c r="C201">
        <v>76.2</v>
      </c>
      <c r="D201">
        <f t="shared" si="52"/>
        <v>116.38333333333334</v>
      </c>
    </row>
    <row r="202" spans="1:4" x14ac:dyDescent="0.3">
      <c r="A202" s="120"/>
      <c r="B202" t="s">
        <v>2</v>
      </c>
      <c r="C202">
        <v>83.5</v>
      </c>
      <c r="D202">
        <f t="shared" si="52"/>
        <v>117.42500000000001</v>
      </c>
    </row>
    <row r="203" spans="1:4" x14ac:dyDescent="0.3">
      <c r="A203" s="120"/>
      <c r="B203" t="s">
        <v>3</v>
      </c>
      <c r="C203">
        <v>134.30000000000001</v>
      </c>
      <c r="D203">
        <f t="shared" si="52"/>
        <v>118.92500000000001</v>
      </c>
    </row>
    <row r="204" spans="1:4" x14ac:dyDescent="0.3">
      <c r="A204" s="120"/>
      <c r="B204" t="s">
        <v>4</v>
      </c>
      <c r="C204">
        <v>137.6</v>
      </c>
      <c r="D204">
        <f t="shared" si="52"/>
        <v>119.89166666666667</v>
      </c>
    </row>
    <row r="205" spans="1:4" x14ac:dyDescent="0.3">
      <c r="A205" s="120"/>
      <c r="B205" t="s">
        <v>5</v>
      </c>
      <c r="C205">
        <v>148.80000000000001</v>
      </c>
      <c r="D205">
        <f t="shared" si="52"/>
        <v>120.50833333333333</v>
      </c>
    </row>
    <row r="206" spans="1:4" x14ac:dyDescent="0.3">
      <c r="A206" s="120"/>
      <c r="B206" t="s">
        <v>6</v>
      </c>
      <c r="C206">
        <v>136.4</v>
      </c>
      <c r="D206">
        <f t="shared" si="52"/>
        <v>121.43333333333332</v>
      </c>
    </row>
    <row r="207" spans="1:4" x14ac:dyDescent="0.3">
      <c r="A207" s="120"/>
      <c r="B207" t="s">
        <v>7</v>
      </c>
      <c r="C207">
        <v>127.8</v>
      </c>
      <c r="D207">
        <f t="shared" si="52"/>
        <v>121.41666666666667</v>
      </c>
    </row>
    <row r="208" spans="1:4" x14ac:dyDescent="0.3">
      <c r="A208" s="120"/>
      <c r="B208" t="s">
        <v>8</v>
      </c>
      <c r="C208">
        <v>139.80000000000001</v>
      </c>
      <c r="D208">
        <f t="shared" si="52"/>
        <v>122.10833333333333</v>
      </c>
    </row>
    <row r="209" spans="1:4" x14ac:dyDescent="0.3">
      <c r="A209" s="120"/>
      <c r="B209" t="s">
        <v>9</v>
      </c>
      <c r="C209">
        <v>130.1</v>
      </c>
      <c r="D209">
        <f t="shared" si="52"/>
        <v>121.95</v>
      </c>
    </row>
    <row r="210" spans="1:4" x14ac:dyDescent="0.3">
      <c r="A210" s="120"/>
      <c r="B210" t="s">
        <v>10</v>
      </c>
      <c r="C210">
        <v>130.6</v>
      </c>
      <c r="D210">
        <f t="shared" si="52"/>
        <v>119.40833333333332</v>
      </c>
    </row>
    <row r="211" spans="1:4" x14ac:dyDescent="0.3">
      <c r="A211" s="120"/>
      <c r="B211" t="s">
        <v>11</v>
      </c>
      <c r="C211">
        <v>113.4</v>
      </c>
      <c r="D211">
        <f t="shared" si="52"/>
        <v>117.68333333333334</v>
      </c>
    </row>
    <row r="212" spans="1:4" x14ac:dyDescent="0.3">
      <c r="A212" s="120"/>
      <c r="B212" t="s">
        <v>12</v>
      </c>
      <c r="C212">
        <v>98.5</v>
      </c>
      <c r="D212">
        <f t="shared" si="52"/>
        <v>116.15833333333335</v>
      </c>
    </row>
    <row r="213" spans="1:4" x14ac:dyDescent="0.3">
      <c r="A213" s="120">
        <v>1995</v>
      </c>
      <c r="B213" t="s">
        <v>1</v>
      </c>
      <c r="C213">
        <v>84.5</v>
      </c>
      <c r="D213">
        <f t="shared" si="52"/>
        <v>115.075</v>
      </c>
    </row>
    <row r="214" spans="1:4" x14ac:dyDescent="0.3">
      <c r="A214" s="120"/>
      <c r="B214" t="s">
        <v>2</v>
      </c>
      <c r="C214">
        <v>81.599999999999994</v>
      </c>
      <c r="D214">
        <f t="shared" si="52"/>
        <v>115.18333333333332</v>
      </c>
    </row>
    <row r="215" spans="1:4" x14ac:dyDescent="0.3">
      <c r="A215" s="120"/>
      <c r="B215" t="s">
        <v>3</v>
      </c>
      <c r="C215">
        <v>103.8</v>
      </c>
      <c r="D215">
        <f t="shared" si="52"/>
        <v>114.84999999999998</v>
      </c>
    </row>
    <row r="216" spans="1:4" x14ac:dyDescent="0.3">
      <c r="A216" s="120"/>
      <c r="B216" t="s">
        <v>4</v>
      </c>
      <c r="C216">
        <v>116.9</v>
      </c>
      <c r="D216">
        <f t="shared" si="52"/>
        <v>114.20833333333333</v>
      </c>
    </row>
    <row r="217" spans="1:4" x14ac:dyDescent="0.3">
      <c r="A217" s="120"/>
      <c r="B217" t="s">
        <v>5</v>
      </c>
      <c r="C217">
        <v>130.5</v>
      </c>
      <c r="D217">
        <f t="shared" si="52"/>
        <v>113.84166666666668</v>
      </c>
    </row>
    <row r="218" spans="1:4" x14ac:dyDescent="0.3">
      <c r="A218" s="120"/>
      <c r="B218" t="s">
        <v>6</v>
      </c>
      <c r="C218">
        <v>123.4</v>
      </c>
      <c r="D218">
        <f t="shared" si="52"/>
        <v>113.32500000000003</v>
      </c>
    </row>
    <row r="219" spans="1:4" x14ac:dyDescent="0.3">
      <c r="A219" s="120"/>
      <c r="B219" t="s">
        <v>7</v>
      </c>
      <c r="C219">
        <v>129.1</v>
      </c>
      <c r="D219">
        <f t="shared" si="52"/>
        <v>112.85000000000001</v>
      </c>
    </row>
    <row r="220" spans="1:4" x14ac:dyDescent="0.3">
      <c r="A220" s="120"/>
      <c r="B220" t="s">
        <v>8</v>
      </c>
      <c r="C220">
        <v>135.80000000000001</v>
      </c>
    </row>
    <row r="221" spans="1:4" x14ac:dyDescent="0.3">
      <c r="A221" s="120"/>
      <c r="B221" t="s">
        <v>9</v>
      </c>
      <c r="C221">
        <v>122.4</v>
      </c>
    </row>
    <row r="222" spans="1:4" x14ac:dyDescent="0.3">
      <c r="A222" s="120"/>
      <c r="B222" t="s">
        <v>10</v>
      </c>
      <c r="C222">
        <v>126.2</v>
      </c>
    </row>
    <row r="223" spans="1:4" x14ac:dyDescent="0.3">
      <c r="A223" s="120"/>
      <c r="B223" t="s">
        <v>11</v>
      </c>
      <c r="C223">
        <v>107.2</v>
      </c>
    </row>
    <row r="224" spans="1:4" x14ac:dyDescent="0.3">
      <c r="A224" s="120"/>
      <c r="B224" t="s">
        <v>12</v>
      </c>
      <c r="C224">
        <v>92.8</v>
      </c>
    </row>
    <row r="227" spans="1:17" ht="29.4" thickBot="1" x14ac:dyDescent="0.6">
      <c r="A227" s="46"/>
      <c r="B227" s="46"/>
      <c r="C227" s="46"/>
      <c r="D227" s="46"/>
      <c r="E227" s="46"/>
      <c r="F227" s="46"/>
      <c r="G227" s="46"/>
      <c r="H227" s="46"/>
      <c r="I227" s="46"/>
      <c r="J227" s="46"/>
      <c r="K227" s="46"/>
      <c r="L227" s="46"/>
      <c r="M227" s="46"/>
      <c r="N227" s="46"/>
      <c r="O227" s="46"/>
      <c r="P227" s="46"/>
      <c r="Q227" s="46"/>
    </row>
    <row r="228" spans="1:17" ht="33.6" customHeight="1" thickBot="1" x14ac:dyDescent="0.4">
      <c r="A228" s="20"/>
      <c r="B228" s="16"/>
      <c r="C228" s="16"/>
      <c r="D228" s="123" t="s">
        <v>87</v>
      </c>
      <c r="E228" s="123"/>
      <c r="F228" s="124" t="s">
        <v>86</v>
      </c>
      <c r="G228" s="125"/>
      <c r="H228" s="6"/>
      <c r="I228" s="6"/>
      <c r="J228" s="6"/>
      <c r="K228" s="6"/>
      <c r="L228" s="6"/>
      <c r="M228" s="6"/>
      <c r="N228" s="6"/>
      <c r="O228" s="6"/>
      <c r="P228" s="6"/>
      <c r="Q228" s="6"/>
    </row>
    <row r="229" spans="1:17" ht="28.2" customHeight="1" thickBot="1" x14ac:dyDescent="0.35">
      <c r="A229" s="64" t="s">
        <v>40</v>
      </c>
      <c r="B229" s="65" t="s">
        <v>22</v>
      </c>
      <c r="C229" s="65" t="s">
        <v>23</v>
      </c>
      <c r="D229" s="65" t="s">
        <v>84</v>
      </c>
      <c r="E229" s="65" t="s">
        <v>85</v>
      </c>
      <c r="F229" s="65" t="s">
        <v>84</v>
      </c>
      <c r="G229" s="66" t="s">
        <v>83</v>
      </c>
      <c r="H229" s="37" t="s">
        <v>94</v>
      </c>
      <c r="I229" s="13"/>
      <c r="J229" s="6"/>
      <c r="K229" s="6"/>
      <c r="L229" s="6"/>
      <c r="M229" s="6"/>
      <c r="N229" s="6"/>
      <c r="O229" s="6"/>
      <c r="P229" s="6"/>
      <c r="Q229" s="6"/>
    </row>
    <row r="230" spans="1:17" x14ac:dyDescent="0.3">
      <c r="A230" s="15" t="s">
        <v>1</v>
      </c>
      <c r="B230" s="16">
        <f>P22</f>
        <v>0.72818411129851446</v>
      </c>
      <c r="C230" s="16">
        <f>Q40</f>
        <v>0.73085382997513348</v>
      </c>
      <c r="D230" s="16">
        <f>M87</f>
        <v>0.75085426819540679</v>
      </c>
      <c r="E230" s="16">
        <f>Q87</f>
        <v>0.71783937297338207</v>
      </c>
      <c r="F230" s="16">
        <f>M134</f>
        <v>0.72374552554390081</v>
      </c>
      <c r="G230" s="17">
        <f>Q134</f>
        <v>0.69933532997918746</v>
      </c>
      <c r="H230" s="14">
        <f>W166</f>
        <v>0.69712565589016229</v>
      </c>
      <c r="I230" s="30"/>
      <c r="J230" s="6"/>
      <c r="K230" s="6"/>
      <c r="L230" s="6"/>
      <c r="M230" s="6"/>
      <c r="N230" s="6"/>
      <c r="O230" s="6"/>
      <c r="P230" s="6"/>
      <c r="Q230" s="6"/>
    </row>
    <row r="231" spans="1:17" x14ac:dyDescent="0.3">
      <c r="A231" s="56" t="s">
        <v>2</v>
      </c>
      <c r="B231" s="6">
        <f t="shared" ref="B231:B241" si="69">P23</f>
        <v>0.74468471919907742</v>
      </c>
      <c r="C231" s="6">
        <f t="shared" ref="C231:C241" si="70">Q41</f>
        <v>0.74596421918046918</v>
      </c>
      <c r="D231" s="6">
        <f t="shared" ref="D231:D241" si="71">M88</f>
        <v>0.7616041530887615</v>
      </c>
      <c r="E231" s="6">
        <f t="shared" ref="E231:E241" si="72">Q88</f>
        <v>0.74447711203570377</v>
      </c>
      <c r="F231" s="6">
        <f t="shared" ref="F231:F241" si="73">M135</f>
        <v>0.73934963342984283</v>
      </c>
      <c r="G231" s="7">
        <f t="shared" ref="G231:G241" si="74">Q135</f>
        <v>0.76864901792918439</v>
      </c>
      <c r="H231" s="14">
        <f t="shared" ref="H231:H241" si="75">W167</f>
        <v>0.74190689355807771</v>
      </c>
      <c r="I231" s="30"/>
      <c r="J231" s="6"/>
      <c r="K231" s="6"/>
      <c r="L231" s="6"/>
      <c r="M231" s="6"/>
      <c r="N231" s="6"/>
      <c r="O231" s="6"/>
      <c r="P231" s="6"/>
      <c r="Q231" s="6"/>
    </row>
    <row r="232" spans="1:17" x14ac:dyDescent="0.3">
      <c r="A232" s="56" t="s">
        <v>3</v>
      </c>
      <c r="B232" s="6">
        <f t="shared" si="69"/>
        <v>0.9995697844241892</v>
      </c>
      <c r="C232" s="6">
        <f t="shared" si="70"/>
        <v>1.0005325645964416</v>
      </c>
      <c r="D232" s="6">
        <f t="shared" si="71"/>
        <v>1.02054047146963</v>
      </c>
      <c r="E232" s="6">
        <f t="shared" si="72"/>
        <v>1.0248591297874572</v>
      </c>
      <c r="F232" s="6">
        <f t="shared" si="73"/>
        <v>0.99924513014104488</v>
      </c>
      <c r="G232" s="7">
        <f t="shared" si="74"/>
        <v>1.0319169351933175</v>
      </c>
      <c r="H232" s="14">
        <f t="shared" si="75"/>
        <v>1.0080397642023031</v>
      </c>
      <c r="I232" s="30"/>
      <c r="J232" s="6"/>
      <c r="K232" s="6"/>
      <c r="L232" s="6"/>
      <c r="M232" s="6"/>
      <c r="N232" s="6"/>
      <c r="O232" s="6"/>
      <c r="P232" s="6"/>
      <c r="Q232" s="6"/>
    </row>
    <row r="233" spans="1:17" x14ac:dyDescent="0.3">
      <c r="A233" s="56" t="s">
        <v>4</v>
      </c>
      <c r="B233" s="6">
        <f t="shared" si="69"/>
        <v>1.1201094519986337</v>
      </c>
      <c r="C233" s="6">
        <f t="shared" si="70"/>
        <v>1.1206752822998935</v>
      </c>
      <c r="D233" s="6">
        <f t="shared" si="71"/>
        <v>1.1331589776415512</v>
      </c>
      <c r="E233" s="6">
        <f t="shared" si="72"/>
        <v>1.1071270058304568</v>
      </c>
      <c r="F233" s="6">
        <f t="shared" si="73"/>
        <v>1.1130919564162607</v>
      </c>
      <c r="G233" s="7">
        <f t="shared" si="74"/>
        <v>1.1236468314914101</v>
      </c>
      <c r="H233" s="14">
        <f t="shared" si="75"/>
        <v>1.1286716199274494</v>
      </c>
      <c r="I233" s="30"/>
      <c r="J233" s="6"/>
      <c r="K233" s="6"/>
      <c r="L233" s="6"/>
      <c r="M233" s="6"/>
      <c r="N233" s="6"/>
      <c r="O233" s="6"/>
      <c r="P233" s="6"/>
      <c r="Q233" s="6"/>
    </row>
    <row r="234" spans="1:17" x14ac:dyDescent="0.3">
      <c r="A234" s="56" t="s">
        <v>5</v>
      </c>
      <c r="B234" s="6">
        <f t="shared" si="69"/>
        <v>1.1726321620737943</v>
      </c>
      <c r="C234" s="6">
        <f t="shared" si="70"/>
        <v>1.1730981783958301</v>
      </c>
      <c r="D234" s="6">
        <f t="shared" si="71"/>
        <v>1.1822177181940281</v>
      </c>
      <c r="E234" s="6">
        <f t="shared" si="72"/>
        <v>1.1553640252678872</v>
      </c>
      <c r="F234" s="6">
        <f t="shared" si="73"/>
        <v>1.1714804412205047</v>
      </c>
      <c r="G234" s="7">
        <f t="shared" si="74"/>
        <v>1.147937200529916</v>
      </c>
      <c r="H234" s="14">
        <f t="shared" si="75"/>
        <v>1.1818947542557974</v>
      </c>
      <c r="I234" s="30"/>
      <c r="J234" s="6"/>
      <c r="K234" s="6"/>
      <c r="L234" s="6"/>
      <c r="M234" s="6"/>
      <c r="N234" s="6"/>
      <c r="O234" s="6"/>
      <c r="P234" s="6"/>
      <c r="Q234" s="6"/>
    </row>
    <row r="235" spans="1:17" x14ac:dyDescent="0.3">
      <c r="A235" s="56" t="s">
        <v>6</v>
      </c>
      <c r="B235" s="6">
        <f t="shared" si="69"/>
        <v>1.1669731527953777</v>
      </c>
      <c r="C235" s="6">
        <f t="shared" si="70"/>
        <v>1.1669470996176357</v>
      </c>
      <c r="D235" s="6">
        <f t="shared" si="71"/>
        <v>1.1685865871937642</v>
      </c>
      <c r="E235" s="6">
        <f t="shared" si="72"/>
        <v>1.1995688376917313</v>
      </c>
      <c r="F235" s="6">
        <f t="shared" si="73"/>
        <v>1.1605208056995786</v>
      </c>
      <c r="G235" s="7">
        <f t="shared" si="74"/>
        <v>1.1679080759348131</v>
      </c>
      <c r="H235" s="14">
        <f t="shared" si="75"/>
        <v>1.177646420214209</v>
      </c>
      <c r="I235" s="30"/>
      <c r="J235" s="6"/>
      <c r="K235" s="6"/>
      <c r="L235" s="6"/>
      <c r="M235" s="6"/>
      <c r="N235" s="6"/>
      <c r="O235" s="6"/>
      <c r="P235" s="6"/>
      <c r="Q235" s="6"/>
    </row>
    <row r="236" spans="1:17" x14ac:dyDescent="0.3">
      <c r="A236" s="56" t="s">
        <v>7</v>
      </c>
      <c r="B236" s="6">
        <f t="shared" si="69"/>
        <v>1.1128722708010814</v>
      </c>
      <c r="C236" s="6">
        <f t="shared" si="70"/>
        <v>1.1130471409353011</v>
      </c>
      <c r="D236" s="6">
        <f t="shared" si="71"/>
        <v>1.1074987605969686</v>
      </c>
      <c r="E236" s="6">
        <f t="shared" si="72"/>
        <v>1.1015089260852253</v>
      </c>
      <c r="F236" s="6">
        <f t="shared" si="73"/>
        <v>1.1080149775878267</v>
      </c>
      <c r="G236" s="7">
        <f t="shared" si="74"/>
        <v>1.0739811499894021</v>
      </c>
      <c r="H236" s="14">
        <f t="shared" si="75"/>
        <v>1.1194431597184347</v>
      </c>
      <c r="I236" s="30"/>
      <c r="J236" s="6"/>
      <c r="K236" s="6"/>
      <c r="L236" s="6"/>
      <c r="M236" s="6"/>
      <c r="N236" s="6"/>
      <c r="O236" s="6"/>
      <c r="P236" s="6"/>
      <c r="Q236" s="6"/>
    </row>
    <row r="237" spans="1:17" x14ac:dyDescent="0.3">
      <c r="A237" s="56" t="s">
        <v>8</v>
      </c>
      <c r="B237" s="6">
        <f t="shared" si="69"/>
        <v>1.1240607701102783</v>
      </c>
      <c r="C237" s="6">
        <f t="shared" si="70"/>
        <v>1.123353122428612</v>
      </c>
      <c r="D237" s="6">
        <f t="shared" si="71"/>
        <v>1.1156714544849147</v>
      </c>
      <c r="E237" s="6">
        <f t="shared" si="72"/>
        <v>1.1424491029656136</v>
      </c>
      <c r="F237" s="6">
        <f t="shared" si="73"/>
        <v>1.1288729061651985</v>
      </c>
      <c r="G237" s="7">
        <f t="shared" si="74"/>
        <v>1.092522645521443</v>
      </c>
      <c r="H237" s="14">
        <f t="shared" si="75"/>
        <v>1.1169395422377666</v>
      </c>
      <c r="I237" s="30"/>
      <c r="J237" s="6"/>
      <c r="K237" s="6"/>
      <c r="L237" s="6"/>
      <c r="M237" s="6"/>
      <c r="N237" s="6"/>
      <c r="O237" s="6"/>
      <c r="P237" s="6"/>
      <c r="Q237" s="6"/>
    </row>
    <row r="238" spans="1:17" x14ac:dyDescent="0.3">
      <c r="A238" s="56" t="s">
        <v>9</v>
      </c>
      <c r="B238" s="6">
        <f t="shared" si="69"/>
        <v>1.0470841632106132</v>
      </c>
      <c r="C238" s="6">
        <f t="shared" si="70"/>
        <v>1.0460318397963655</v>
      </c>
      <c r="D238" s="6">
        <f t="shared" si="71"/>
        <v>1.0350358876329375</v>
      </c>
      <c r="E238" s="6">
        <f t="shared" si="72"/>
        <v>1.0462900047241301</v>
      </c>
      <c r="F238" s="6">
        <f t="shared" si="73"/>
        <v>1.0527302302789541</v>
      </c>
      <c r="G238" s="7">
        <f t="shared" si="74"/>
        <v>1.0596568133851649</v>
      </c>
      <c r="H238" s="14">
        <f t="shared" si="75"/>
        <v>1.0481856197070247</v>
      </c>
      <c r="I238" s="30"/>
      <c r="J238" s="6"/>
      <c r="K238" s="6"/>
      <c r="L238" s="6"/>
      <c r="M238" s="6"/>
      <c r="N238" s="6"/>
      <c r="O238" s="6"/>
      <c r="P238" s="6"/>
      <c r="Q238" s="6"/>
    </row>
    <row r="239" spans="1:17" x14ac:dyDescent="0.3">
      <c r="A239" s="56" t="s">
        <v>10</v>
      </c>
      <c r="B239" s="6">
        <f t="shared" si="69"/>
        <v>1.1021779535440703</v>
      </c>
      <c r="C239" s="6">
        <f t="shared" si="70"/>
        <v>1.100710510827501</v>
      </c>
      <c r="D239" s="6">
        <f t="shared" si="71"/>
        <v>1.081227359568169</v>
      </c>
      <c r="E239" s="6">
        <f t="shared" si="72"/>
        <v>1.0867940905008098</v>
      </c>
      <c r="F239" s="6">
        <f t="shared" si="73"/>
        <v>1.1034038725677495</v>
      </c>
      <c r="G239" s="7">
        <f t="shared" si="74"/>
        <v>1.1103639568497574</v>
      </c>
      <c r="H239" s="14">
        <f t="shared" si="75"/>
        <v>1.1061674240241559</v>
      </c>
      <c r="I239" s="30"/>
      <c r="J239" s="6"/>
      <c r="K239" s="6"/>
      <c r="L239" s="6"/>
      <c r="M239" s="6"/>
      <c r="N239" s="6"/>
      <c r="O239" s="6"/>
      <c r="P239" s="6"/>
      <c r="Q239" s="6"/>
    </row>
    <row r="240" spans="1:17" x14ac:dyDescent="0.3">
      <c r="A240" s="56" t="s">
        <v>11</v>
      </c>
      <c r="B240" s="6">
        <f t="shared" si="69"/>
        <v>0.89938604446626924</v>
      </c>
      <c r="C240" s="6">
        <f t="shared" si="70"/>
        <v>0.89860406790054081</v>
      </c>
      <c r="D240" s="6">
        <f t="shared" si="71"/>
        <v>0.88179522264576793</v>
      </c>
      <c r="E240" s="6">
        <f t="shared" si="72"/>
        <v>0.89849294446988459</v>
      </c>
      <c r="F240" s="6">
        <f t="shared" si="73"/>
        <v>0.90767847340251029</v>
      </c>
      <c r="G240" s="7">
        <f t="shared" si="74"/>
        <v>0.88393215227470345</v>
      </c>
      <c r="H240" s="14">
        <f t="shared" si="75"/>
        <v>0.89782597017076748</v>
      </c>
      <c r="I240" s="30"/>
      <c r="J240" s="6"/>
      <c r="K240" s="6"/>
      <c r="L240" s="6"/>
      <c r="M240" s="6"/>
      <c r="N240" s="6"/>
      <c r="O240" s="6"/>
      <c r="P240" s="6"/>
      <c r="Q240" s="6"/>
    </row>
    <row r="241" spans="1:17" ht="15" thickBot="1" x14ac:dyDescent="0.35">
      <c r="A241" s="19" t="s">
        <v>12</v>
      </c>
      <c r="B241" s="9">
        <f t="shared" si="69"/>
        <v>0.78226541607810118</v>
      </c>
      <c r="C241" s="9">
        <f t="shared" si="70"/>
        <v>0.7801821440462765</v>
      </c>
      <c r="D241" s="9">
        <f t="shared" si="71"/>
        <v>0.76180913928809868</v>
      </c>
      <c r="E241" s="9">
        <f t="shared" si="72"/>
        <v>0.7752294476677184</v>
      </c>
      <c r="F241" s="9">
        <f t="shared" si="73"/>
        <v>0.79186604754662848</v>
      </c>
      <c r="G241" s="10">
        <f t="shared" si="74"/>
        <v>0.84014989092170234</v>
      </c>
      <c r="H241" s="14">
        <f t="shared" si="75"/>
        <v>0.7761531760938527</v>
      </c>
      <c r="I241" s="30"/>
      <c r="J241" s="6"/>
      <c r="K241" s="6"/>
      <c r="L241" s="6"/>
      <c r="M241" s="6"/>
      <c r="N241" s="6"/>
      <c r="O241" s="6"/>
      <c r="P241" s="6"/>
      <c r="Q241" s="6"/>
    </row>
    <row r="242" spans="1:17" x14ac:dyDescent="0.3">
      <c r="A242" s="30"/>
      <c r="B242" s="13">
        <f>AVERAGE(B230:B241)</f>
        <v>0.99999999999999989</v>
      </c>
      <c r="C242" s="13">
        <f t="shared" ref="C242:H242" si="76">AVERAGE(C230:C241)</f>
        <v>0.99999999999999989</v>
      </c>
      <c r="D242" s="13">
        <f t="shared" si="76"/>
        <v>0.99999999999999989</v>
      </c>
      <c r="E242" s="13">
        <f t="shared" si="76"/>
        <v>1</v>
      </c>
      <c r="F242" s="13">
        <f t="shared" si="76"/>
        <v>1</v>
      </c>
      <c r="G242" s="13">
        <f t="shared" si="76"/>
        <v>1</v>
      </c>
      <c r="H242" s="13">
        <f t="shared" si="76"/>
        <v>1.0000000000000002</v>
      </c>
      <c r="I242" s="6"/>
      <c r="J242" s="6"/>
      <c r="K242" s="6"/>
      <c r="L242" s="6"/>
      <c r="M242" s="6"/>
      <c r="N242" s="6"/>
      <c r="O242" s="6"/>
      <c r="P242" s="6"/>
      <c r="Q242" s="6"/>
    </row>
    <row r="243" spans="1:17" x14ac:dyDescent="0.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</row>
    <row r="244" spans="1:17" ht="15" thickBot="1" x14ac:dyDescent="0.35">
      <c r="A244" s="30"/>
      <c r="B244" s="30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</row>
    <row r="245" spans="1:17" ht="18.600000000000001" customHeight="1" x14ac:dyDescent="0.3">
      <c r="A245" s="6"/>
      <c r="B245" s="6"/>
      <c r="C245" s="6"/>
      <c r="D245" s="121" t="str">
        <f t="shared" ref="A245:H259" si="77">D228</f>
        <v>Linear           Trend</v>
      </c>
      <c r="E245" s="122"/>
      <c r="F245" s="121" t="str">
        <f t="shared" si="77"/>
        <v>Polynomial Trend</v>
      </c>
      <c r="G245" s="122"/>
      <c r="H245" s="6"/>
      <c r="I245" s="6"/>
      <c r="J245" s="6"/>
      <c r="K245" s="6"/>
      <c r="L245" s="6"/>
      <c r="M245" s="6"/>
      <c r="N245" s="6"/>
      <c r="O245" s="6"/>
      <c r="P245" s="6"/>
      <c r="Q245" s="6"/>
    </row>
    <row r="246" spans="1:17" ht="15" thickBot="1" x14ac:dyDescent="0.35">
      <c r="A246" s="13" t="str">
        <f t="shared" si="77"/>
        <v>Seasonal Index</v>
      </c>
      <c r="B246" s="13" t="str">
        <f t="shared" si="77"/>
        <v>Mean</v>
      </c>
      <c r="C246" s="13" t="str">
        <f t="shared" si="77"/>
        <v>Median</v>
      </c>
      <c r="D246" s="56" t="str">
        <f t="shared" si="77"/>
        <v>R-b-T Mean</v>
      </c>
      <c r="E246" s="99" t="str">
        <f t="shared" si="77"/>
        <v>R-b-T Median</v>
      </c>
      <c r="F246" s="56" t="str">
        <f t="shared" si="77"/>
        <v>R-b-T Mean</v>
      </c>
      <c r="G246" s="99" t="str">
        <f t="shared" si="77"/>
        <v>R-b-T median</v>
      </c>
      <c r="H246" s="13" t="str">
        <f t="shared" si="77"/>
        <v>R-t-MA(12)</v>
      </c>
      <c r="I246" s="6"/>
      <c r="J246" s="6"/>
      <c r="K246" s="6"/>
      <c r="L246" s="6"/>
      <c r="M246" s="6"/>
      <c r="N246" s="6"/>
      <c r="O246" s="6"/>
      <c r="P246" s="6"/>
      <c r="Q246" s="6"/>
    </row>
    <row r="247" spans="1:17" x14ac:dyDescent="0.3">
      <c r="A247" s="13" t="str">
        <f t="shared" si="77"/>
        <v>January</v>
      </c>
      <c r="B247" s="20">
        <f>B230*100</f>
        <v>72.818411129851441</v>
      </c>
      <c r="C247" s="16">
        <f>C230*100</f>
        <v>73.085382997513349</v>
      </c>
      <c r="D247" s="20">
        <f>D230*100</f>
        <v>75.085426819540686</v>
      </c>
      <c r="E247" s="17">
        <f t="shared" ref="E247:H247" si="78">E230*100</f>
        <v>71.783937297338213</v>
      </c>
      <c r="F247" s="20">
        <f t="shared" si="78"/>
        <v>72.374552554390078</v>
      </c>
      <c r="G247" s="17">
        <f t="shared" si="78"/>
        <v>69.933532997918746</v>
      </c>
      <c r="H247" s="17">
        <f t="shared" si="78"/>
        <v>69.712565589016222</v>
      </c>
      <c r="I247" s="6"/>
      <c r="J247" s="6"/>
      <c r="K247" s="6"/>
      <c r="L247" s="6"/>
      <c r="M247" s="6"/>
      <c r="N247" s="6"/>
      <c r="O247" s="6"/>
      <c r="P247" s="6"/>
      <c r="Q247" s="6"/>
    </row>
    <row r="248" spans="1:17" x14ac:dyDescent="0.3">
      <c r="A248" s="1" t="str">
        <f t="shared" si="77"/>
        <v>Feburary</v>
      </c>
      <c r="B248" s="18">
        <f t="shared" ref="B248:H248" si="79">B231*100</f>
        <v>74.468471919907742</v>
      </c>
      <c r="C248" s="6">
        <f t="shared" si="79"/>
        <v>74.596421918046914</v>
      </c>
      <c r="D248" s="18">
        <f t="shared" si="79"/>
        <v>76.160415308876154</v>
      </c>
      <c r="E248" s="7">
        <f t="shared" si="79"/>
        <v>74.447711203570378</v>
      </c>
      <c r="F248" s="18">
        <f t="shared" si="79"/>
        <v>73.93496334298429</v>
      </c>
      <c r="G248" s="7">
        <f t="shared" si="79"/>
        <v>76.864901792918445</v>
      </c>
      <c r="H248" s="7">
        <f t="shared" si="79"/>
        <v>74.190689355807777</v>
      </c>
    </row>
    <row r="249" spans="1:17" x14ac:dyDescent="0.3">
      <c r="A249" s="1" t="str">
        <f t="shared" si="77"/>
        <v>March</v>
      </c>
      <c r="B249" s="18">
        <f t="shared" ref="B249:H249" si="80">B232*100</f>
        <v>99.956978442418915</v>
      </c>
      <c r="C249" s="6">
        <f t="shared" si="80"/>
        <v>100.05325645964416</v>
      </c>
      <c r="D249" s="18">
        <f t="shared" si="80"/>
        <v>102.054047146963</v>
      </c>
      <c r="E249" s="7">
        <f t="shared" si="80"/>
        <v>102.48591297874572</v>
      </c>
      <c r="F249" s="18">
        <f t="shared" si="80"/>
        <v>99.924513014104491</v>
      </c>
      <c r="G249" s="7">
        <f t="shared" si="80"/>
        <v>103.19169351933175</v>
      </c>
      <c r="H249" s="7">
        <f t="shared" si="80"/>
        <v>100.80397642023031</v>
      </c>
    </row>
    <row r="250" spans="1:17" x14ac:dyDescent="0.3">
      <c r="A250" s="1" t="str">
        <f t="shared" si="77"/>
        <v>April</v>
      </c>
      <c r="B250" s="18">
        <f t="shared" ref="B250:H250" si="81">B233*100</f>
        <v>112.01094519986337</v>
      </c>
      <c r="C250" s="6">
        <f t="shared" si="81"/>
        <v>112.06752822998935</v>
      </c>
      <c r="D250" s="18">
        <f t="shared" si="81"/>
        <v>113.31589776415511</v>
      </c>
      <c r="E250" s="7">
        <f t="shared" si="81"/>
        <v>110.71270058304567</v>
      </c>
      <c r="F250" s="18">
        <f t="shared" si="81"/>
        <v>111.30919564162608</v>
      </c>
      <c r="G250" s="7">
        <f t="shared" si="81"/>
        <v>112.36468314914102</v>
      </c>
      <c r="H250" s="7">
        <f t="shared" si="81"/>
        <v>112.86716199274494</v>
      </c>
    </row>
    <row r="251" spans="1:17" x14ac:dyDescent="0.3">
      <c r="A251" s="1" t="str">
        <f t="shared" si="77"/>
        <v>May</v>
      </c>
      <c r="B251" s="18">
        <f t="shared" ref="B251:H251" si="82">B234*100</f>
        <v>117.26321620737943</v>
      </c>
      <c r="C251" s="6">
        <f t="shared" si="82"/>
        <v>117.309817839583</v>
      </c>
      <c r="D251" s="18">
        <f t="shared" si="82"/>
        <v>118.2217718194028</v>
      </c>
      <c r="E251" s="7">
        <f t="shared" si="82"/>
        <v>115.53640252678872</v>
      </c>
      <c r="F251" s="18">
        <f t="shared" si="82"/>
        <v>117.14804412205046</v>
      </c>
      <c r="G251" s="7">
        <f t="shared" si="82"/>
        <v>114.7937200529916</v>
      </c>
      <c r="H251" s="7">
        <f t="shared" si="82"/>
        <v>118.18947542557974</v>
      </c>
    </row>
    <row r="252" spans="1:17" x14ac:dyDescent="0.3">
      <c r="A252" s="1" t="str">
        <f t="shared" si="77"/>
        <v>June</v>
      </c>
      <c r="B252" s="18">
        <f t="shared" ref="B252:H252" si="83">B235*100</f>
        <v>116.69731527953778</v>
      </c>
      <c r="C252" s="6">
        <f t="shared" si="83"/>
        <v>116.69470996176356</v>
      </c>
      <c r="D252" s="18">
        <f t="shared" si="83"/>
        <v>116.85865871937642</v>
      </c>
      <c r="E252" s="7">
        <f t="shared" si="83"/>
        <v>119.95688376917313</v>
      </c>
      <c r="F252" s="18">
        <f t="shared" si="83"/>
        <v>116.05208056995787</v>
      </c>
      <c r="G252" s="7">
        <f t="shared" si="83"/>
        <v>116.7908075934813</v>
      </c>
      <c r="H252" s="7">
        <f t="shared" si="83"/>
        <v>117.7646420214209</v>
      </c>
    </row>
    <row r="253" spans="1:17" x14ac:dyDescent="0.3">
      <c r="A253" s="1" t="str">
        <f t="shared" si="77"/>
        <v>July</v>
      </c>
      <c r="B253" s="18">
        <f t="shared" ref="B253:H253" si="84">B236*100</f>
        <v>111.28722708010814</v>
      </c>
      <c r="C253" s="6">
        <f t="shared" si="84"/>
        <v>111.30471409353011</v>
      </c>
      <c r="D253" s="18">
        <f t="shared" si="84"/>
        <v>110.74987605969686</v>
      </c>
      <c r="E253" s="7">
        <f t="shared" si="84"/>
        <v>110.15089260852253</v>
      </c>
      <c r="F253" s="18">
        <f t="shared" si="84"/>
        <v>110.80149775878267</v>
      </c>
      <c r="G253" s="7">
        <f t="shared" si="84"/>
        <v>107.3981149989402</v>
      </c>
      <c r="H253" s="7">
        <f t="shared" si="84"/>
        <v>111.94431597184347</v>
      </c>
    </row>
    <row r="254" spans="1:17" x14ac:dyDescent="0.3">
      <c r="A254" s="1" t="str">
        <f t="shared" si="77"/>
        <v>August</v>
      </c>
      <c r="B254" s="18">
        <f t="shared" ref="B254:H254" si="85">B237*100</f>
        <v>112.40607701102783</v>
      </c>
      <c r="C254" s="6">
        <f t="shared" si="85"/>
        <v>112.33531224286119</v>
      </c>
      <c r="D254" s="18">
        <f t="shared" si="85"/>
        <v>111.56714544849147</v>
      </c>
      <c r="E254" s="7">
        <f t="shared" si="85"/>
        <v>114.24491029656136</v>
      </c>
      <c r="F254" s="18">
        <f t="shared" si="85"/>
        <v>112.88729061651985</v>
      </c>
      <c r="G254" s="7">
        <f t="shared" si="85"/>
        <v>109.2522645521443</v>
      </c>
      <c r="H254" s="7">
        <f t="shared" si="85"/>
        <v>111.69395422377666</v>
      </c>
    </row>
    <row r="255" spans="1:17" x14ac:dyDescent="0.3">
      <c r="A255" s="1" t="str">
        <f t="shared" si="77"/>
        <v>September</v>
      </c>
      <c r="B255" s="18">
        <f t="shared" ref="B255:H255" si="86">B238*100</f>
        <v>104.70841632106132</v>
      </c>
      <c r="C255" s="6">
        <f t="shared" si="86"/>
        <v>104.60318397963655</v>
      </c>
      <c r="D255" s="18">
        <f t="shared" si="86"/>
        <v>103.50358876329375</v>
      </c>
      <c r="E255" s="7">
        <f t="shared" si="86"/>
        <v>104.62900047241301</v>
      </c>
      <c r="F255" s="18">
        <f t="shared" si="86"/>
        <v>105.27302302789541</v>
      </c>
      <c r="G255" s="7">
        <f t="shared" si="86"/>
        <v>105.96568133851649</v>
      </c>
      <c r="H255" s="7">
        <f t="shared" si="86"/>
        <v>104.81856197070248</v>
      </c>
    </row>
    <row r="256" spans="1:17" x14ac:dyDescent="0.3">
      <c r="A256" s="1" t="str">
        <f t="shared" si="77"/>
        <v>October</v>
      </c>
      <c r="B256" s="18">
        <f t="shared" ref="B256:H256" si="87">B239*100</f>
        <v>110.21779535440703</v>
      </c>
      <c r="C256" s="6">
        <f t="shared" si="87"/>
        <v>110.0710510827501</v>
      </c>
      <c r="D256" s="18">
        <f t="shared" si="87"/>
        <v>108.1227359568169</v>
      </c>
      <c r="E256" s="7">
        <f t="shared" si="87"/>
        <v>108.67940905008098</v>
      </c>
      <c r="F256" s="18">
        <f t="shared" si="87"/>
        <v>110.34038725677495</v>
      </c>
      <c r="G256" s="7">
        <f t="shared" si="87"/>
        <v>111.03639568497574</v>
      </c>
      <c r="H256" s="7">
        <f t="shared" si="87"/>
        <v>110.6167424024156</v>
      </c>
    </row>
    <row r="257" spans="1:8" x14ac:dyDescent="0.3">
      <c r="A257" s="1" t="str">
        <f t="shared" si="77"/>
        <v>November</v>
      </c>
      <c r="B257" s="18">
        <f t="shared" ref="B257:H257" si="88">B240*100</f>
        <v>89.938604446626925</v>
      </c>
      <c r="C257" s="6">
        <f t="shared" si="88"/>
        <v>89.860406790054085</v>
      </c>
      <c r="D257" s="18">
        <f t="shared" si="88"/>
        <v>88.179522264576789</v>
      </c>
      <c r="E257" s="7">
        <f t="shared" si="88"/>
        <v>89.849294446988466</v>
      </c>
      <c r="F257" s="18">
        <f t="shared" si="88"/>
        <v>90.767847340251024</v>
      </c>
      <c r="G257" s="7">
        <f t="shared" si="88"/>
        <v>88.39321522747035</v>
      </c>
      <c r="H257" s="7">
        <f t="shared" si="88"/>
        <v>89.782597017076753</v>
      </c>
    </row>
    <row r="258" spans="1:8" ht="15" thickBot="1" x14ac:dyDescent="0.35">
      <c r="A258" s="1" t="str">
        <f t="shared" si="77"/>
        <v>December</v>
      </c>
      <c r="B258" s="21">
        <f t="shared" ref="B258:H258" si="89">B241*100</f>
        <v>78.22654160781012</v>
      </c>
      <c r="C258" s="9">
        <f t="shared" si="89"/>
        <v>78.018214404627656</v>
      </c>
      <c r="D258" s="21">
        <f t="shared" si="89"/>
        <v>76.180913928809872</v>
      </c>
      <c r="E258" s="10">
        <f t="shared" si="89"/>
        <v>77.522944766771843</v>
      </c>
      <c r="F258" s="21">
        <f t="shared" si="89"/>
        <v>79.186604754662852</v>
      </c>
      <c r="G258" s="10">
        <f t="shared" si="89"/>
        <v>84.014989092170239</v>
      </c>
      <c r="H258" s="10">
        <f t="shared" si="89"/>
        <v>77.615317609385272</v>
      </c>
    </row>
    <row r="259" spans="1:8" x14ac:dyDescent="0.3">
      <c r="B259">
        <f t="shared" si="77"/>
        <v>0.99999999999999989</v>
      </c>
      <c r="C259">
        <f t="shared" si="77"/>
        <v>0.99999999999999989</v>
      </c>
      <c r="D259">
        <f t="shared" si="77"/>
        <v>0.99999999999999989</v>
      </c>
      <c r="E259">
        <f t="shared" si="77"/>
        <v>1</v>
      </c>
      <c r="F259">
        <f t="shared" si="77"/>
        <v>1</v>
      </c>
      <c r="G259">
        <f t="shared" si="77"/>
        <v>1</v>
      </c>
      <c r="H259">
        <f t="shared" si="77"/>
        <v>1.0000000000000002</v>
      </c>
    </row>
  </sheetData>
  <mergeCells count="21">
    <mergeCell ref="D245:E245"/>
    <mergeCell ref="F245:G245"/>
    <mergeCell ref="D228:E228"/>
    <mergeCell ref="F228:G228"/>
    <mergeCell ref="A201:A212"/>
    <mergeCell ref="A213:A224"/>
    <mergeCell ref="A153:A164"/>
    <mergeCell ref="A165:A176"/>
    <mergeCell ref="A177:A188"/>
    <mergeCell ref="A189:A200"/>
    <mergeCell ref="L132:N132"/>
    <mergeCell ref="A56:Q56"/>
    <mergeCell ref="A150:Q150"/>
    <mergeCell ref="P132:R132"/>
    <mergeCell ref="J106:K106"/>
    <mergeCell ref="A18:O18"/>
    <mergeCell ref="A19:Q19"/>
    <mergeCell ref="A37:Q37"/>
    <mergeCell ref="P85:R85"/>
    <mergeCell ref="A103:Q103"/>
    <mergeCell ref="L85:N8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U144"/>
  <sheetViews>
    <sheetView zoomScale="80" zoomScaleNormal="80" workbookViewId="0">
      <selection activeCell="J6" sqref="J6:P77"/>
    </sheetView>
  </sheetViews>
  <sheetFormatPr defaultRowHeight="14.4" x14ac:dyDescent="0.3"/>
  <cols>
    <col min="4" max="8" width="11.44140625" customWidth="1"/>
    <col min="10" max="10" width="11" style="32" customWidth="1"/>
    <col min="11" max="12" width="12.44140625" customWidth="1"/>
    <col min="13" max="13" width="11.88671875" customWidth="1"/>
    <col min="14" max="14" width="11.33203125" customWidth="1"/>
    <col min="15" max="15" width="10.77734375" customWidth="1"/>
    <col min="16" max="16" width="16.5546875" customWidth="1"/>
    <col min="17" max="17" width="11.44140625" customWidth="1"/>
    <col min="18" max="18" width="11.5546875" customWidth="1"/>
    <col min="19" max="19" width="12.33203125" customWidth="1"/>
    <col min="20" max="20" width="12.21875" customWidth="1"/>
    <col min="21" max="21" width="13.5546875" customWidth="1"/>
  </cols>
  <sheetData>
    <row r="1" spans="1:21" x14ac:dyDescent="0.3">
      <c r="A1" t="s">
        <v>13</v>
      </c>
    </row>
    <row r="2" spans="1:21" ht="15" thickBot="1" x14ac:dyDescent="0.35">
      <c r="A2" t="s">
        <v>14</v>
      </c>
    </row>
    <row r="3" spans="1:21" ht="31.8" customHeight="1" thickBot="1" x14ac:dyDescent="0.65">
      <c r="J3" s="143" t="s">
        <v>45</v>
      </c>
      <c r="K3" s="144"/>
      <c r="L3" s="144"/>
      <c r="M3" s="144"/>
      <c r="N3" s="144"/>
      <c r="O3" s="144"/>
      <c r="P3" s="145"/>
      <c r="R3" s="140" t="s">
        <v>66</v>
      </c>
      <c r="S3" s="141"/>
      <c r="T3" s="141"/>
      <c r="U3" s="142"/>
    </row>
    <row r="4" spans="1:21" ht="26.4" customHeight="1" thickBot="1" x14ac:dyDescent="0.45">
      <c r="A4" s="47"/>
      <c r="B4" s="47"/>
      <c r="C4" s="47"/>
      <c r="D4" s="47"/>
      <c r="E4" s="47"/>
      <c r="F4" s="47"/>
      <c r="G4" s="47"/>
      <c r="H4" s="47"/>
      <c r="I4" s="47"/>
      <c r="J4" s="55"/>
      <c r="K4" s="54"/>
      <c r="L4" s="146" t="s">
        <v>71</v>
      </c>
      <c r="M4" s="146"/>
      <c r="N4" s="147" t="s">
        <v>72</v>
      </c>
      <c r="O4" s="148"/>
      <c r="P4" s="50"/>
      <c r="Q4" s="47"/>
      <c r="R4" s="149" t="s">
        <v>71</v>
      </c>
      <c r="S4" s="150"/>
      <c r="T4" s="150" t="s">
        <v>72</v>
      </c>
      <c r="U4" s="151"/>
    </row>
    <row r="5" spans="1:21" ht="61.2" customHeight="1" thickBot="1" x14ac:dyDescent="0.35">
      <c r="A5" s="84"/>
      <c r="B5" s="84" t="s">
        <v>0</v>
      </c>
      <c r="C5" s="84" t="s">
        <v>24</v>
      </c>
      <c r="D5" s="85" t="s">
        <v>26</v>
      </c>
      <c r="E5" s="85" t="s">
        <v>19</v>
      </c>
      <c r="F5" s="85" t="s">
        <v>64</v>
      </c>
      <c r="G5" s="85"/>
      <c r="H5" s="86" t="s">
        <v>65</v>
      </c>
      <c r="I5" s="85"/>
      <c r="J5" s="43" t="s">
        <v>43</v>
      </c>
      <c r="K5" s="100" t="s">
        <v>44</v>
      </c>
      <c r="L5" s="44" t="s">
        <v>68</v>
      </c>
      <c r="M5" s="44" t="s">
        <v>69</v>
      </c>
      <c r="N5" s="101" t="s">
        <v>67</v>
      </c>
      <c r="O5" s="102" t="s">
        <v>67</v>
      </c>
      <c r="P5" s="45" t="s">
        <v>70</v>
      </c>
      <c r="Q5" s="9"/>
      <c r="R5" s="64" t="s">
        <v>73</v>
      </c>
      <c r="S5" s="66" t="s">
        <v>74</v>
      </c>
      <c r="T5" s="64" t="s">
        <v>73</v>
      </c>
      <c r="U5" s="66" t="s">
        <v>74</v>
      </c>
    </row>
    <row r="6" spans="1:21" x14ac:dyDescent="0.3">
      <c r="A6" s="72">
        <v>1</v>
      </c>
      <c r="B6" s="128">
        <v>1990</v>
      </c>
      <c r="C6" s="6" t="s">
        <v>1</v>
      </c>
      <c r="D6" s="6">
        <v>99.2</v>
      </c>
      <c r="E6" s="6">
        <f>'Seasonal Indexes'!$H$62+'Seasonal Indexes'!$H$61*A6</f>
        <v>88.563988095238031</v>
      </c>
      <c r="F6" s="6">
        <f>'Seasonal Indexes'!$K$107+'Seasonal Indexes'!$K$108*A6+'Seasonal Indexes'!$K$109*(POWER(A6,2))</f>
        <v>98.000074672953545</v>
      </c>
      <c r="G6" s="6"/>
      <c r="H6" s="18">
        <f>D6/E6</f>
        <v>1.1200940939259019</v>
      </c>
      <c r="I6" s="6"/>
      <c r="J6" s="103">
        <f>$D6/'Seasonal Indexes'!B247</f>
        <v>1.362292838594134</v>
      </c>
      <c r="K6" s="104">
        <f>$D6/'Seasonal Indexes'!C247</f>
        <v>1.3573165512914556</v>
      </c>
      <c r="L6" s="104">
        <f>$D6/'Seasonal Indexes'!D247</f>
        <v>1.3211618312887261</v>
      </c>
      <c r="M6" s="104">
        <f>$D6/'Seasonal Indexes'!E247</f>
        <v>1.3819247555215726</v>
      </c>
      <c r="N6" s="104">
        <f>$D6/'Seasonal Indexes'!F247</f>
        <v>1.3706475066004777</v>
      </c>
      <c r="O6" s="104">
        <f>$D6/'Seasonal Indexes'!G247</f>
        <v>1.4184897537344816</v>
      </c>
      <c r="P6" s="105">
        <f>$D6/'Seasonal Indexes'!H247</f>
        <v>1.4229859303245864</v>
      </c>
      <c r="Q6" s="6"/>
      <c r="R6" s="18">
        <f t="shared" ref="R6:R37" si="0">L6/E6</f>
        <v>1.4917596414786601E-2</v>
      </c>
      <c r="S6" s="7">
        <f>M6/E6</f>
        <v>1.5603687065622068E-2</v>
      </c>
      <c r="T6" s="18">
        <f>N6/F6</f>
        <v>1.3986188389902876E-2</v>
      </c>
      <c r="U6" s="53">
        <f>O6/F6</f>
        <v>1.4474374213165392E-2</v>
      </c>
    </row>
    <row r="7" spans="1:21" x14ac:dyDescent="0.3">
      <c r="A7" s="72">
        <v>2</v>
      </c>
      <c r="B7" s="128"/>
      <c r="C7" s="6" t="s">
        <v>2</v>
      </c>
      <c r="D7" s="6">
        <v>86.9</v>
      </c>
      <c r="E7" s="6">
        <f>'Seasonal Indexes'!$H$62+'Seasonal Indexes'!$H$61*A7</f>
        <v>89.005456349206284</v>
      </c>
      <c r="F7" s="6">
        <f>'Seasonal Indexes'!$K$107+'Seasonal Indexes'!$K$108*A7+'Seasonal Indexes'!$K$109*(POWER(A7,2))</f>
        <v>98.193936654088603</v>
      </c>
      <c r="G7" s="6"/>
      <c r="H7" s="18">
        <f t="shared" ref="H7:H37" si="1">D7/E7</f>
        <v>0.97634463733385424</v>
      </c>
      <c r="I7" s="6"/>
      <c r="J7" s="38">
        <f>$D7/'Seasonal Indexes'!B248</f>
        <v>1.1669367956611572</v>
      </c>
      <c r="K7" s="98">
        <f>$D7/'Seasonal Indexes'!C248</f>
        <v>1.164935231015102</v>
      </c>
      <c r="L7" s="98">
        <f>$D7/'Seasonal Indexes'!D248</f>
        <v>1.141012685495062</v>
      </c>
      <c r="M7" s="98">
        <f>$D7/'Seasonal Indexes'!E248</f>
        <v>1.1672622112233912</v>
      </c>
      <c r="N7" s="98">
        <f>$D7/'Seasonal Indexes'!F248</f>
        <v>1.1753573150076631</v>
      </c>
      <c r="O7" s="98">
        <f>$D7/'Seasonal Indexes'!G248</f>
        <v>1.1305550124049737</v>
      </c>
      <c r="P7" s="58">
        <f>$D7/'Seasonal Indexes'!H248</f>
        <v>1.1713060055722115</v>
      </c>
      <c r="Q7" s="6"/>
      <c r="R7" s="18">
        <f t="shared" si="0"/>
        <v>1.2819581318906828E-2</v>
      </c>
      <c r="S7" s="7">
        <f t="shared" ref="S7:S38" si="2">M7/E7</f>
        <v>1.311450172946392E-2</v>
      </c>
      <c r="T7" s="18">
        <f t="shared" ref="T7:T70" si="3">N7/F7</f>
        <v>1.1969754498672739E-2</v>
      </c>
      <c r="U7" s="53">
        <f t="shared" ref="U7:U70" si="4">O7/F7</f>
        <v>1.1513491066028054E-2</v>
      </c>
    </row>
    <row r="8" spans="1:21" x14ac:dyDescent="0.3">
      <c r="A8" s="72">
        <v>3</v>
      </c>
      <c r="B8" s="128"/>
      <c r="C8" s="6" t="s">
        <v>3</v>
      </c>
      <c r="D8" s="6">
        <v>108.5</v>
      </c>
      <c r="E8" s="6">
        <f>'Seasonal Indexes'!$H$62+'Seasonal Indexes'!$H$61*A8</f>
        <v>89.446924603174551</v>
      </c>
      <c r="F8" s="6">
        <f>'Seasonal Indexes'!$K$107+'Seasonal Indexes'!$K$108*A8+'Seasonal Indexes'!$K$109*(POWER(A8,2))</f>
        <v>98.379951196479624</v>
      </c>
      <c r="G8" s="6"/>
      <c r="H8" s="18">
        <f t="shared" si="1"/>
        <v>1.2130098433384175</v>
      </c>
      <c r="I8" s="6"/>
      <c r="J8" s="38">
        <f>$D8/'Seasonal Indexes'!B249</f>
        <v>1.0854669848038911</v>
      </c>
      <c r="K8" s="98">
        <f>$D8/'Seasonal Indexes'!C249</f>
        <v>1.0844224749822389</v>
      </c>
      <c r="L8" s="98">
        <f>$D8/'Seasonal Indexes'!D249</f>
        <v>1.0631621482267577</v>
      </c>
      <c r="M8" s="98">
        <f>$D8/'Seasonal Indexes'!E249</f>
        <v>1.0586820846539322</v>
      </c>
      <c r="N8" s="98">
        <f>$D8/'Seasonal Indexes'!F249</f>
        <v>1.0858196525279544</v>
      </c>
      <c r="O8" s="98">
        <f>$D8/'Seasonal Indexes'!G249</f>
        <v>1.0514412187612154</v>
      </c>
      <c r="P8" s="58">
        <f>$D8/'Seasonal Indexes'!H249</f>
        <v>1.0763464285147504</v>
      </c>
      <c r="Q8" s="6"/>
      <c r="R8" s="18">
        <f t="shared" si="0"/>
        <v>1.188595530750115E-2</v>
      </c>
      <c r="S8" s="7">
        <f t="shared" si="2"/>
        <v>1.183586902904383E-2</v>
      </c>
      <c r="T8" s="18">
        <f t="shared" si="3"/>
        <v>1.1037001333324598E-2</v>
      </c>
      <c r="U8" s="53">
        <f t="shared" si="4"/>
        <v>1.0687555807598731E-2</v>
      </c>
    </row>
    <row r="9" spans="1:21" x14ac:dyDescent="0.3">
      <c r="A9" s="72">
        <v>4</v>
      </c>
      <c r="B9" s="128"/>
      <c r="C9" s="6" t="s">
        <v>4</v>
      </c>
      <c r="D9" s="6">
        <v>119</v>
      </c>
      <c r="E9" s="6">
        <f>'Seasonal Indexes'!$H$62+'Seasonal Indexes'!$H$61*A9</f>
        <v>89.888392857142804</v>
      </c>
      <c r="F9" s="6">
        <f>'Seasonal Indexes'!$K$107+'Seasonal Indexes'!$K$108*A9+'Seasonal Indexes'!$K$109*(POWER(A9,2))</f>
        <v>98.558118300126623</v>
      </c>
      <c r="G9" s="6"/>
      <c r="H9" s="18">
        <f t="shared" si="1"/>
        <v>1.3238639185497898</v>
      </c>
      <c r="I9" s="6"/>
      <c r="J9" s="38">
        <f>$D9/'Seasonal Indexes'!B250</f>
        <v>1.062396177334866</v>
      </c>
      <c r="K9" s="98">
        <f>$D9/'Seasonal Indexes'!C250</f>
        <v>1.0618597722239715</v>
      </c>
      <c r="L9" s="98">
        <f>$D9/'Seasonal Indexes'!D250</f>
        <v>1.0501615602752867</v>
      </c>
      <c r="M9" s="98">
        <f>$D9/'Seasonal Indexes'!E250</f>
        <v>1.0748540987015127</v>
      </c>
      <c r="N9" s="98">
        <f>$D9/'Seasonal Indexes'!F250</f>
        <v>1.0690940610435766</v>
      </c>
      <c r="O9" s="98">
        <f>$D9/'Seasonal Indexes'!G250</f>
        <v>1.0590516224929141</v>
      </c>
      <c r="P9" s="58">
        <f>$D9/'Seasonal Indexes'!H250</f>
        <v>1.0543367787315259</v>
      </c>
      <c r="Q9" s="6"/>
      <c r="R9" s="18">
        <f t="shared" si="0"/>
        <v>1.1682949565515986E-2</v>
      </c>
      <c r="S9" s="7">
        <f t="shared" si="2"/>
        <v>1.1957651756103253E-2</v>
      </c>
      <c r="T9" s="18">
        <f t="shared" si="3"/>
        <v>1.0847346514753855E-2</v>
      </c>
      <c r="U9" s="53">
        <f t="shared" si="4"/>
        <v>1.0745452944504455E-2</v>
      </c>
    </row>
    <row r="10" spans="1:21" x14ac:dyDescent="0.3">
      <c r="A10" s="72">
        <v>5</v>
      </c>
      <c r="B10" s="128"/>
      <c r="C10" s="6" t="s">
        <v>5</v>
      </c>
      <c r="D10" s="6">
        <v>121.1</v>
      </c>
      <c r="E10" s="6">
        <f>'Seasonal Indexes'!$H$62+'Seasonal Indexes'!$H$61*A10</f>
        <v>90.329861111111057</v>
      </c>
      <c r="F10" s="6">
        <f>'Seasonal Indexes'!$K$107+'Seasonal Indexes'!$K$108*A10+'Seasonal Indexes'!$K$109*(POWER(A10,2))</f>
        <v>98.728437965029627</v>
      </c>
      <c r="G10" s="6"/>
      <c r="H10" s="18">
        <f t="shared" si="1"/>
        <v>1.3406419373438407</v>
      </c>
      <c r="I10" s="6"/>
      <c r="J10" s="38">
        <f>$D10/'Seasonal Indexes'!B251</f>
        <v>1.0327194146358329</v>
      </c>
      <c r="K10" s="98">
        <f>$D10/'Seasonal Indexes'!C251</f>
        <v>1.0323091641451523</v>
      </c>
      <c r="L10" s="98">
        <f>$D10/'Seasonal Indexes'!D251</f>
        <v>1.0243460078148212</v>
      </c>
      <c r="M10" s="98">
        <f>$D10/'Seasonal Indexes'!E251</f>
        <v>1.0481544980762343</v>
      </c>
      <c r="N10" s="98">
        <f>$D10/'Seasonal Indexes'!F251</f>
        <v>1.0337347149717002</v>
      </c>
      <c r="O10" s="98">
        <f>$D10/'Seasonal Indexes'!G251</f>
        <v>1.0549357573227633</v>
      </c>
      <c r="P10" s="58">
        <f>$D10/'Seasonal Indexes'!H251</f>
        <v>1.0246259200655554</v>
      </c>
      <c r="Q10" s="6"/>
      <c r="R10" s="18">
        <f t="shared" si="0"/>
        <v>1.13400595906465E-2</v>
      </c>
      <c r="S10" s="7">
        <f t="shared" si="2"/>
        <v>1.1603632344645615E-2</v>
      </c>
      <c r="T10" s="18">
        <f t="shared" si="3"/>
        <v>1.0470485872954427E-2</v>
      </c>
      <c r="U10" s="53">
        <f t="shared" si="4"/>
        <v>1.0685226861346977E-2</v>
      </c>
    </row>
    <row r="11" spans="1:21" x14ac:dyDescent="0.3">
      <c r="A11" s="72">
        <v>6</v>
      </c>
      <c r="B11" s="128"/>
      <c r="C11" s="6" t="s">
        <v>6</v>
      </c>
      <c r="D11" s="6">
        <v>117.8</v>
      </c>
      <c r="E11" s="6">
        <f>'Seasonal Indexes'!$H$62+'Seasonal Indexes'!$H$61*A11</f>
        <v>90.77132936507931</v>
      </c>
      <c r="F11" s="6">
        <f>'Seasonal Indexes'!$K$107+'Seasonal Indexes'!$K$108*A11+'Seasonal Indexes'!$K$109*(POWER(A11,2))</f>
        <v>98.89091019118861</v>
      </c>
      <c r="G11" s="6"/>
      <c r="H11" s="18">
        <f t="shared" si="1"/>
        <v>1.2977666056449637</v>
      </c>
      <c r="I11" s="6"/>
      <c r="J11" s="38">
        <f>$D11/'Seasonal Indexes'!B252</f>
        <v>1.0094491010167701</v>
      </c>
      <c r="K11" s="98">
        <f>$D11/'Seasonal Indexes'!C252</f>
        <v>1.0094716379054252</v>
      </c>
      <c r="L11" s="98">
        <f>$D11/'Seasonal Indexes'!D252</f>
        <v>1.0080553832376606</v>
      </c>
      <c r="M11" s="98">
        <f>$D11/'Seasonal Indexes'!E252</f>
        <v>0.98201950816492101</v>
      </c>
      <c r="N11" s="98">
        <f>$D11/'Seasonal Indexes'!F252</f>
        <v>1.0150615087765571</v>
      </c>
      <c r="O11" s="98">
        <f>$D11/'Seasonal Indexes'!G252</f>
        <v>1.0086410260132068</v>
      </c>
      <c r="P11" s="58">
        <f>$D11/'Seasonal Indexes'!H252</f>
        <v>1.0003002427381613</v>
      </c>
      <c r="Q11" s="6"/>
      <c r="R11" s="18">
        <f t="shared" si="0"/>
        <v>1.1105438140971749E-2</v>
      </c>
      <c r="S11" s="7">
        <f t="shared" si="2"/>
        <v>1.0818608860681887E-2</v>
      </c>
      <c r="T11" s="18">
        <f t="shared" si="3"/>
        <v>1.0264457135788415E-2</v>
      </c>
      <c r="U11" s="53">
        <f t="shared" si="4"/>
        <v>1.0199532232671055E-2</v>
      </c>
    </row>
    <row r="12" spans="1:21" x14ac:dyDescent="0.3">
      <c r="A12" s="72">
        <v>7</v>
      </c>
      <c r="B12" s="128"/>
      <c r="C12" s="6" t="s">
        <v>7</v>
      </c>
      <c r="D12" s="6">
        <v>111.2</v>
      </c>
      <c r="E12" s="6">
        <f>'Seasonal Indexes'!$H$62+'Seasonal Indexes'!$H$61*A12</f>
        <v>91.212797619047564</v>
      </c>
      <c r="F12" s="6">
        <f>'Seasonal Indexes'!$K$107+'Seasonal Indexes'!$K$108*A12+'Seasonal Indexes'!$K$109*(POWER(A12,2))</f>
        <v>99.04553497860357</v>
      </c>
      <c r="G12" s="6"/>
      <c r="H12" s="18">
        <f t="shared" si="1"/>
        <v>1.2191271718737262</v>
      </c>
      <c r="I12" s="6"/>
      <c r="J12" s="38">
        <f>$D12/'Seasonal Indexes'!B253</f>
        <v>0.99921619863845335</v>
      </c>
      <c r="K12" s="98">
        <f>$D12/'Seasonal Indexes'!C253</f>
        <v>0.9990592124117752</v>
      </c>
      <c r="L12" s="98">
        <f>$D12/'Seasonal Indexes'!D253</f>
        <v>1.0040643290657998</v>
      </c>
      <c r="M12" s="98">
        <f>$D12/'Seasonal Indexes'!E253</f>
        <v>1.0095242749889102</v>
      </c>
      <c r="N12" s="98">
        <f>$D12/'Seasonal Indexes'!F253</f>
        <v>1.0035965420078063</v>
      </c>
      <c r="O12" s="98">
        <f>$D12/'Seasonal Indexes'!G253</f>
        <v>1.0353999229976925</v>
      </c>
      <c r="P12" s="58">
        <f>$D12/'Seasonal Indexes'!H253</f>
        <v>0.99335101594590403</v>
      </c>
      <c r="Q12" s="6"/>
      <c r="R12" s="18">
        <f t="shared" si="0"/>
        <v>1.1007932606774091E-2</v>
      </c>
      <c r="S12" s="7">
        <f t="shared" si="2"/>
        <v>1.1067792035117841E-2</v>
      </c>
      <c r="T12" s="18">
        <f t="shared" si="3"/>
        <v>1.013267829008758E-2</v>
      </c>
      <c r="U12" s="53">
        <f t="shared" si="4"/>
        <v>1.045377687365075E-2</v>
      </c>
    </row>
    <row r="13" spans="1:21" x14ac:dyDescent="0.3">
      <c r="A13" s="72">
        <v>8</v>
      </c>
      <c r="B13" s="128"/>
      <c r="C13" s="6" t="s">
        <v>8</v>
      </c>
      <c r="D13" s="6">
        <v>102.8</v>
      </c>
      <c r="E13" s="6">
        <f>'Seasonal Indexes'!$H$62+'Seasonal Indexes'!$H$61*A13</f>
        <v>91.654265873015817</v>
      </c>
      <c r="F13" s="6">
        <f>'Seasonal Indexes'!$K$107+'Seasonal Indexes'!$K$108*A13+'Seasonal Indexes'!$K$109*(POWER(A13,2))</f>
        <v>99.192312327274522</v>
      </c>
      <c r="G13" s="6"/>
      <c r="H13" s="18">
        <f t="shared" si="1"/>
        <v>1.1216062779055616</v>
      </c>
      <c r="I13" s="6"/>
      <c r="J13" s="38">
        <f>$D13/'Seasonal Indexes'!B254</f>
        <v>0.91454130180092119</v>
      </c>
      <c r="K13" s="98">
        <f>$D13/'Seasonal Indexes'!C254</f>
        <v>0.91511741007808378</v>
      </c>
      <c r="L13" s="98">
        <f>$D13/'Seasonal Indexes'!D254</f>
        <v>0.92141821489428433</v>
      </c>
      <c r="M13" s="98">
        <f>$D13/'Seasonal Indexes'!E254</f>
        <v>0.89982126760087411</v>
      </c>
      <c r="N13" s="98">
        <f>$D13/'Seasonal Indexes'!F254</f>
        <v>0.91064281407207692</v>
      </c>
      <c r="O13" s="98">
        <f>$D13/'Seasonal Indexes'!G254</f>
        <v>0.9409415944045284</v>
      </c>
      <c r="P13" s="58">
        <f>$D13/'Seasonal Indexes'!H254</f>
        <v>0.92037210710655115</v>
      </c>
      <c r="Q13" s="6"/>
      <c r="R13" s="18">
        <f t="shared" si="0"/>
        <v>1.0053195081731178E-2</v>
      </c>
      <c r="S13" s="7">
        <f t="shared" si="2"/>
        <v>9.8175601433276322E-3</v>
      </c>
      <c r="T13" s="18">
        <f t="shared" si="3"/>
        <v>9.1805785418884837E-3</v>
      </c>
      <c r="U13" s="53">
        <f t="shared" si="4"/>
        <v>9.486033466988765E-3</v>
      </c>
    </row>
    <row r="14" spans="1:21" x14ac:dyDescent="0.3">
      <c r="A14" s="72">
        <v>9</v>
      </c>
      <c r="B14" s="128"/>
      <c r="C14" s="6" t="s">
        <v>9</v>
      </c>
      <c r="D14" s="6">
        <v>93.1</v>
      </c>
      <c r="E14" s="6">
        <f>'Seasonal Indexes'!$H$62+'Seasonal Indexes'!$H$61*A14</f>
        <v>92.09573412698407</v>
      </c>
      <c r="F14" s="6">
        <f>'Seasonal Indexes'!$K$107+'Seasonal Indexes'!$K$108*A14+'Seasonal Indexes'!$K$109*(POWER(A14,2))</f>
        <v>99.331242237201451</v>
      </c>
      <c r="G14" s="6"/>
      <c r="H14" s="18">
        <f t="shared" si="1"/>
        <v>1.010904586217112</v>
      </c>
      <c r="I14" s="6"/>
      <c r="J14" s="38">
        <f>$D14/'Seasonal Indexes'!B255</f>
        <v>0.88913578555646267</v>
      </c>
      <c r="K14" s="98">
        <f>$D14/'Seasonal Indexes'!C255</f>
        <v>0.89003026923276141</v>
      </c>
      <c r="L14" s="98">
        <f>$D14/'Seasonal Indexes'!D255</f>
        <v>0.89948571940740996</v>
      </c>
      <c r="M14" s="98">
        <f>$D14/'Seasonal Indexes'!E255</f>
        <v>0.88981066032975431</v>
      </c>
      <c r="N14" s="98">
        <f>$D14/'Seasonal Indexes'!F255</f>
        <v>0.88436711820586944</v>
      </c>
      <c r="O14" s="98">
        <f>$D14/'Seasonal Indexes'!G255</f>
        <v>0.87858633874663661</v>
      </c>
      <c r="P14" s="58">
        <f>$D14/'Seasonal Indexes'!H255</f>
        <v>0.8882014621229215</v>
      </c>
      <c r="Q14" s="6"/>
      <c r="R14" s="18">
        <f t="shared" si="0"/>
        <v>9.766855413380765E-3</v>
      </c>
      <c r="S14" s="7">
        <f t="shared" si="2"/>
        <v>9.6618010461033896E-3</v>
      </c>
      <c r="T14" s="18">
        <f t="shared" si="3"/>
        <v>8.9032121041435746E-3</v>
      </c>
      <c r="U14" s="53">
        <f t="shared" si="4"/>
        <v>8.8450151126529368E-3</v>
      </c>
    </row>
    <row r="15" spans="1:21" x14ac:dyDescent="0.3">
      <c r="A15" s="72">
        <v>10</v>
      </c>
      <c r="B15" s="128"/>
      <c r="C15" s="6" t="s">
        <v>10</v>
      </c>
      <c r="D15" s="6">
        <v>94.2</v>
      </c>
      <c r="E15" s="6">
        <f>'Seasonal Indexes'!$H$62+'Seasonal Indexes'!$H$61*A15</f>
        <v>92.537202380952337</v>
      </c>
      <c r="F15" s="6">
        <f>'Seasonal Indexes'!$K$107+'Seasonal Indexes'!$K$108*A15+'Seasonal Indexes'!$K$109*(POWER(A15,2))</f>
        <v>99.462324708384358</v>
      </c>
      <c r="G15" s="6"/>
      <c r="H15" s="18">
        <f t="shared" si="1"/>
        <v>1.0179689635764257</v>
      </c>
      <c r="I15" s="6"/>
      <c r="J15" s="38">
        <f>$D15/'Seasonal Indexes'!B256</f>
        <v>0.85467142304106558</v>
      </c>
      <c r="K15" s="98">
        <f>$D15/'Seasonal Indexes'!C256</f>
        <v>0.85581085193037332</v>
      </c>
      <c r="L15" s="98">
        <f>$D15/'Seasonal Indexes'!D256</f>
        <v>0.87123211567290071</v>
      </c>
      <c r="M15" s="98">
        <f>$D15/'Seasonal Indexes'!E256</f>
        <v>0.8667695272118322</v>
      </c>
      <c r="N15" s="98">
        <f>$D15/'Seasonal Indexes'!F256</f>
        <v>0.85372185418187463</v>
      </c>
      <c r="O15" s="98">
        <f>$D15/'Seasonal Indexes'!G256</f>
        <v>0.84837047725555936</v>
      </c>
      <c r="P15" s="58">
        <f>$D15/'Seasonal Indexes'!H256</f>
        <v>0.8515889905463615</v>
      </c>
      <c r="Q15" s="6"/>
      <c r="R15" s="18">
        <f t="shared" si="0"/>
        <v>9.4149390002764254E-3</v>
      </c>
      <c r="S15" s="7">
        <f t="shared" si="2"/>
        <v>9.3667141961301208E-3</v>
      </c>
      <c r="T15" s="18">
        <f t="shared" si="3"/>
        <v>8.583369197180132E-3</v>
      </c>
      <c r="U15" s="53">
        <f t="shared" si="4"/>
        <v>8.5295661421841314E-3</v>
      </c>
    </row>
    <row r="16" spans="1:21" x14ac:dyDescent="0.3">
      <c r="A16" s="72">
        <v>11</v>
      </c>
      <c r="B16" s="128"/>
      <c r="C16" s="6" t="s">
        <v>11</v>
      </c>
      <c r="D16" s="6">
        <v>81.400000000000006</v>
      </c>
      <c r="E16" s="6">
        <f>'Seasonal Indexes'!$H$62+'Seasonal Indexes'!$H$61*A16</f>
        <v>92.97867063492059</v>
      </c>
      <c r="F16" s="6">
        <f>'Seasonal Indexes'!$K$107+'Seasonal Indexes'!$K$108*A16+'Seasonal Indexes'!$K$109*(POWER(A16,2))</f>
        <v>99.585559740823257</v>
      </c>
      <c r="G16" s="6"/>
      <c r="H16" s="18">
        <f t="shared" si="1"/>
        <v>0.87546960441729627</v>
      </c>
      <c r="I16" s="6"/>
      <c r="J16" s="38">
        <f>$D16/'Seasonal Indexes'!B257</f>
        <v>0.90506185303671172</v>
      </c>
      <c r="K16" s="98">
        <f>$D16/'Seasonal Indexes'!C257</f>
        <v>0.90584944924831468</v>
      </c>
      <c r="L16" s="98">
        <f>$D16/'Seasonal Indexes'!D257</f>
        <v>0.9231168179360818</v>
      </c>
      <c r="M16" s="98">
        <f>$D16/'Seasonal Indexes'!E257</f>
        <v>0.90596148251365971</v>
      </c>
      <c r="N16" s="98">
        <f>$D16/'Seasonal Indexes'!F257</f>
        <v>0.89679332919359822</v>
      </c>
      <c r="O16" s="98">
        <f>$D16/'Seasonal Indexes'!G257</f>
        <v>0.9208851583294706</v>
      </c>
      <c r="P16" s="58">
        <f>$D16/'Seasonal Indexes'!H257</f>
        <v>0.90663450049810468</v>
      </c>
      <c r="Q16" s="6"/>
      <c r="R16" s="18">
        <f t="shared" si="0"/>
        <v>9.9282643173151681E-3</v>
      </c>
      <c r="S16" s="7">
        <f t="shared" si="2"/>
        <v>9.7437560284218769E-3</v>
      </c>
      <c r="T16" s="18">
        <f t="shared" si="3"/>
        <v>9.0052546928244496E-3</v>
      </c>
      <c r="U16" s="53">
        <f t="shared" si="4"/>
        <v>9.24717560182544E-3</v>
      </c>
    </row>
    <row r="17" spans="1:21" ht="15" thickBot="1" x14ac:dyDescent="0.35">
      <c r="A17" s="73">
        <v>12</v>
      </c>
      <c r="B17" s="129"/>
      <c r="C17" s="74" t="s">
        <v>12</v>
      </c>
      <c r="D17" s="74">
        <v>57.4</v>
      </c>
      <c r="E17" s="74">
        <f>'Seasonal Indexes'!$H$62+'Seasonal Indexes'!$H$61*A17</f>
        <v>93.420138888888843</v>
      </c>
      <c r="F17" s="74">
        <f>'Seasonal Indexes'!$K$107+'Seasonal Indexes'!$K$108*A17+'Seasonal Indexes'!$K$109*(POWER(A17,2))</f>
        <v>99.700947334518133</v>
      </c>
      <c r="G17" s="74"/>
      <c r="H17" s="75">
        <f t="shared" si="1"/>
        <v>0.6144285448801341</v>
      </c>
      <c r="I17" s="74"/>
      <c r="J17" s="76">
        <f>$D17/'Seasonal Indexes'!B258</f>
        <v>0.73376630003376242</v>
      </c>
      <c r="K17" s="106">
        <f>$D17/'Seasonal Indexes'!C258</f>
        <v>0.73572563071368258</v>
      </c>
      <c r="L17" s="106">
        <f>$D17/'Seasonal Indexes'!D258</f>
        <v>0.75346956395980746</v>
      </c>
      <c r="M17" s="106">
        <f>$D17/'Seasonal Indexes'!E258</f>
        <v>0.74042594966803932</v>
      </c>
      <c r="N17" s="106">
        <f>$D17/'Seasonal Indexes'!F258</f>
        <v>0.72487007338978049</v>
      </c>
      <c r="O17" s="106">
        <f>$D17/'Seasonal Indexes'!G258</f>
        <v>0.68321142001254365</v>
      </c>
      <c r="P17" s="107">
        <f>$D17/'Seasonal Indexes'!H258</f>
        <v>0.73954474152740146</v>
      </c>
      <c r="Q17" s="74"/>
      <c r="R17" s="75">
        <f t="shared" si="0"/>
        <v>8.0653868953883909E-3</v>
      </c>
      <c r="S17" s="78">
        <f t="shared" si="2"/>
        <v>7.9257637429621039E-3</v>
      </c>
      <c r="T17" s="75">
        <f t="shared" si="3"/>
        <v>7.270443188043995E-3</v>
      </c>
      <c r="U17" s="77">
        <f t="shared" si="4"/>
        <v>6.852607104325923E-3</v>
      </c>
    </row>
    <row r="18" spans="1:21" ht="15" thickTop="1" x14ac:dyDescent="0.3">
      <c r="A18" s="79">
        <v>13</v>
      </c>
      <c r="B18" s="130">
        <v>1991</v>
      </c>
      <c r="C18" s="80" t="s">
        <v>1</v>
      </c>
      <c r="D18" s="80">
        <v>52.5</v>
      </c>
      <c r="E18" s="80">
        <f>'Seasonal Indexes'!$H$62+'Seasonal Indexes'!$H$61*A18</f>
        <v>93.861607142857096</v>
      </c>
      <c r="F18" s="80">
        <f>'Seasonal Indexes'!$K$107+'Seasonal Indexes'!$K$108*A18+'Seasonal Indexes'!$K$109*(POWER(A18,2))</f>
        <v>99.808487489469002</v>
      </c>
      <c r="G18" s="80"/>
      <c r="H18" s="81">
        <f t="shared" si="1"/>
        <v>0.55933412604042831</v>
      </c>
      <c r="I18" s="13"/>
      <c r="J18" s="38">
        <f>$D18/'Seasonal Indexes'!B247</f>
        <v>0.72097151236080681</v>
      </c>
      <c r="K18" s="98">
        <f>$D18/'Seasonal Indexes'!C247</f>
        <v>0.71833789256856262</v>
      </c>
      <c r="L18" s="98">
        <f>$D18/'Seasonal Indexes'!D247</f>
        <v>0.69920359014776334</v>
      </c>
      <c r="M18" s="98">
        <f>$D18/'Seasonal Indexes'!E247</f>
        <v>0.73136138775083226</v>
      </c>
      <c r="N18" s="98">
        <f>$D18/'Seasonal Indexes'!F247</f>
        <v>0.72539308565045446</v>
      </c>
      <c r="O18" s="98">
        <f>$D18/'Seasonal Indexes'!G247</f>
        <v>0.75071282329697864</v>
      </c>
      <c r="P18" s="58">
        <f>$D18/'Seasonal Indexes'!H247</f>
        <v>0.75309235223831439</v>
      </c>
      <c r="Q18" s="80"/>
      <c r="R18" s="81">
        <f t="shared" si="0"/>
        <v>7.4493034098976965E-3</v>
      </c>
      <c r="S18" s="82">
        <f t="shared" si="2"/>
        <v>7.7919120502347927E-3</v>
      </c>
      <c r="T18" s="81">
        <f t="shared" si="3"/>
        <v>7.2678496979226561E-3</v>
      </c>
      <c r="U18" s="82">
        <f t="shared" si="4"/>
        <v>7.5215329094751376E-3</v>
      </c>
    </row>
    <row r="19" spans="1:21" x14ac:dyDescent="0.3">
      <c r="A19" s="13">
        <v>14</v>
      </c>
      <c r="B19" s="128"/>
      <c r="C19" s="6" t="s">
        <v>2</v>
      </c>
      <c r="D19" s="6">
        <v>59.1</v>
      </c>
      <c r="E19" s="6">
        <f>'Seasonal Indexes'!$H$62+'Seasonal Indexes'!$H$61*A19</f>
        <v>94.303075396825349</v>
      </c>
      <c r="F19" s="6">
        <f>'Seasonal Indexes'!$K$107+'Seasonal Indexes'!$K$108*A19+'Seasonal Indexes'!$K$109*(POWER(A19,2))</f>
        <v>99.908180205675862</v>
      </c>
      <c r="G19" s="6"/>
      <c r="H19" s="18">
        <f t="shared" si="1"/>
        <v>0.62670278515635303</v>
      </c>
      <c r="I19" s="6"/>
      <c r="J19" s="38">
        <f>$D19/'Seasonal Indexes'!B248</f>
        <v>0.79362444906299645</v>
      </c>
      <c r="K19" s="98">
        <f>$D19/'Seasonal Indexes'!C248</f>
        <v>0.79226320083996005</v>
      </c>
      <c r="L19" s="98">
        <f>$D19/'Seasonal Indexes'!D248</f>
        <v>0.77599366758064625</v>
      </c>
      <c r="M19" s="98">
        <f>$D19/'Seasonal Indexes'!E248</f>
        <v>0.79384576160301989</v>
      </c>
      <c r="N19" s="98">
        <f>$D19/'Seasonal Indexes'!F248</f>
        <v>0.79935117741027484</v>
      </c>
      <c r="O19" s="98">
        <f>$D19/'Seasonal Indexes'!G248</f>
        <v>0.76888148714768645</v>
      </c>
      <c r="P19" s="58">
        <f>$D19/'Seasonal Indexes'!H248</f>
        <v>0.79659591403127394</v>
      </c>
      <c r="Q19" s="6"/>
      <c r="R19" s="18">
        <f t="shared" si="0"/>
        <v>8.2287206892806119E-3</v>
      </c>
      <c r="S19" s="7">
        <f t="shared" si="2"/>
        <v>8.4180262230317913E-3</v>
      </c>
      <c r="T19" s="18">
        <f t="shared" si="3"/>
        <v>8.0008581455962013E-3</v>
      </c>
      <c r="U19" s="7">
        <f t="shared" si="4"/>
        <v>7.6958812137787862E-3</v>
      </c>
    </row>
    <row r="20" spans="1:21" x14ac:dyDescent="0.3">
      <c r="A20" s="13">
        <v>15</v>
      </c>
      <c r="B20" s="128"/>
      <c r="C20" s="6" t="s">
        <v>3</v>
      </c>
      <c r="D20" s="6">
        <v>73.8</v>
      </c>
      <c r="E20" s="6">
        <f>'Seasonal Indexes'!$H$62+'Seasonal Indexes'!$H$61*A20</f>
        <v>94.744543650793602</v>
      </c>
      <c r="F20" s="6">
        <f>'Seasonal Indexes'!$K$107+'Seasonal Indexes'!$K$108*A20+'Seasonal Indexes'!$K$109*(POWER(A20,2))</f>
        <v>100.00002548313869</v>
      </c>
      <c r="G20" s="6"/>
      <c r="H20" s="18">
        <f t="shared" si="1"/>
        <v>0.77893667705033931</v>
      </c>
      <c r="I20" s="6"/>
      <c r="J20" s="38">
        <f>$D20/'Seasonal Indexes'!B249</f>
        <v>0.7383176357467941</v>
      </c>
      <c r="K20" s="98">
        <f>$D20/'Seasonal Indexes'!C249</f>
        <v>0.73760717653169794</v>
      </c>
      <c r="L20" s="98">
        <f>$D20/'Seasonal Indexes'!D249</f>
        <v>0.72314623538373013</v>
      </c>
      <c r="M20" s="98">
        <f>$D20/'Seasonal Indexes'!E249</f>
        <v>0.72009896633603865</v>
      </c>
      <c r="N20" s="98">
        <f>$D20/'Seasonal Indexes'!F249</f>
        <v>0.73855751480703258</v>
      </c>
      <c r="O20" s="98">
        <f>$D20/'Seasonal Indexes'!G249</f>
        <v>0.71517384280716778</v>
      </c>
      <c r="P20" s="58">
        <f>$D20/'Seasonal Indexes'!H249</f>
        <v>0.73211397626164576</v>
      </c>
      <c r="Q20" s="6"/>
      <c r="R20" s="18">
        <f t="shared" si="0"/>
        <v>7.6325897779304245E-3</v>
      </c>
      <c r="S20" s="7">
        <f t="shared" si="2"/>
        <v>7.6004267748669124E-3</v>
      </c>
      <c r="T20" s="18">
        <f t="shared" si="3"/>
        <v>7.3855732659944473E-3</v>
      </c>
      <c r="U20" s="7">
        <f t="shared" si="4"/>
        <v>7.1517366055847201E-3</v>
      </c>
    </row>
    <row r="21" spans="1:21" x14ac:dyDescent="0.3">
      <c r="A21" s="13">
        <v>16</v>
      </c>
      <c r="B21" s="128"/>
      <c r="C21" s="6" t="s">
        <v>4</v>
      </c>
      <c r="D21" s="6">
        <v>99.7</v>
      </c>
      <c r="E21" s="6">
        <f>'Seasonal Indexes'!$H$62+'Seasonal Indexes'!$H$61*A21</f>
        <v>95.18601190476187</v>
      </c>
      <c r="F21" s="6">
        <f>'Seasonal Indexes'!$K$107+'Seasonal Indexes'!$K$108*A21+'Seasonal Indexes'!$K$109*(POWER(A21,2))</f>
        <v>100.0840233218575</v>
      </c>
      <c r="G21" s="6"/>
      <c r="H21" s="18">
        <f t="shared" si="1"/>
        <v>1.0474228093488631</v>
      </c>
      <c r="I21" s="6"/>
      <c r="J21" s="38">
        <f>$D21/'Seasonal Indexes'!B250</f>
        <v>0.89009158722929527</v>
      </c>
      <c r="K21" s="98">
        <f>$D21/'Seasonal Indexes'!C250</f>
        <v>0.88964217891369723</v>
      </c>
      <c r="L21" s="98">
        <f>$D21/'Seasonal Indexes'!D250</f>
        <v>0.87984123999534525</v>
      </c>
      <c r="M21" s="98">
        <f>$D21/'Seasonal Indexes'!E250</f>
        <v>0.90052902218941866</v>
      </c>
      <c r="N21" s="98">
        <f>$D21/'Seasonal Indexes'!F250</f>
        <v>0.89570317551297973</v>
      </c>
      <c r="O21" s="98">
        <f>$D21/'Seasonal Indexes'!G250</f>
        <v>0.88728946859280289</v>
      </c>
      <c r="P21" s="58">
        <f>$D21/'Seasonal Indexes'!H250</f>
        <v>0.88333930117254722</v>
      </c>
      <c r="Q21" s="6"/>
      <c r="R21" s="18">
        <f t="shared" si="0"/>
        <v>9.2433879977624044E-3</v>
      </c>
      <c r="S21" s="7">
        <f t="shared" si="2"/>
        <v>9.4607285689250302E-3</v>
      </c>
      <c r="T21" s="18">
        <f t="shared" si="3"/>
        <v>8.9495120777919983E-3</v>
      </c>
      <c r="U21" s="7">
        <f t="shared" si="4"/>
        <v>8.8654456440004688E-3</v>
      </c>
    </row>
    <row r="22" spans="1:21" x14ac:dyDescent="0.3">
      <c r="A22" s="13">
        <v>17</v>
      </c>
      <c r="B22" s="128"/>
      <c r="C22" s="6" t="s">
        <v>5</v>
      </c>
      <c r="D22" s="6">
        <v>97.7</v>
      </c>
      <c r="E22" s="6">
        <f>'Seasonal Indexes'!$H$62+'Seasonal Indexes'!$H$61*A22</f>
        <v>95.627480158730123</v>
      </c>
      <c r="F22" s="6">
        <f>'Seasonal Indexes'!$K$107+'Seasonal Indexes'!$K$108*A22+'Seasonal Indexes'!$K$109*(POWER(A22,2))</f>
        <v>100.16017372183231</v>
      </c>
      <c r="G22" s="6"/>
      <c r="H22" s="18">
        <f t="shared" si="1"/>
        <v>1.021672847991286</v>
      </c>
      <c r="I22" s="6"/>
      <c r="J22" s="38">
        <f>$D22/'Seasonal Indexes'!B251</f>
        <v>0.83316834690273234</v>
      </c>
      <c r="K22" s="98">
        <f>$D22/'Seasonal Indexes'!C251</f>
        <v>0.83283736859604773</v>
      </c>
      <c r="L22" s="98">
        <f>$D22/'Seasonal Indexes'!D251</f>
        <v>0.82641292290262625</v>
      </c>
      <c r="M22" s="98">
        <f>$D22/'Seasonal Indexes'!E251</f>
        <v>0.84562092867091743</v>
      </c>
      <c r="N22" s="98">
        <f>$D22/'Seasonal Indexes'!F251</f>
        <v>0.83398746203744933</v>
      </c>
      <c r="O22" s="98">
        <f>$D22/'Seasonal Indexes'!G251</f>
        <v>0.8510918537608092</v>
      </c>
      <c r="P22" s="58">
        <f>$D22/'Seasonal Indexes'!H251</f>
        <v>0.82663874806279747</v>
      </c>
      <c r="Q22" s="6"/>
      <c r="R22" s="18">
        <f t="shared" si="0"/>
        <v>8.6420025031599713E-3</v>
      </c>
      <c r="S22" s="7">
        <f t="shared" si="2"/>
        <v>8.8428653276996141E-3</v>
      </c>
      <c r="T22" s="18">
        <f t="shared" si="3"/>
        <v>8.326537695048564E-3</v>
      </c>
      <c r="U22" s="7">
        <f t="shared" si="4"/>
        <v>8.4973080829959993E-3</v>
      </c>
    </row>
    <row r="23" spans="1:21" x14ac:dyDescent="0.3">
      <c r="A23" s="13">
        <v>18</v>
      </c>
      <c r="B23" s="128"/>
      <c r="C23" s="6" t="s">
        <v>6</v>
      </c>
      <c r="D23" s="6">
        <v>103.4</v>
      </c>
      <c r="E23" s="6">
        <f>'Seasonal Indexes'!$H$62+'Seasonal Indexes'!$H$61*A23</f>
        <v>96.068948412698376</v>
      </c>
      <c r="F23" s="6">
        <f>'Seasonal Indexes'!$K$107+'Seasonal Indexes'!$K$108*A23+'Seasonal Indexes'!$K$109*(POWER(A23,2))</f>
        <v>100.22847668306308</v>
      </c>
      <c r="G23" s="6"/>
      <c r="H23" s="18">
        <f t="shared" si="1"/>
        <v>1.0763103136698082</v>
      </c>
      <c r="I23" s="6"/>
      <c r="J23" s="38">
        <f>$D23/'Seasonal Indexes'!B252</f>
        <v>0.88605294605376939</v>
      </c>
      <c r="K23" s="98">
        <f>$D23/'Seasonal Indexes'!C252</f>
        <v>0.88607272800866699</v>
      </c>
      <c r="L23" s="98">
        <f>$D23/'Seasonal Indexes'!D252</f>
        <v>0.88482959785037452</v>
      </c>
      <c r="M23" s="98">
        <f>$D23/'Seasonal Indexes'!E252</f>
        <v>0.86197637643678138</v>
      </c>
      <c r="N23" s="98">
        <f>$D23/'Seasonal Indexes'!F252</f>
        <v>0.89097928699062823</v>
      </c>
      <c r="O23" s="98">
        <f>$D23/'Seasonal Indexes'!G252</f>
        <v>0.88534365101668577</v>
      </c>
      <c r="P23" s="58">
        <f>$D23/'Seasonal Indexes'!H252</f>
        <v>0.87802245415217228</v>
      </c>
      <c r="Q23" s="6"/>
      <c r="R23" s="18">
        <f t="shared" si="0"/>
        <v>9.2103599807221159E-3</v>
      </c>
      <c r="S23" s="7">
        <f t="shared" si="2"/>
        <v>8.9724764419597362E-3</v>
      </c>
      <c r="T23" s="18">
        <f t="shared" si="3"/>
        <v>8.889482475205459E-3</v>
      </c>
      <c r="U23" s="7">
        <f t="shared" si="4"/>
        <v>8.8332545830888988E-3</v>
      </c>
    </row>
    <row r="24" spans="1:21" x14ac:dyDescent="0.3">
      <c r="A24" s="13">
        <v>19</v>
      </c>
      <c r="B24" s="128"/>
      <c r="C24" s="6" t="s">
        <v>7</v>
      </c>
      <c r="D24" s="6">
        <v>103.5</v>
      </c>
      <c r="E24" s="6">
        <f>'Seasonal Indexes'!$H$62+'Seasonal Indexes'!$H$61*A24</f>
        <v>96.510416666666629</v>
      </c>
      <c r="F24" s="6">
        <f>'Seasonal Indexes'!$K$107+'Seasonal Indexes'!$K$108*A24+'Seasonal Indexes'!$K$109*(POWER(A24,2))</f>
        <v>100.28893220554986</v>
      </c>
      <c r="G24" s="6"/>
      <c r="H24" s="18">
        <f t="shared" si="1"/>
        <v>1.0724230976794391</v>
      </c>
      <c r="I24" s="6"/>
      <c r="J24" s="38">
        <f>$D24/'Seasonal Indexes'!B253</f>
        <v>0.9300258683370497</v>
      </c>
      <c r="K24" s="98">
        <f>$D24/'Seasonal Indexes'!C253</f>
        <v>0.92987975255952093</v>
      </c>
      <c r="L24" s="98">
        <f>$D24/'Seasonal Indexes'!D253</f>
        <v>0.93453829189127935</v>
      </c>
      <c r="M24" s="98">
        <f>$D24/'Seasonal Indexes'!E253</f>
        <v>0.93962016601935427</v>
      </c>
      <c r="N24" s="98">
        <f>$D24/'Seasonal Indexes'!F253</f>
        <v>0.93410289656302126</v>
      </c>
      <c r="O24" s="98">
        <f>$D24/'Seasonal Indexes'!G253</f>
        <v>0.96370406502033423</v>
      </c>
      <c r="P24" s="58">
        <f>$D24/'Seasonal Indexes'!H253</f>
        <v>0.92456681789929018</v>
      </c>
      <c r="Q24" s="6"/>
      <c r="R24" s="18">
        <f t="shared" si="0"/>
        <v>9.6832893709188177E-3</v>
      </c>
      <c r="S24" s="7">
        <f t="shared" si="2"/>
        <v>9.7359455950197567E-3</v>
      </c>
      <c r="T24" s="18">
        <f t="shared" si="3"/>
        <v>9.314117480566108E-3</v>
      </c>
      <c r="U24" s="7">
        <f t="shared" si="4"/>
        <v>9.6092763560903099E-3</v>
      </c>
    </row>
    <row r="25" spans="1:21" x14ac:dyDescent="0.3">
      <c r="A25" s="13">
        <v>20</v>
      </c>
      <c r="B25" s="128"/>
      <c r="C25" s="6" t="s">
        <v>8</v>
      </c>
      <c r="D25" s="6">
        <v>94.7</v>
      </c>
      <c r="E25" s="6">
        <f>'Seasonal Indexes'!$H$62+'Seasonal Indexes'!$H$61*A25</f>
        <v>96.951884920634882</v>
      </c>
      <c r="F25" s="6">
        <f>'Seasonal Indexes'!$K$107+'Seasonal Indexes'!$K$108*A25+'Seasonal Indexes'!$K$109*(POWER(A25,2))</f>
        <v>100.34154028929261</v>
      </c>
      <c r="G25" s="6"/>
      <c r="H25" s="18">
        <f t="shared" si="1"/>
        <v>0.97677317029495325</v>
      </c>
      <c r="I25" s="6"/>
      <c r="J25" s="38">
        <f>$D25/'Seasonal Indexes'!B254</f>
        <v>0.8424811408613545</v>
      </c>
      <c r="K25" s="98">
        <f>$D25/'Seasonal Indexes'!C254</f>
        <v>0.84301185539294299</v>
      </c>
      <c r="L25" s="98">
        <f>$D25/'Seasonal Indexes'!D254</f>
        <v>0.84881619601642744</v>
      </c>
      <c r="M25" s="98">
        <f>$D25/'Seasonal Indexes'!E254</f>
        <v>0.82892095371403485</v>
      </c>
      <c r="N25" s="98">
        <f>$D25/'Seasonal Indexes'!F254</f>
        <v>0.83888982969480241</v>
      </c>
      <c r="O25" s="98">
        <f>$D25/'Seasonal Indexes'!G254</f>
        <v>0.86680125476759584</v>
      </c>
      <c r="P25" s="58">
        <f>$D25/'Seasonal Indexes'!H254</f>
        <v>0.84785251500963432</v>
      </c>
      <c r="Q25" s="6"/>
      <c r="R25" s="18">
        <f t="shared" si="0"/>
        <v>8.7550252035973417E-3</v>
      </c>
      <c r="S25" s="7">
        <f t="shared" si="2"/>
        <v>8.5498178234759657E-3</v>
      </c>
      <c r="T25" s="18">
        <f t="shared" si="3"/>
        <v>8.3603443526600908E-3</v>
      </c>
      <c r="U25" s="7">
        <f t="shared" si="4"/>
        <v>8.6385085605476964E-3</v>
      </c>
    </row>
    <row r="26" spans="1:21" x14ac:dyDescent="0.3">
      <c r="A26" s="13">
        <v>21</v>
      </c>
      <c r="B26" s="128"/>
      <c r="C26" s="6" t="s">
        <v>9</v>
      </c>
      <c r="D26" s="6">
        <v>86.6</v>
      </c>
      <c r="E26" s="6">
        <f>'Seasonal Indexes'!$H$62+'Seasonal Indexes'!$H$61*A26</f>
        <v>97.393353174603135</v>
      </c>
      <c r="F26" s="6">
        <f>'Seasonal Indexes'!$K$107+'Seasonal Indexes'!$K$108*A26+'Seasonal Indexes'!$K$109*(POWER(A26,2))</f>
        <v>100.38630093429134</v>
      </c>
      <c r="G26" s="6"/>
      <c r="H26" s="18">
        <f t="shared" si="1"/>
        <v>0.88917772288573715</v>
      </c>
      <c r="I26" s="6"/>
      <c r="J26" s="38">
        <f>$D26/'Seasonal Indexes'!B255</f>
        <v>0.82705863618893305</v>
      </c>
      <c r="K26" s="98">
        <f>$D26/'Seasonal Indexes'!C255</f>
        <v>0.82789066934003364</v>
      </c>
      <c r="L26" s="98">
        <f>$D26/'Seasonal Indexes'!D255</f>
        <v>0.83668596456156508</v>
      </c>
      <c r="M26" s="98">
        <f>$D26/'Seasonal Indexes'!E255</f>
        <v>0.82768639295979296</v>
      </c>
      <c r="N26" s="98">
        <f>$D26/'Seasonal Indexes'!F255</f>
        <v>0.82262290479729638</v>
      </c>
      <c r="O26" s="98">
        <f>$D26/'Seasonal Indexes'!G255</f>
        <v>0.81724572433360609</v>
      </c>
      <c r="P26" s="58">
        <f>$D26/'Seasonal Indexes'!H255</f>
        <v>0.82618954478888296</v>
      </c>
      <c r="Q26" s="6"/>
      <c r="R26" s="18">
        <f t="shared" si="0"/>
        <v>8.5907912325555325E-3</v>
      </c>
      <c r="S26" s="7">
        <f t="shared" si="2"/>
        <v>8.4983868609179933E-3</v>
      </c>
      <c r="T26" s="18">
        <f t="shared" si="3"/>
        <v>8.1945733346201373E-3</v>
      </c>
      <c r="U26" s="7">
        <f t="shared" si="4"/>
        <v>8.1410084516266891E-3</v>
      </c>
    </row>
    <row r="27" spans="1:21" x14ac:dyDescent="0.3">
      <c r="A27" s="13">
        <v>22</v>
      </c>
      <c r="B27" s="128"/>
      <c r="C27" s="6" t="s">
        <v>10</v>
      </c>
      <c r="D27" s="6">
        <v>101.8</v>
      </c>
      <c r="E27" s="6">
        <f>'Seasonal Indexes'!$H$62+'Seasonal Indexes'!$H$61*A27</f>
        <v>97.834821428571402</v>
      </c>
      <c r="F27" s="6">
        <f>'Seasonal Indexes'!$K$107+'Seasonal Indexes'!$K$108*A27+'Seasonal Indexes'!$K$109*(POWER(A27,2))</f>
        <v>100.42321414054607</v>
      </c>
      <c r="G27" s="6"/>
      <c r="H27" s="18">
        <f t="shared" si="1"/>
        <v>1.0405293178188457</v>
      </c>
      <c r="I27" s="6"/>
      <c r="J27" s="38">
        <f>$D27/'Seasonal Indexes'!B256</f>
        <v>0.92362580536709626</v>
      </c>
      <c r="K27" s="98">
        <f>$D27/'Seasonal Indexes'!C256</f>
        <v>0.92485716270182583</v>
      </c>
      <c r="L27" s="98">
        <f>$D27/'Seasonal Indexes'!D256</f>
        <v>0.94152260483547012</v>
      </c>
      <c r="M27" s="98">
        <f>$D27/'Seasonal Indexes'!E256</f>
        <v>0.93669997739028144</v>
      </c>
      <c r="N27" s="98">
        <f>$D27/'Seasonal Indexes'!F256</f>
        <v>0.92259962585684541</v>
      </c>
      <c r="O27" s="98">
        <f>$D27/'Seasonal Indexes'!G256</f>
        <v>0.91681650302140061</v>
      </c>
      <c r="P27" s="58">
        <f>$D27/'Seasonal Indexes'!H256</f>
        <v>0.92029468405116344</v>
      </c>
      <c r="Q27" s="6"/>
      <c r="R27" s="18">
        <f t="shared" si="0"/>
        <v>9.6235940444054473E-3</v>
      </c>
      <c r="S27" s="7">
        <f t="shared" si="2"/>
        <v>9.5743004761771888E-3</v>
      </c>
      <c r="T27" s="18">
        <f t="shared" si="3"/>
        <v>9.1871150884060785E-3</v>
      </c>
      <c r="U27" s="7">
        <f t="shared" si="4"/>
        <v>9.1295275785365868E-3</v>
      </c>
    </row>
    <row r="28" spans="1:21" x14ac:dyDescent="0.3">
      <c r="A28" s="13">
        <v>23</v>
      </c>
      <c r="B28" s="128"/>
      <c r="C28" s="6" t="s">
        <v>11</v>
      </c>
      <c r="D28" s="6">
        <v>75.599999999999994</v>
      </c>
      <c r="E28" s="6">
        <f>'Seasonal Indexes'!$H$62+'Seasonal Indexes'!$H$61*A28</f>
        <v>98.276289682539655</v>
      </c>
      <c r="F28" s="6">
        <f>'Seasonal Indexes'!$K$107+'Seasonal Indexes'!$K$108*A28+'Seasonal Indexes'!$K$109*(POWER(A28,2))</f>
        <v>100.45227990805677</v>
      </c>
      <c r="G28" s="6"/>
      <c r="H28" s="18">
        <f t="shared" si="1"/>
        <v>0.76925981072555216</v>
      </c>
      <c r="I28" s="6"/>
      <c r="J28" s="38">
        <f>$D28/'Seasonal Indexes'!B257</f>
        <v>0.84057341633385008</v>
      </c>
      <c r="K28" s="98">
        <f>$D28/'Seasonal Indexes'!C257</f>
        <v>0.84130489389646901</v>
      </c>
      <c r="L28" s="98">
        <f>$D28/'Seasonal Indexes'!D257</f>
        <v>0.85734190953277367</v>
      </c>
      <c r="M28" s="98">
        <f>$D28/'Seasonal Indexes'!E257</f>
        <v>0.84140894444757575</v>
      </c>
      <c r="N28" s="98">
        <f>$D28/'Seasonal Indexes'!F257</f>
        <v>0.83289405020928764</v>
      </c>
      <c r="O28" s="98">
        <f>$D28/'Seasonal Indexes'!G257</f>
        <v>0.85526926252712487</v>
      </c>
      <c r="P28" s="58">
        <f>$D28/'Seasonal Indexes'!H257</f>
        <v>0.84203400783362048</v>
      </c>
      <c r="Q28" s="6"/>
      <c r="R28" s="18">
        <f t="shared" si="0"/>
        <v>8.7237919980722896E-3</v>
      </c>
      <c r="S28" s="7">
        <f t="shared" si="2"/>
        <v>8.5616677956154609E-3</v>
      </c>
      <c r="T28" s="18">
        <f t="shared" si="3"/>
        <v>8.2914399849523517E-3</v>
      </c>
      <c r="U28" s="7">
        <f t="shared" si="4"/>
        <v>8.5141846786349357E-3</v>
      </c>
    </row>
    <row r="29" spans="1:21" ht="15" thickBot="1" x14ac:dyDescent="0.35">
      <c r="A29" s="83">
        <v>24</v>
      </c>
      <c r="B29" s="129"/>
      <c r="C29" s="74" t="s">
        <v>12</v>
      </c>
      <c r="D29" s="74">
        <v>65.599999999999994</v>
      </c>
      <c r="E29" s="74">
        <f>'Seasonal Indexes'!$H$62+'Seasonal Indexes'!$H$61*A29</f>
        <v>98.717757936507908</v>
      </c>
      <c r="F29" s="74">
        <f>'Seasonal Indexes'!$K$107+'Seasonal Indexes'!$K$108*A29+'Seasonal Indexes'!$K$109*(POWER(A29,2))</f>
        <v>100.47349823682345</v>
      </c>
      <c r="G29" s="74"/>
      <c r="H29" s="75">
        <f t="shared" si="1"/>
        <v>0.66452076476647504</v>
      </c>
      <c r="I29" s="74"/>
      <c r="J29" s="76">
        <f>$D29/'Seasonal Indexes'!B258</f>
        <v>0.83859005718144264</v>
      </c>
      <c r="K29" s="106">
        <f>$D29/'Seasonal Indexes'!C258</f>
        <v>0.84082929224420866</v>
      </c>
      <c r="L29" s="106">
        <f>$D29/'Seasonal Indexes'!D258</f>
        <v>0.86110807309692283</v>
      </c>
      <c r="M29" s="106">
        <f>$D29/'Seasonal Indexes'!E258</f>
        <v>0.84620108533490201</v>
      </c>
      <c r="N29" s="106">
        <f>$D29/'Seasonal Indexes'!F258</f>
        <v>0.82842294101689185</v>
      </c>
      <c r="O29" s="106">
        <f>$D29/'Seasonal Indexes'!G258</f>
        <v>0.78081305144290702</v>
      </c>
      <c r="P29" s="107">
        <f>$D29/'Seasonal Indexes'!H258</f>
        <v>0.84519399031703013</v>
      </c>
      <c r="Q29" s="74"/>
      <c r="R29" s="75">
        <f t="shared" si="0"/>
        <v>8.7229298061120859E-3</v>
      </c>
      <c r="S29" s="78">
        <f t="shared" si="2"/>
        <v>8.5719236642221083E-3</v>
      </c>
      <c r="T29" s="75">
        <f t="shared" si="3"/>
        <v>8.2451885875839404E-3</v>
      </c>
      <c r="U29" s="78">
        <f t="shared" si="4"/>
        <v>7.7713333878598823E-3</v>
      </c>
    </row>
    <row r="30" spans="1:21" ht="15" thickTop="1" x14ac:dyDescent="0.3">
      <c r="A30" s="79">
        <v>25</v>
      </c>
      <c r="B30" s="130">
        <v>1992</v>
      </c>
      <c r="C30" s="80" t="s">
        <v>1</v>
      </c>
      <c r="D30" s="80">
        <v>71.599999999999994</v>
      </c>
      <c r="E30" s="80">
        <f>'Seasonal Indexes'!$H$62+'Seasonal Indexes'!$H$61*A30</f>
        <v>99.159226190476161</v>
      </c>
      <c r="F30" s="80">
        <f>'Seasonal Indexes'!$K$107+'Seasonal Indexes'!$K$108*A30+'Seasonal Indexes'!$K$109*(POWER(A30,2))</f>
        <v>100.48686912684613</v>
      </c>
      <c r="G30" s="80"/>
      <c r="H30" s="81">
        <f t="shared" si="1"/>
        <v>0.72207098371726586</v>
      </c>
      <c r="I30" s="6"/>
      <c r="J30" s="38">
        <f>$D30/'Seasonal Indexes'!B247</f>
        <v>0.98326781495302407</v>
      </c>
      <c r="K30" s="98">
        <f>$D30/'Seasonal Indexes'!C247</f>
        <v>0.97967605919826828</v>
      </c>
      <c r="L30" s="98">
        <f>$D30/'Seasonal Indexes'!D247</f>
        <v>0.95358051532533039</v>
      </c>
      <c r="M30" s="98">
        <f>$D30/'Seasonal Indexes'!E247</f>
        <v>0.99743762596113494</v>
      </c>
      <c r="N30" s="98">
        <f>$D30/'Seasonal Indexes'!F247</f>
        <v>0.98929799871566737</v>
      </c>
      <c r="O30" s="98">
        <f>$D30/'Seasonal Indexes'!G247</f>
        <v>1.0238292980583554</v>
      </c>
      <c r="P30" s="58">
        <f>$D30/'Seasonal Indexes'!H247</f>
        <v>1.0270745222907296</v>
      </c>
      <c r="Q30" s="80"/>
      <c r="R30" s="81">
        <f t="shared" si="0"/>
        <v>9.6166595077455119E-3</v>
      </c>
      <c r="S30" s="82">
        <f t="shared" si="2"/>
        <v>1.0058949270591774E-2</v>
      </c>
      <c r="T30" s="81">
        <f t="shared" si="3"/>
        <v>9.8450474904025632E-3</v>
      </c>
      <c r="U30" s="82">
        <f t="shared" si="4"/>
        <v>1.0188687407167198E-2</v>
      </c>
    </row>
    <row r="31" spans="1:21" x14ac:dyDescent="0.3">
      <c r="A31" s="13">
        <v>26</v>
      </c>
      <c r="B31" s="128"/>
      <c r="C31" s="6" t="s">
        <v>2</v>
      </c>
      <c r="D31" s="6">
        <v>78.8</v>
      </c>
      <c r="E31" s="6">
        <f>'Seasonal Indexes'!$H$62+'Seasonal Indexes'!$H$61*A31</f>
        <v>99.600694444444414</v>
      </c>
      <c r="F31" s="6">
        <f>'Seasonal Indexes'!$K$107+'Seasonal Indexes'!$K$108*A31+'Seasonal Indexes'!$K$109*(POWER(A31,2))</f>
        <v>100.49239257812478</v>
      </c>
      <c r="G31" s="6"/>
      <c r="H31" s="18">
        <f t="shared" si="1"/>
        <v>0.79115914240892471</v>
      </c>
      <c r="I31" s="6"/>
      <c r="J31" s="38">
        <f>$D31/'Seasonal Indexes'!B248</f>
        <v>1.0581659320839951</v>
      </c>
      <c r="K31" s="98">
        <f>$D31/'Seasonal Indexes'!C248</f>
        <v>1.05635093445328</v>
      </c>
      <c r="L31" s="98">
        <f>$D31/'Seasonal Indexes'!D248</f>
        <v>1.0346582234408617</v>
      </c>
      <c r="M31" s="98">
        <f>$D31/'Seasonal Indexes'!E248</f>
        <v>1.058461015470693</v>
      </c>
      <c r="N31" s="98">
        <f>$D31/'Seasonal Indexes'!F248</f>
        <v>1.0658015698803665</v>
      </c>
      <c r="O31" s="98">
        <f>$D31/'Seasonal Indexes'!G248</f>
        <v>1.025175316196915</v>
      </c>
      <c r="P31" s="58">
        <f>$D31/'Seasonal Indexes'!H248</f>
        <v>1.0621278853750318</v>
      </c>
      <c r="Q31" s="6"/>
      <c r="R31" s="18">
        <f t="shared" si="0"/>
        <v>1.0388062344464643E-2</v>
      </c>
      <c r="S31" s="7">
        <f t="shared" si="2"/>
        <v>1.0627044533922249E-2</v>
      </c>
      <c r="T31" s="18">
        <f t="shared" si="3"/>
        <v>1.060579355847052E-2</v>
      </c>
      <c r="U31" s="7">
        <f t="shared" si="4"/>
        <v>1.020152162662386E-2</v>
      </c>
    </row>
    <row r="32" spans="1:21" x14ac:dyDescent="0.3">
      <c r="A32" s="13">
        <v>27</v>
      </c>
      <c r="B32" s="128"/>
      <c r="C32" s="6" t="s">
        <v>3</v>
      </c>
      <c r="D32" s="6">
        <v>111.6</v>
      </c>
      <c r="E32" s="6">
        <f>'Seasonal Indexes'!$H$62+'Seasonal Indexes'!$H$61*A32</f>
        <v>100.04216269841267</v>
      </c>
      <c r="F32" s="6">
        <f>'Seasonal Indexes'!$K$107+'Seasonal Indexes'!$K$108*A32+'Seasonal Indexes'!$K$109*(POWER(A32,2))</f>
        <v>100.4900685906594</v>
      </c>
      <c r="G32" s="6"/>
      <c r="H32" s="18">
        <f t="shared" si="1"/>
        <v>1.1155296625926572</v>
      </c>
      <c r="I32" s="6"/>
      <c r="J32" s="38">
        <f>$D32/'Seasonal Indexes'!B249</f>
        <v>1.1164803272268593</v>
      </c>
      <c r="K32" s="98">
        <f>$D32/'Seasonal Indexes'!C249</f>
        <v>1.1154059742674456</v>
      </c>
      <c r="L32" s="98">
        <f>$D32/'Seasonal Indexes'!D249</f>
        <v>1.0935382096046651</v>
      </c>
      <c r="M32" s="98">
        <f>$D32/'Seasonal Indexes'!E249</f>
        <v>1.0889301442154731</v>
      </c>
      <c r="N32" s="98">
        <f>$D32/'Seasonal Indexes'!F249</f>
        <v>1.1168430711716102</v>
      </c>
      <c r="O32" s="98">
        <f>$D32/'Seasonal Indexes'!G249</f>
        <v>1.0814823964401072</v>
      </c>
      <c r="P32" s="58">
        <f>$D32/'Seasonal Indexes'!H249</f>
        <v>1.1070991836151716</v>
      </c>
      <c r="Q32" s="6"/>
      <c r="R32" s="18">
        <f t="shared" si="0"/>
        <v>1.0930773387029306E-2</v>
      </c>
      <c r="S32" s="7">
        <f t="shared" si="2"/>
        <v>1.0884712153796239E-2</v>
      </c>
      <c r="T32" s="18">
        <f t="shared" si="3"/>
        <v>1.1113964661731968E-2</v>
      </c>
      <c r="U32" s="7">
        <f t="shared" si="4"/>
        <v>1.0762082378960895E-2</v>
      </c>
    </row>
    <row r="33" spans="1:21" x14ac:dyDescent="0.3">
      <c r="A33" s="13">
        <v>28</v>
      </c>
      <c r="B33" s="128"/>
      <c r="C33" s="6" t="s">
        <v>4</v>
      </c>
      <c r="D33" s="6">
        <v>107.6</v>
      </c>
      <c r="E33" s="6">
        <f>'Seasonal Indexes'!$H$62+'Seasonal Indexes'!$H$61*A33</f>
        <v>100.48363095238093</v>
      </c>
      <c r="F33" s="6">
        <f>'Seasonal Indexes'!$K$107+'Seasonal Indexes'!$K$108*A33+'Seasonal Indexes'!$K$109*(POWER(A33,2))</f>
        <v>100.47989716445004</v>
      </c>
      <c r="G33" s="6"/>
      <c r="H33" s="18">
        <f t="shared" si="1"/>
        <v>1.0708211773417253</v>
      </c>
      <c r="I33" s="6"/>
      <c r="J33" s="38">
        <f>$D33/'Seasonal Indexes'!B250</f>
        <v>0.96062040908597957</v>
      </c>
      <c r="K33" s="98">
        <f>$D33/'Seasonal Indexes'!C250</f>
        <v>0.96013539068318776</v>
      </c>
      <c r="L33" s="98">
        <f>$D33/'Seasonal Indexes'!D250</f>
        <v>0.94955784777832641</v>
      </c>
      <c r="M33" s="98">
        <f>$D33/'Seasonal Indexes'!E250</f>
        <v>0.97188488252338456</v>
      </c>
      <c r="N33" s="98">
        <f>$D33/'Seasonal Indexes'!F250</f>
        <v>0.96667664679234322</v>
      </c>
      <c r="O33" s="98">
        <f>$D33/'Seasonal Indexes'!G250</f>
        <v>0.95759625697678619</v>
      </c>
      <c r="P33" s="58">
        <f>$D33/'Seasonal Indexes'!H250</f>
        <v>0.95333308732363164</v>
      </c>
      <c r="Q33" s="6"/>
      <c r="R33" s="18">
        <f t="shared" si="0"/>
        <v>9.4498759527143344E-3</v>
      </c>
      <c r="S33" s="7">
        <f t="shared" si="2"/>
        <v>9.6720716927910337E-3</v>
      </c>
      <c r="T33" s="18">
        <f t="shared" si="3"/>
        <v>9.620597493349696E-3</v>
      </c>
      <c r="U33" s="7">
        <f t="shared" si="4"/>
        <v>9.5302272792889102E-3</v>
      </c>
    </row>
    <row r="34" spans="1:21" x14ac:dyDescent="0.3">
      <c r="A34" s="13">
        <v>29</v>
      </c>
      <c r="B34" s="128"/>
      <c r="C34" s="6" t="s">
        <v>5</v>
      </c>
      <c r="D34" s="6">
        <v>115.2</v>
      </c>
      <c r="E34" s="6">
        <f>'Seasonal Indexes'!$H$62+'Seasonal Indexes'!$H$61*A34</f>
        <v>100.92509920634919</v>
      </c>
      <c r="F34" s="6">
        <f>'Seasonal Indexes'!$K$107+'Seasonal Indexes'!$K$108*A34+'Seasonal Indexes'!$K$109*(POWER(A34,2))</f>
        <v>100.46187829949665</v>
      </c>
      <c r="G34" s="6"/>
      <c r="H34" s="18">
        <f t="shared" si="1"/>
        <v>1.1414405425994645</v>
      </c>
      <c r="I34" s="6"/>
      <c r="J34" s="38">
        <f>$D34/'Seasonal Indexes'!B251</f>
        <v>0.98240525653218791</v>
      </c>
      <c r="K34" s="98">
        <f>$D34/'Seasonal Indexes'!C251</f>
        <v>0.98201499347251475</v>
      </c>
      <c r="L34" s="98">
        <f>$D34/'Seasonal Indexes'!D251</f>
        <v>0.97443980264465246</v>
      </c>
      <c r="M34" s="98">
        <f>$D34/'Seasonal Indexes'!E251</f>
        <v>0.99708834168771421</v>
      </c>
      <c r="N34" s="98">
        <f>$D34/'Seasonal Indexes'!F251</f>
        <v>0.98337109136861989</v>
      </c>
      <c r="O34" s="98">
        <f>$D34/'Seasonal Indexes'!G251</f>
        <v>1.0035392175357751</v>
      </c>
      <c r="P34" s="58">
        <f>$D34/'Seasonal Indexes'!H251</f>
        <v>0.97470607755203953</v>
      </c>
      <c r="Q34" s="6"/>
      <c r="R34" s="18">
        <f t="shared" si="0"/>
        <v>9.6550789675453746E-3</v>
      </c>
      <c r="S34" s="7">
        <f t="shared" si="2"/>
        <v>9.8794883485731309E-3</v>
      </c>
      <c r="T34" s="18">
        <f t="shared" si="3"/>
        <v>9.7884999565406982E-3</v>
      </c>
      <c r="U34" s="7">
        <f t="shared" si="4"/>
        <v>9.9892539789473885E-3</v>
      </c>
    </row>
    <row r="35" spans="1:21" x14ac:dyDescent="0.3">
      <c r="A35" s="13">
        <v>30</v>
      </c>
      <c r="B35" s="128"/>
      <c r="C35" s="6" t="s">
        <v>6</v>
      </c>
      <c r="D35" s="6">
        <v>117.8</v>
      </c>
      <c r="E35" s="6">
        <f>'Seasonal Indexes'!$H$62+'Seasonal Indexes'!$H$61*A35</f>
        <v>101.36656746031744</v>
      </c>
      <c r="F35" s="6">
        <f>'Seasonal Indexes'!$K$107+'Seasonal Indexes'!$K$108*A35+'Seasonal Indexes'!$K$109*(POWER(A35,2))</f>
        <v>100.43601199579923</v>
      </c>
      <c r="G35" s="6"/>
      <c r="H35" s="18">
        <f t="shared" si="1"/>
        <v>1.1621188617846396</v>
      </c>
      <c r="I35" s="6"/>
      <c r="J35" s="38">
        <f>$D35/'Seasonal Indexes'!B252</f>
        <v>1.0094491010167701</v>
      </c>
      <c r="K35" s="98">
        <f>$D35/'Seasonal Indexes'!C252</f>
        <v>1.0094716379054252</v>
      </c>
      <c r="L35" s="98">
        <f>$D35/'Seasonal Indexes'!D252</f>
        <v>1.0080553832376606</v>
      </c>
      <c r="M35" s="98">
        <f>$D35/'Seasonal Indexes'!E252</f>
        <v>0.98201950816492101</v>
      </c>
      <c r="N35" s="98">
        <f>$D35/'Seasonal Indexes'!F252</f>
        <v>1.0150615087765571</v>
      </c>
      <c r="O35" s="98">
        <f>$D35/'Seasonal Indexes'!G252</f>
        <v>1.0086410260132068</v>
      </c>
      <c r="P35" s="58">
        <f>$D35/'Seasonal Indexes'!H252</f>
        <v>1.0003002427381613</v>
      </c>
      <c r="Q35" s="6"/>
      <c r="R35" s="18">
        <f t="shared" si="0"/>
        <v>9.944653434499396E-3</v>
      </c>
      <c r="S35" s="7">
        <f t="shared" si="2"/>
        <v>9.6878046950673157E-3</v>
      </c>
      <c r="T35" s="18">
        <f t="shared" si="3"/>
        <v>1.0106549320367404E-2</v>
      </c>
      <c r="U35" s="7">
        <f t="shared" si="4"/>
        <v>1.0042623218207763E-2</v>
      </c>
    </row>
    <row r="36" spans="1:21" x14ac:dyDescent="0.3">
      <c r="A36" s="13">
        <v>31</v>
      </c>
      <c r="B36" s="128"/>
      <c r="C36" s="6" t="s">
        <v>7</v>
      </c>
      <c r="D36" s="6">
        <v>106.2</v>
      </c>
      <c r="E36" s="6">
        <f>'Seasonal Indexes'!$H$62+'Seasonal Indexes'!$H$61*A36</f>
        <v>101.80803571428569</v>
      </c>
      <c r="F36" s="6">
        <f>'Seasonal Indexes'!$K$107+'Seasonal Indexes'!$K$108*A36+'Seasonal Indexes'!$K$109*(POWER(A36,2))</f>
        <v>100.40229825335781</v>
      </c>
      <c r="G36" s="6"/>
      <c r="H36" s="18">
        <f t="shared" si="1"/>
        <v>1.0431396623547471</v>
      </c>
      <c r="I36" s="6"/>
      <c r="J36" s="38">
        <f>$D36/'Seasonal Indexes'!B253</f>
        <v>0.95428741272845097</v>
      </c>
      <c r="K36" s="98">
        <f>$D36/'Seasonal Indexes'!C253</f>
        <v>0.95413748523498676</v>
      </c>
      <c r="L36" s="98">
        <f>$D36/'Seasonal Indexes'!D253</f>
        <v>0.95891755167974757</v>
      </c>
      <c r="M36" s="98">
        <f>$D36/'Seasonal Indexes'!E253</f>
        <v>0.96413199643725056</v>
      </c>
      <c r="N36" s="98">
        <f>$D36/'Seasonal Indexes'!F253</f>
        <v>0.95847079821249137</v>
      </c>
      <c r="O36" s="98">
        <f>$D36/'Seasonal Indexes'!G253</f>
        <v>0.98884417106434297</v>
      </c>
      <c r="P36" s="58">
        <f>$D36/'Seasonal Indexes'!H253</f>
        <v>0.94868595227927166</v>
      </c>
      <c r="Q36" s="6"/>
      <c r="R36" s="18">
        <f t="shared" si="0"/>
        <v>9.4188788237782716E-3</v>
      </c>
      <c r="S36" s="7">
        <f t="shared" si="2"/>
        <v>9.4700972243781708E-3</v>
      </c>
      <c r="T36" s="18">
        <f t="shared" si="3"/>
        <v>9.5463033704055334E-3</v>
      </c>
      <c r="U36" s="7">
        <f t="shared" si="4"/>
        <v>9.8488200794872981E-3</v>
      </c>
    </row>
    <row r="37" spans="1:21" x14ac:dyDescent="0.3">
      <c r="A37" s="13">
        <v>32</v>
      </c>
      <c r="B37" s="128"/>
      <c r="C37" s="6" t="s">
        <v>8</v>
      </c>
      <c r="D37" s="6">
        <v>109.9</v>
      </c>
      <c r="E37" s="6">
        <f>'Seasonal Indexes'!$H$62+'Seasonal Indexes'!$H$61*A37</f>
        <v>102.24950396825395</v>
      </c>
      <c r="F37" s="6">
        <f>'Seasonal Indexes'!$K$107+'Seasonal Indexes'!$K$108*A37+'Seasonal Indexes'!$K$109*(POWER(A37,2))</f>
        <v>100.36073707217236</v>
      </c>
      <c r="G37" s="6"/>
      <c r="H37" s="18">
        <f t="shared" si="1"/>
        <v>1.0748218400562741</v>
      </c>
      <c r="I37" s="6"/>
      <c r="J37" s="38">
        <f>$D37/'Seasonal Indexes'!B254</f>
        <v>0.97770514657510943</v>
      </c>
      <c r="K37" s="98">
        <f>$D37/'Seasonal Indexes'!C254</f>
        <v>0.97832104443172585</v>
      </c>
      <c r="L37" s="98">
        <f>$D37/'Seasonal Indexes'!D254</f>
        <v>0.98505702156499864</v>
      </c>
      <c r="M37" s="98">
        <f>$D37/'Seasonal Indexes'!E254</f>
        <v>0.96196845631649874</v>
      </c>
      <c r="N37" s="98">
        <f>$D37/'Seasonal Indexes'!F254</f>
        <v>0.97353740531635469</v>
      </c>
      <c r="O37" s="98">
        <f>$D37/'Seasonal Indexes'!G254</f>
        <v>1.0059288056912226</v>
      </c>
      <c r="P37" s="58">
        <f>$D37/'Seasonal Indexes'!H254</f>
        <v>0.98393866314212053</v>
      </c>
      <c r="Q37" s="6"/>
      <c r="R37" s="18">
        <f t="shared" si="0"/>
        <v>9.6338562372961303E-3</v>
      </c>
      <c r="S37" s="7">
        <f t="shared" si="2"/>
        <v>9.4080501027679047E-3</v>
      </c>
      <c r="T37" s="18">
        <f t="shared" si="3"/>
        <v>9.7003811820976903E-3</v>
      </c>
      <c r="U37" s="7">
        <f t="shared" si="4"/>
        <v>1.0023130907934939E-2</v>
      </c>
    </row>
    <row r="38" spans="1:21" x14ac:dyDescent="0.3">
      <c r="A38" s="13">
        <v>33</v>
      </c>
      <c r="B38" s="128"/>
      <c r="C38" s="6" t="s">
        <v>9</v>
      </c>
      <c r="D38" s="6">
        <v>106</v>
      </c>
      <c r="E38" s="6">
        <f>'Seasonal Indexes'!$H$62+'Seasonal Indexes'!$H$61*A38</f>
        <v>102.6909722222222</v>
      </c>
      <c r="F38" s="6">
        <f>'Seasonal Indexes'!$K$107+'Seasonal Indexes'!$K$108*A38+'Seasonal Indexes'!$K$109*(POWER(A38,2))</f>
        <v>100.3113284522429</v>
      </c>
      <c r="G38" s="6"/>
      <c r="H38" s="18">
        <f t="shared" ref="H38:H69" si="5">D38/E38</f>
        <v>1.032223161453931</v>
      </c>
      <c r="I38" s="6"/>
      <c r="J38" s="38">
        <f>$D38/'Seasonal Indexes'!B255</f>
        <v>1.0123350512243292</v>
      </c>
      <c r="K38" s="98">
        <f>$D38/'Seasonal Indexes'!C255</f>
        <v>1.0133534751737134</v>
      </c>
      <c r="L38" s="98">
        <f>$D38/'Seasonal Indexes'!D255</f>
        <v>1.0241190790245485</v>
      </c>
      <c r="M38" s="98">
        <f>$D38/'Seasonal Indexes'!E255</f>
        <v>1.0131034371101393</v>
      </c>
      <c r="N38" s="98">
        <f>$D38/'Seasonal Indexes'!F255</f>
        <v>1.0069056340474991</v>
      </c>
      <c r="O38" s="98">
        <f>$D38/'Seasonal Indexes'!G255</f>
        <v>1.0003238658124971</v>
      </c>
      <c r="P38" s="58">
        <f>$D38/'Seasonal Indexes'!H255</f>
        <v>1.011271267293552</v>
      </c>
      <c r="Q38" s="6"/>
      <c r="R38" s="18">
        <f t="shared" ref="R38:R69" si="6">L38/E38</f>
        <v>9.9728248439245985E-3</v>
      </c>
      <c r="S38" s="7">
        <f t="shared" si="2"/>
        <v>9.8655550257893548E-3</v>
      </c>
      <c r="T38" s="18">
        <f t="shared" si="3"/>
        <v>1.0037805795054101E-2</v>
      </c>
      <c r="U38" s="7">
        <f t="shared" si="4"/>
        <v>9.972192385915216E-3</v>
      </c>
    </row>
    <row r="39" spans="1:21" x14ac:dyDescent="0.3">
      <c r="A39" s="13">
        <v>34</v>
      </c>
      <c r="B39" s="128"/>
      <c r="C39" s="6" t="s">
        <v>10</v>
      </c>
      <c r="D39" s="6">
        <v>111.8</v>
      </c>
      <c r="E39" s="6">
        <f>'Seasonal Indexes'!$H$62+'Seasonal Indexes'!$H$61*A39</f>
        <v>103.13244047619047</v>
      </c>
      <c r="F39" s="6">
        <f>'Seasonal Indexes'!$K$107+'Seasonal Indexes'!$K$108*A39+'Seasonal Indexes'!$K$109*(POWER(A39,2))</f>
        <v>100.25407239356943</v>
      </c>
      <c r="G39" s="6"/>
      <c r="H39" s="18">
        <f t="shared" si="5"/>
        <v>1.0840429983406681</v>
      </c>
      <c r="I39" s="6"/>
      <c r="J39" s="38">
        <f>$D39/'Seasonal Indexes'!B256</f>
        <v>1.0143552557960842</v>
      </c>
      <c r="K39" s="98">
        <f>$D39/'Seasonal Indexes'!C256</f>
        <v>1.0157075716116319</v>
      </c>
      <c r="L39" s="98">
        <f>$D39/'Seasonal Indexes'!D256</f>
        <v>1.0340100905756933</v>
      </c>
      <c r="M39" s="98">
        <f>$D39/'Seasonal Indexes'!E256</f>
        <v>1.0287137276250831</v>
      </c>
      <c r="N39" s="98">
        <f>$D39/'Seasonal Indexes'!F256</f>
        <v>1.0132282727975965</v>
      </c>
      <c r="O39" s="98">
        <f>$D39/'Seasonal Indexes'!G256</f>
        <v>1.0068770632396129</v>
      </c>
      <c r="P39" s="58">
        <f>$D39/'Seasonal Indexes'!H256</f>
        <v>1.0106969123469556</v>
      </c>
      <c r="Q39" s="6"/>
      <c r="R39" s="18">
        <f t="shared" si="6"/>
        <v>1.0026041135082115E-2</v>
      </c>
      <c r="S39" s="7">
        <f t="shared" ref="S39:S70" si="7">M39/E39</f>
        <v>9.9746861693103799E-3</v>
      </c>
      <c r="T39" s="18">
        <f t="shared" si="3"/>
        <v>1.010660463566952E-2</v>
      </c>
      <c r="U39" s="7">
        <f t="shared" si="4"/>
        <v>1.0043253497841917E-2</v>
      </c>
    </row>
    <row r="40" spans="1:21" x14ac:dyDescent="0.3">
      <c r="A40" s="13">
        <v>35</v>
      </c>
      <c r="B40" s="128"/>
      <c r="C40" s="6" t="s">
        <v>11</v>
      </c>
      <c r="D40" s="6">
        <v>84.5</v>
      </c>
      <c r="E40" s="6">
        <f>'Seasonal Indexes'!$H$62+'Seasonal Indexes'!$H$61*A40</f>
        <v>103.57390873015872</v>
      </c>
      <c r="F40" s="6">
        <f>'Seasonal Indexes'!$K$107+'Seasonal Indexes'!$K$108*A40+'Seasonal Indexes'!$K$109*(POWER(A40,2))</f>
        <v>100.18896889615193</v>
      </c>
      <c r="G40" s="6"/>
      <c r="H40" s="18">
        <f t="shared" si="5"/>
        <v>0.81584253250640559</v>
      </c>
      <c r="I40" s="6"/>
      <c r="J40" s="38">
        <f>$D40/'Seasonal Indexes'!B257</f>
        <v>0.93952981058479279</v>
      </c>
      <c r="K40" s="98">
        <f>$D40/'Seasonal Indexes'!C257</f>
        <v>0.94034740124671479</v>
      </c>
      <c r="L40" s="98">
        <f>$D40/'Seasonal Indexes'!D257</f>
        <v>0.95827237242750507</v>
      </c>
      <c r="M40" s="98">
        <f>$D40/'Seasonal Indexes'!E257</f>
        <v>0.94046370113518729</v>
      </c>
      <c r="N40" s="98">
        <f>$D40/'Seasonal Indexes'!F257</f>
        <v>0.93094639209900543</v>
      </c>
      <c r="O40" s="98">
        <f>$D40/'Seasonal Indexes'!G257</f>
        <v>0.95595572332727596</v>
      </c>
      <c r="P40" s="58">
        <f>$D40/'Seasonal Indexes'!H257</f>
        <v>0.94116235002567372</v>
      </c>
      <c r="Q40" s="6"/>
      <c r="R40" s="18">
        <f t="shared" si="6"/>
        <v>9.2520634219192561E-3</v>
      </c>
      <c r="S40" s="7">
        <f t="shared" si="7"/>
        <v>9.080121747508621E-3</v>
      </c>
      <c r="T40" s="18">
        <f t="shared" si="3"/>
        <v>9.2919051104713123E-3</v>
      </c>
      <c r="U40" s="7">
        <f t="shared" si="4"/>
        <v>9.5415267155623193E-3</v>
      </c>
    </row>
    <row r="41" spans="1:21" ht="15" thickBot="1" x14ac:dyDescent="0.35">
      <c r="A41" s="83">
        <v>36</v>
      </c>
      <c r="B41" s="129"/>
      <c r="C41" s="74" t="s">
        <v>12</v>
      </c>
      <c r="D41" s="74">
        <v>78.599999999999994</v>
      </c>
      <c r="E41" s="74">
        <f>'Seasonal Indexes'!$H$62+'Seasonal Indexes'!$H$61*A41</f>
        <v>104.01537698412697</v>
      </c>
      <c r="F41" s="74">
        <f>'Seasonal Indexes'!$K$107+'Seasonal Indexes'!$K$108*A41+'Seasonal Indexes'!$K$109*(POWER(A41,2))</f>
        <v>100.11601795999043</v>
      </c>
      <c r="G41" s="74"/>
      <c r="H41" s="75">
        <f t="shared" si="5"/>
        <v>0.7556575025632466</v>
      </c>
      <c r="I41" s="74"/>
      <c r="J41" s="76">
        <f>$D41/'Seasonal Indexes'!B258</f>
        <v>1.0047740624155701</v>
      </c>
      <c r="K41" s="106">
        <f>$D41/'Seasonal Indexes'!C258</f>
        <v>1.0074570483291889</v>
      </c>
      <c r="L41" s="106">
        <f>$D41/'Seasonal Indexes'!D258</f>
        <v>1.0317544900216178</v>
      </c>
      <c r="M41" s="106">
        <f>$D41/'Seasonal Indexes'!E258</f>
        <v>1.0138933735872453</v>
      </c>
      <c r="N41" s="106">
        <f>$D41/'Seasonal Indexes'!F258</f>
        <v>0.9925921214013369</v>
      </c>
      <c r="O41" s="106">
        <f>$D41/'Seasonal Indexes'!G258</f>
        <v>0.93554734517397098</v>
      </c>
      <c r="P41" s="107">
        <f>$D41/'Seasonal Indexes'!H258</f>
        <v>1.012686701812783</v>
      </c>
      <c r="Q41" s="74"/>
      <c r="R41" s="75">
        <f t="shared" si="6"/>
        <v>9.9192496334370474E-3</v>
      </c>
      <c r="S41" s="78">
        <f t="shared" si="7"/>
        <v>9.7475335184524503E-3</v>
      </c>
      <c r="T41" s="75">
        <f t="shared" si="3"/>
        <v>9.9144187076838051E-3</v>
      </c>
      <c r="U41" s="78">
        <f t="shared" si="4"/>
        <v>9.3446320003243207E-3</v>
      </c>
    </row>
    <row r="42" spans="1:21" ht="15" thickTop="1" x14ac:dyDescent="0.3">
      <c r="A42" s="79">
        <v>37</v>
      </c>
      <c r="B42" s="130">
        <v>1993</v>
      </c>
      <c r="C42" s="80" t="s">
        <v>1</v>
      </c>
      <c r="D42" s="80">
        <v>70.5</v>
      </c>
      <c r="E42" s="80">
        <f>'Seasonal Indexes'!$H$62+'Seasonal Indexes'!$H$61*A42</f>
        <v>104.45684523809523</v>
      </c>
      <c r="F42" s="80">
        <f>'Seasonal Indexes'!$K$107+'Seasonal Indexes'!$K$108*A42+'Seasonal Indexes'!$K$109*(POWER(A42,2))</f>
        <v>100.0352195850849</v>
      </c>
      <c r="G42" s="80"/>
      <c r="H42" s="81">
        <f t="shared" si="5"/>
        <v>0.67491986608732824</v>
      </c>
      <c r="I42" s="6"/>
      <c r="J42" s="38">
        <f>$D42/'Seasonal Indexes'!B247</f>
        <v>0.96816174517022624</v>
      </c>
      <c r="K42" s="98">
        <f>$D42/'Seasonal Indexes'!C247</f>
        <v>0.9646251700206413</v>
      </c>
      <c r="L42" s="98">
        <f>$D42/'Seasonal Indexes'!D247</f>
        <v>0.93893053534128212</v>
      </c>
      <c r="M42" s="98">
        <f>$D42/'Seasonal Indexes'!E247</f>
        <v>0.98211386355111752</v>
      </c>
      <c r="N42" s="98">
        <f>$D42/'Seasonal Indexes'!F247</f>
        <v>0.97409928644489596</v>
      </c>
      <c r="O42" s="98">
        <f>$D42/'Seasonal Indexes'!G247</f>
        <v>1.0081000769987998</v>
      </c>
      <c r="P42" s="58">
        <f>$D42/'Seasonal Indexes'!H247</f>
        <v>1.0112954444343079</v>
      </c>
      <c r="Q42" s="80"/>
      <c r="R42" s="81">
        <f t="shared" si="6"/>
        <v>8.9886932081963342E-3</v>
      </c>
      <c r="S42" s="82">
        <f t="shared" si="7"/>
        <v>9.402101521566366E-3</v>
      </c>
      <c r="T42" s="81">
        <f t="shared" si="3"/>
        <v>9.7375633350449773E-3</v>
      </c>
      <c r="U42" s="82">
        <f t="shared" si="4"/>
        <v>1.0077451533370812E-2</v>
      </c>
    </row>
    <row r="43" spans="1:21" x14ac:dyDescent="0.3">
      <c r="A43" s="13">
        <v>38</v>
      </c>
      <c r="B43" s="128"/>
      <c r="C43" s="6" t="s">
        <v>2</v>
      </c>
      <c r="D43" s="6">
        <v>74.599999999999994</v>
      </c>
      <c r="E43" s="6">
        <f>'Seasonal Indexes'!$H$62+'Seasonal Indexes'!$H$61*A43</f>
        <v>104.89831349206348</v>
      </c>
      <c r="F43" s="6">
        <f>'Seasonal Indexes'!$K$107+'Seasonal Indexes'!$K$108*A43+'Seasonal Indexes'!$K$109*(POWER(A43,2))</f>
        <v>99.946573771435368</v>
      </c>
      <c r="G43" s="6"/>
      <c r="H43" s="18">
        <f t="shared" si="5"/>
        <v>0.71116491311029673</v>
      </c>
      <c r="I43" s="6"/>
      <c r="J43" s="38">
        <f>$D43/'Seasonal Indexes'!B248</f>
        <v>1.0017662250439852</v>
      </c>
      <c r="K43" s="98">
        <f>$D43/'Seasonal Indexes'!C248</f>
        <v>1.0000479658656687</v>
      </c>
      <c r="L43" s="98">
        <f>$D43/'Seasonal Indexes'!D248</f>
        <v>0.97951146533868361</v>
      </c>
      <c r="M43" s="98">
        <f>$D43/'Seasonal Indexes'!E248</f>
        <v>1.0020455806359607</v>
      </c>
      <c r="N43" s="98">
        <f>$D43/'Seasonal Indexes'!F248</f>
        <v>1.0089948872217682</v>
      </c>
      <c r="O43" s="98">
        <f>$D43/'Seasonal Indexes'!G248</f>
        <v>0.97053399223718106</v>
      </c>
      <c r="P43" s="58">
        <f>$D43/'Seasonal Indexes'!H248</f>
        <v>1.0055170082357534</v>
      </c>
      <c r="Q43" s="6"/>
      <c r="R43" s="18">
        <f t="shared" si="6"/>
        <v>9.3377236747737864E-3</v>
      </c>
      <c r="S43" s="7">
        <f t="shared" si="7"/>
        <v>9.5525423362671572E-3</v>
      </c>
      <c r="T43" s="18">
        <f t="shared" si="3"/>
        <v>1.0095342432940288E-2</v>
      </c>
      <c r="U43" s="7">
        <f t="shared" si="4"/>
        <v>9.7105278911977944E-3</v>
      </c>
    </row>
    <row r="44" spans="1:21" x14ac:dyDescent="0.3">
      <c r="A44" s="13">
        <v>39</v>
      </c>
      <c r="B44" s="128"/>
      <c r="C44" s="6" t="s">
        <v>3</v>
      </c>
      <c r="D44" s="6">
        <v>95.5</v>
      </c>
      <c r="E44" s="6">
        <f>'Seasonal Indexes'!$H$62+'Seasonal Indexes'!$H$61*A44</f>
        <v>105.33978174603175</v>
      </c>
      <c r="F44" s="6">
        <f>'Seasonal Indexes'!$K$107+'Seasonal Indexes'!$K$108*A44+'Seasonal Indexes'!$K$109*(POWER(A44,2))</f>
        <v>99.850080519041796</v>
      </c>
      <c r="G44" s="6"/>
      <c r="H44" s="18">
        <f t="shared" si="5"/>
        <v>0.90659006898500227</v>
      </c>
      <c r="I44" s="6"/>
      <c r="J44" s="38">
        <f>$D44/'Seasonal Indexes'!B249</f>
        <v>0.95541103270757233</v>
      </c>
      <c r="K44" s="98">
        <f>$D44/'Seasonal Indexes'!C249</f>
        <v>0.95449167152814574</v>
      </c>
      <c r="L44" s="98">
        <f>$D44/'Seasonal Indexes'!D249</f>
        <v>0.93577866502908169</v>
      </c>
      <c r="M44" s="98">
        <f>$D44/'Seasonal Indexes'!E249</f>
        <v>0.93183538326682513</v>
      </c>
      <c r="N44" s="98">
        <f>$D44/'Seasonal Indexes'!F249</f>
        <v>0.95572144531262349</v>
      </c>
      <c r="O44" s="98">
        <f>$D44/'Seasonal Indexes'!G249</f>
        <v>0.92546208655941087</v>
      </c>
      <c r="P44" s="58">
        <f>$D44/'Seasonal Indexes'!H249</f>
        <v>0.94738326196459588</v>
      </c>
      <c r="Q44" s="6"/>
      <c r="R44" s="18">
        <f t="shared" si="6"/>
        <v>8.8834308322869992E-3</v>
      </c>
      <c r="S44" s="7">
        <f t="shared" si="7"/>
        <v>8.8459969046967221E-3</v>
      </c>
      <c r="T44" s="18">
        <f t="shared" si="3"/>
        <v>9.5715640923330417E-3</v>
      </c>
      <c r="U44" s="7">
        <f t="shared" si="4"/>
        <v>9.2685161769391032E-3</v>
      </c>
    </row>
    <row r="45" spans="1:21" x14ac:dyDescent="0.3">
      <c r="A45" s="13">
        <v>40</v>
      </c>
      <c r="B45" s="128"/>
      <c r="C45" s="6" t="s">
        <v>4</v>
      </c>
      <c r="D45" s="6">
        <v>117.8</v>
      </c>
      <c r="E45" s="6">
        <f>'Seasonal Indexes'!$H$62+'Seasonal Indexes'!$H$61*A45</f>
        <v>105.78125</v>
      </c>
      <c r="F45" s="6">
        <f>'Seasonal Indexes'!$K$107+'Seasonal Indexes'!$K$108*A45+'Seasonal Indexes'!$K$109*(POWER(A45,2))</f>
        <v>99.745739827904245</v>
      </c>
      <c r="G45" s="6"/>
      <c r="H45" s="18">
        <f t="shared" si="5"/>
        <v>1.113618906942393</v>
      </c>
      <c r="I45" s="6"/>
      <c r="J45" s="38">
        <f>$D45/'Seasonal Indexes'!B250</f>
        <v>1.0516829385718254</v>
      </c>
      <c r="K45" s="98">
        <f>$D45/'Seasonal Indexes'!C250</f>
        <v>1.0511519425880995</v>
      </c>
      <c r="L45" s="98">
        <f>$D45/'Seasonal Indexes'!D250</f>
        <v>1.0395716958019223</v>
      </c>
      <c r="M45" s="98">
        <f>$D45/'Seasonal Indexes'!E250</f>
        <v>1.0640152338406572</v>
      </c>
      <c r="N45" s="98">
        <f>$D45/'Seasonal Indexes'!F250</f>
        <v>1.0583132805960784</v>
      </c>
      <c r="O45" s="98">
        <f>$D45/'Seasonal Indexes'!G250</f>
        <v>1.0483721103333217</v>
      </c>
      <c r="P45" s="58">
        <f>$D45/'Seasonal Indexes'!H250</f>
        <v>1.0437048112149054</v>
      </c>
      <c r="Q45" s="6"/>
      <c r="R45" s="18">
        <f t="shared" si="6"/>
        <v>9.827561082913298E-3</v>
      </c>
      <c r="S45" s="7">
        <f t="shared" si="7"/>
        <v>1.0058637365701929E-2</v>
      </c>
      <c r="T45" s="18">
        <f t="shared" si="3"/>
        <v>1.0610110090135513E-2</v>
      </c>
      <c r="U45" s="7">
        <f t="shared" si="4"/>
        <v>1.0510444978824406E-2</v>
      </c>
    </row>
    <row r="46" spans="1:21" x14ac:dyDescent="0.3">
      <c r="A46" s="13">
        <v>41</v>
      </c>
      <c r="B46" s="128"/>
      <c r="C46" s="6" t="s">
        <v>5</v>
      </c>
      <c r="D46" s="6">
        <v>120.9</v>
      </c>
      <c r="E46" s="6">
        <f>'Seasonal Indexes'!$H$62+'Seasonal Indexes'!$H$61*A46</f>
        <v>106.22271825396825</v>
      </c>
      <c r="F46" s="6">
        <f>'Seasonal Indexes'!$K$107+'Seasonal Indexes'!$K$108*A46+'Seasonal Indexes'!$K$109*(POWER(A46,2))</f>
        <v>99.633551698022643</v>
      </c>
      <c r="G46" s="6"/>
      <c r="H46" s="18">
        <f t="shared" si="5"/>
        <v>1.1381746013215346</v>
      </c>
      <c r="I46" s="6"/>
      <c r="J46" s="38">
        <f>$D46/'Seasonal Indexes'!B251</f>
        <v>1.0310138499543535</v>
      </c>
      <c r="K46" s="98">
        <f>$D46/'Seasonal Indexes'!C251</f>
        <v>1.0306042770037069</v>
      </c>
      <c r="L46" s="98">
        <f>$D46/'Seasonal Indexes'!D251</f>
        <v>1.022654272046341</v>
      </c>
      <c r="M46" s="98">
        <f>$D46/'Seasonal Indexes'!E251</f>
        <v>1.0464234419274709</v>
      </c>
      <c r="N46" s="98">
        <f>$D46/'Seasonal Indexes'!F251</f>
        <v>1.0320274734936297</v>
      </c>
      <c r="O46" s="98">
        <f>$D46/'Seasonal Indexes'!G251</f>
        <v>1.053193501736764</v>
      </c>
      <c r="P46" s="58">
        <f>$D46/'Seasonal Indexes'!H251</f>
        <v>1.0229337220142498</v>
      </c>
      <c r="Q46" s="6"/>
      <c r="R46" s="18">
        <f t="shared" si="6"/>
        <v>9.6274534191572222E-3</v>
      </c>
      <c r="S46" s="7">
        <f t="shared" si="7"/>
        <v>9.8512207099198269E-3</v>
      </c>
      <c r="T46" s="18">
        <f t="shared" si="3"/>
        <v>1.0358232301319352E-2</v>
      </c>
      <c r="U46" s="7">
        <f t="shared" si="4"/>
        <v>1.0570671061981883E-2</v>
      </c>
    </row>
    <row r="47" spans="1:21" x14ac:dyDescent="0.3">
      <c r="A47" s="13">
        <v>42</v>
      </c>
      <c r="B47" s="128"/>
      <c r="C47" s="6" t="s">
        <v>6</v>
      </c>
      <c r="D47" s="6">
        <v>128.5</v>
      </c>
      <c r="E47" s="6">
        <f>'Seasonal Indexes'!$H$62+'Seasonal Indexes'!$H$61*A47</f>
        <v>106.66418650793651</v>
      </c>
      <c r="F47" s="6">
        <f>'Seasonal Indexes'!$K$107+'Seasonal Indexes'!$K$108*A47+'Seasonal Indexes'!$K$109*(POWER(A47,2))</f>
        <v>99.513516129397047</v>
      </c>
      <c r="G47" s="6"/>
      <c r="H47" s="18">
        <f t="shared" si="5"/>
        <v>1.2047155114283721</v>
      </c>
      <c r="I47" s="6"/>
      <c r="J47" s="38">
        <f>$D47/'Seasonal Indexes'!B252</f>
        <v>1.1011392994962221</v>
      </c>
      <c r="K47" s="98">
        <f>$D47/'Seasonal Indexes'!C252</f>
        <v>1.1011638834537107</v>
      </c>
      <c r="L47" s="98">
        <f>$D47/'Seasonal Indexes'!D252</f>
        <v>1.0996189876573803</v>
      </c>
      <c r="M47" s="98">
        <f>$D47/'Seasonal Indexes'!E252</f>
        <v>1.0712182241018027</v>
      </c>
      <c r="N47" s="98">
        <f>$D47/'Seasonal Indexes'!F252</f>
        <v>1.1072614930202682</v>
      </c>
      <c r="O47" s="98">
        <f>$D47/'Seasonal Indexes'!G252</f>
        <v>1.1002578254897883</v>
      </c>
      <c r="P47" s="58">
        <f>$D47/'Seasonal Indexes'!H252</f>
        <v>1.0911594328680283</v>
      </c>
      <c r="Q47" s="6"/>
      <c r="R47" s="18">
        <f t="shared" si="6"/>
        <v>1.0309167712778285E-2</v>
      </c>
      <c r="S47" s="7">
        <f t="shared" si="7"/>
        <v>1.0042904363425647E-2</v>
      </c>
      <c r="T47" s="18">
        <f t="shared" si="3"/>
        <v>1.1126744748728407E-2</v>
      </c>
      <c r="U47" s="7">
        <f t="shared" si="4"/>
        <v>1.1056365690657812E-2</v>
      </c>
    </row>
    <row r="48" spans="1:21" x14ac:dyDescent="0.3">
      <c r="A48" s="13">
        <v>43</v>
      </c>
      <c r="B48" s="128"/>
      <c r="C48" s="6" t="s">
        <v>7</v>
      </c>
      <c r="D48" s="6">
        <v>115.3</v>
      </c>
      <c r="E48" s="6">
        <f>'Seasonal Indexes'!$H$62+'Seasonal Indexes'!$H$61*A48</f>
        <v>107.10565476190476</v>
      </c>
      <c r="F48" s="6">
        <f>'Seasonal Indexes'!$K$107+'Seasonal Indexes'!$K$108*A48+'Seasonal Indexes'!$K$109*(POWER(A48,2))</f>
        <v>99.385633122027428</v>
      </c>
      <c r="G48" s="6"/>
      <c r="H48" s="18">
        <f t="shared" si="5"/>
        <v>1.076507120527961</v>
      </c>
      <c r="I48" s="6"/>
      <c r="J48" s="38">
        <f>$D48/'Seasonal Indexes'!B253</f>
        <v>1.0360578030846552</v>
      </c>
      <c r="K48" s="98">
        <f>$D48/'Seasonal Indexes'!C253</f>
        <v>1.0358950286967417</v>
      </c>
      <c r="L48" s="98">
        <f>$D48/'Seasonal Indexes'!D253</f>
        <v>1.0410846865223624</v>
      </c>
      <c r="M48" s="98">
        <f>$D48/'Seasonal Indexes'!E253</f>
        <v>1.0467459434012709</v>
      </c>
      <c r="N48" s="98">
        <f>$D48/'Seasonal Indexes'!F253</f>
        <v>1.0405996519199647</v>
      </c>
      <c r="O48" s="98">
        <f>$D48/'Seasonal Indexes'!G253</f>
        <v>1.0735756395830389</v>
      </c>
      <c r="P48" s="58">
        <f>$D48/'Seasonal Indexes'!H253</f>
        <v>1.0299763681525427</v>
      </c>
      <c r="Q48" s="6"/>
      <c r="R48" s="18">
        <f t="shared" si="6"/>
        <v>9.7201654649951719E-3</v>
      </c>
      <c r="S48" s="7">
        <f t="shared" si="7"/>
        <v>9.7730222155700455E-3</v>
      </c>
      <c r="T48" s="18">
        <f t="shared" si="3"/>
        <v>1.0470322713971124E-2</v>
      </c>
      <c r="U48" s="7">
        <f t="shared" si="4"/>
        <v>1.0802121049678115E-2</v>
      </c>
    </row>
    <row r="49" spans="1:21" x14ac:dyDescent="0.3">
      <c r="A49" s="13">
        <v>44</v>
      </c>
      <c r="B49" s="128"/>
      <c r="C49" s="6" t="s">
        <v>8</v>
      </c>
      <c r="D49" s="6">
        <v>121.8</v>
      </c>
      <c r="E49" s="6">
        <f>'Seasonal Indexes'!$H$62+'Seasonal Indexes'!$H$61*A49</f>
        <v>107.54712301587301</v>
      </c>
      <c r="F49" s="6">
        <f>'Seasonal Indexes'!$K$107+'Seasonal Indexes'!$K$108*A49+'Seasonal Indexes'!$K$109*(POWER(A49,2))</f>
        <v>99.249902675913788</v>
      </c>
      <c r="G49" s="6"/>
      <c r="H49" s="18">
        <f t="shared" si="5"/>
        <v>1.1325268085695177</v>
      </c>
      <c r="I49" s="6"/>
      <c r="J49" s="38">
        <f>$D49/'Seasonal Indexes'!B254</f>
        <v>1.0835713089431149</v>
      </c>
      <c r="K49" s="98">
        <f>$D49/'Seasonal Indexes'!C254</f>
        <v>1.0842538963765624</v>
      </c>
      <c r="L49" s="98">
        <f>$D49/'Seasonal Indexes'!D254</f>
        <v>1.0917192468299983</v>
      </c>
      <c r="M49" s="98">
        <f>$D49/'Seasonal Indexes'!E254</f>
        <v>1.0661306458539539</v>
      </c>
      <c r="N49" s="98">
        <f>$D49/'Seasonal Indexes'!F254</f>
        <v>1.0789522835990173</v>
      </c>
      <c r="O49" s="98">
        <f>$D49/'Seasonal Indexes'!G254</f>
        <v>1.114851033059062</v>
      </c>
      <c r="P49" s="58">
        <f>$D49/'Seasonal Indexes'!H254</f>
        <v>1.090479792272159</v>
      </c>
      <c r="Q49" s="6"/>
      <c r="R49" s="18">
        <f t="shared" si="6"/>
        <v>1.0151078115486828E-2</v>
      </c>
      <c r="S49" s="7">
        <f t="shared" si="7"/>
        <v>9.9131489151653308E-3</v>
      </c>
      <c r="T49" s="18">
        <f t="shared" si="3"/>
        <v>1.0871066414263195E-2</v>
      </c>
      <c r="U49" s="7">
        <f t="shared" si="4"/>
        <v>1.1232767015393929E-2</v>
      </c>
    </row>
    <row r="50" spans="1:21" x14ac:dyDescent="0.3">
      <c r="A50" s="13">
        <v>45</v>
      </c>
      <c r="B50" s="128"/>
      <c r="C50" s="6" t="s">
        <v>9</v>
      </c>
      <c r="D50" s="6">
        <v>118.5</v>
      </c>
      <c r="E50" s="6">
        <f>'Seasonal Indexes'!$H$62+'Seasonal Indexes'!$H$61*A50</f>
        <v>107.98859126984127</v>
      </c>
      <c r="F50" s="6">
        <f>'Seasonal Indexes'!$K$107+'Seasonal Indexes'!$K$108*A50+'Seasonal Indexes'!$K$109*(POWER(A50,2))</f>
        <v>99.106324791056124</v>
      </c>
      <c r="G50" s="6"/>
      <c r="H50" s="18">
        <f t="shared" si="5"/>
        <v>1.097338141062447</v>
      </c>
      <c r="I50" s="6"/>
      <c r="J50" s="38">
        <f>$D50/'Seasonal Indexes'!B255</f>
        <v>1.1317141846234247</v>
      </c>
      <c r="K50" s="98">
        <f>$D50/'Seasonal Indexes'!C255</f>
        <v>1.1328527057366513</v>
      </c>
      <c r="L50" s="98">
        <f>$D50/'Seasonal Indexes'!D255</f>
        <v>1.1448878383434811</v>
      </c>
      <c r="M50" s="98">
        <f>$D50/'Seasonal Indexes'!E255</f>
        <v>1.1325731820523726</v>
      </c>
      <c r="N50" s="98">
        <f>$D50/'Seasonal Indexes'!F255</f>
        <v>1.1256445059870628</v>
      </c>
      <c r="O50" s="98">
        <f>$D50/'Seasonal Indexes'!G255</f>
        <v>1.1182865858375557</v>
      </c>
      <c r="P50" s="58">
        <f>$D50/'Seasonal Indexes'!H255</f>
        <v>1.1305249544743954</v>
      </c>
      <c r="Q50" s="6"/>
      <c r="R50" s="18">
        <f t="shared" si="6"/>
        <v>1.0601933267956446E-2</v>
      </c>
      <c r="S50" s="7">
        <f t="shared" si="7"/>
        <v>1.0487896626249205E-2</v>
      </c>
      <c r="T50" s="18">
        <f t="shared" si="3"/>
        <v>1.1357948227423795E-2</v>
      </c>
      <c r="U50" s="7">
        <f t="shared" si="4"/>
        <v>1.128370553741365E-2</v>
      </c>
    </row>
    <row r="51" spans="1:21" x14ac:dyDescent="0.3">
      <c r="A51" s="13">
        <v>46</v>
      </c>
      <c r="B51" s="128"/>
      <c r="C51" s="6" t="s">
        <v>10</v>
      </c>
      <c r="D51" s="6">
        <v>123.2</v>
      </c>
      <c r="E51" s="6">
        <f>'Seasonal Indexes'!$H$62+'Seasonal Indexes'!$H$61*A51</f>
        <v>108.43005952380952</v>
      </c>
      <c r="F51" s="6">
        <f>'Seasonal Indexes'!$K$107+'Seasonal Indexes'!$K$108*A51+'Seasonal Indexes'!$K$109*(POWER(A51,2))</f>
        <v>98.954899467454467</v>
      </c>
      <c r="G51" s="6"/>
      <c r="H51" s="18">
        <f t="shared" si="5"/>
        <v>1.136216290400055</v>
      </c>
      <c r="I51" s="6"/>
      <c r="J51" s="38">
        <f>$D51/'Seasonal Indexes'!B256</f>
        <v>1.1177868292851303</v>
      </c>
      <c r="K51" s="98">
        <f>$D51/'Seasonal Indexes'!C256</f>
        <v>1.1192770377688108</v>
      </c>
      <c r="L51" s="98">
        <f>$D51/'Seasonal Indexes'!D256</f>
        <v>1.1394458243195476</v>
      </c>
      <c r="M51" s="98">
        <f>$D51/'Seasonal Indexes'!E256</f>
        <v>1.1336094028927572</v>
      </c>
      <c r="N51" s="98">
        <f>$D51/'Seasonal Indexes'!F256</f>
        <v>1.1165449303100528</v>
      </c>
      <c r="O51" s="98">
        <f>$D51/'Seasonal Indexes'!G256</f>
        <v>1.1095461018883748</v>
      </c>
      <c r="P51" s="58">
        <f>$D51/'Seasonal Indexes'!H256</f>
        <v>1.1137554526041586</v>
      </c>
      <c r="Q51" s="6"/>
      <c r="R51" s="18">
        <f t="shared" si="6"/>
        <v>1.0508578795618418E-2</v>
      </c>
      <c r="S51" s="7">
        <f t="shared" si="7"/>
        <v>1.045475219575836E-2</v>
      </c>
      <c r="T51" s="18">
        <f t="shared" si="3"/>
        <v>1.1283371882736095E-2</v>
      </c>
      <c r="U51" s="7">
        <f t="shared" si="4"/>
        <v>1.1212644425486949E-2</v>
      </c>
    </row>
    <row r="52" spans="1:21" x14ac:dyDescent="0.3">
      <c r="A52" s="13">
        <v>47</v>
      </c>
      <c r="B52" s="128"/>
      <c r="C52" s="6" t="s">
        <v>11</v>
      </c>
      <c r="D52" s="6">
        <v>102.3</v>
      </c>
      <c r="E52" s="6">
        <f>'Seasonal Indexes'!$H$62+'Seasonal Indexes'!$H$61*A52</f>
        <v>108.87152777777779</v>
      </c>
      <c r="F52" s="6">
        <f>'Seasonal Indexes'!$K$107+'Seasonal Indexes'!$K$108*A52+'Seasonal Indexes'!$K$109*(POWER(A52,2))</f>
        <v>98.795626705108774</v>
      </c>
      <c r="G52" s="6"/>
      <c r="H52" s="18">
        <f t="shared" si="5"/>
        <v>0.93963961090735115</v>
      </c>
      <c r="I52" s="6"/>
      <c r="J52" s="38">
        <f>$D52/'Seasonal Indexes'!B257</f>
        <v>1.1374425990866781</v>
      </c>
      <c r="K52" s="98">
        <f>$D52/'Seasonal Indexes'!C257</f>
        <v>1.1384324159472061</v>
      </c>
      <c r="L52" s="98">
        <f>$D52/'Seasonal Indexes'!D257</f>
        <v>1.1601332982169676</v>
      </c>
      <c r="M52" s="98">
        <f>$D52/'Seasonal Indexes'!E257</f>
        <v>1.1385732145104102</v>
      </c>
      <c r="N52" s="98">
        <f>$D52/'Seasonal Indexes'!F257</f>
        <v>1.1270510758784409</v>
      </c>
      <c r="O52" s="98">
        <f>$D52/'Seasonal Indexes'!G257</f>
        <v>1.1573286449275779</v>
      </c>
      <c r="P52" s="58">
        <f>$D52/'Seasonal Indexes'!H257</f>
        <v>1.1394190344097801</v>
      </c>
      <c r="Q52" s="6"/>
      <c r="R52" s="18">
        <f t="shared" si="6"/>
        <v>1.065598436888811E-2</v>
      </c>
      <c r="S52" s="7">
        <f t="shared" si="7"/>
        <v>1.0457952026120175E-2</v>
      </c>
      <c r="T52" s="18">
        <f t="shared" si="3"/>
        <v>1.1407904514260858E-2</v>
      </c>
      <c r="U52" s="7">
        <f t="shared" si="4"/>
        <v>1.1714371207766546E-2</v>
      </c>
    </row>
    <row r="53" spans="1:21" ht="15" thickBot="1" x14ac:dyDescent="0.35">
      <c r="A53" s="83">
        <v>48</v>
      </c>
      <c r="B53" s="129"/>
      <c r="C53" s="74" t="s">
        <v>12</v>
      </c>
      <c r="D53" s="74">
        <v>98.7</v>
      </c>
      <c r="E53" s="74">
        <f>'Seasonal Indexes'!$H$62+'Seasonal Indexes'!$H$61*A53</f>
        <v>109.31299603174604</v>
      </c>
      <c r="F53" s="74">
        <f>'Seasonal Indexes'!$K$107+'Seasonal Indexes'!$K$108*A53+'Seasonal Indexes'!$K$109*(POWER(A53,2))</f>
        <v>98.628506504019086</v>
      </c>
      <c r="G53" s="74"/>
      <c r="H53" s="75">
        <f t="shared" si="5"/>
        <v>0.90291185479296654</v>
      </c>
      <c r="I53" s="74"/>
      <c r="J53" s="76">
        <f>$D53/'Seasonal Indexes'!B258</f>
        <v>1.2617201012775672</v>
      </c>
      <c r="K53" s="106">
        <f>$D53/'Seasonal Indexes'!C258</f>
        <v>1.2650891942759666</v>
      </c>
      <c r="L53" s="106">
        <f>$D53/'Seasonal Indexes'!D258</f>
        <v>1.2956001038821081</v>
      </c>
      <c r="M53" s="106">
        <f>$D53/'Seasonal Indexes'!E258</f>
        <v>1.2731714500389457</v>
      </c>
      <c r="N53" s="106">
        <f>$D53/'Seasonal Indexes'!F258</f>
        <v>1.2464229310726713</v>
      </c>
      <c r="O53" s="106">
        <f>$D53/'Seasonal Indexes'!G258</f>
        <v>1.1747903685581544</v>
      </c>
      <c r="P53" s="107">
        <f>$D53/'Seasonal Indexes'!H258</f>
        <v>1.2716562018946782</v>
      </c>
      <c r="Q53" s="74"/>
      <c r="R53" s="75">
        <f t="shared" si="6"/>
        <v>1.1852205601480793E-2</v>
      </c>
      <c r="S53" s="78">
        <f t="shared" si="7"/>
        <v>1.1647027309261551E-2</v>
      </c>
      <c r="T53" s="75">
        <f t="shared" si="3"/>
        <v>1.2637552521611792E-2</v>
      </c>
      <c r="U53" s="78">
        <f t="shared" si="4"/>
        <v>1.1911265923004543E-2</v>
      </c>
    </row>
    <row r="54" spans="1:21" ht="15" thickTop="1" x14ac:dyDescent="0.3">
      <c r="A54" s="79">
        <v>49</v>
      </c>
      <c r="B54" s="130">
        <v>1994</v>
      </c>
      <c r="C54" s="80" t="s">
        <v>1</v>
      </c>
      <c r="D54" s="80">
        <v>76.2</v>
      </c>
      <c r="E54" s="80">
        <f>'Seasonal Indexes'!$H$62+'Seasonal Indexes'!$H$61*A54</f>
        <v>109.75446428571429</v>
      </c>
      <c r="F54" s="80">
        <f>'Seasonal Indexes'!$K$107+'Seasonal Indexes'!$K$108*A54+'Seasonal Indexes'!$K$109*(POWER(A54,2))</f>
        <v>98.453538864185361</v>
      </c>
      <c r="G54" s="80"/>
      <c r="H54" s="81">
        <f t="shared" si="5"/>
        <v>0.69427699816961563</v>
      </c>
      <c r="I54" s="6"/>
      <c r="J54" s="38">
        <f>$D54/'Seasonal Indexes'!B247</f>
        <v>1.0464386522265425</v>
      </c>
      <c r="K54" s="98">
        <f>$D54/'Seasonal Indexes'!C247</f>
        <v>1.0426161412137995</v>
      </c>
      <c r="L54" s="98">
        <f>$D54/'Seasonal Indexes'!D247</f>
        <v>1.0148440679858965</v>
      </c>
      <c r="M54" s="98">
        <f>$D54/'Seasonal Indexes'!E247</f>
        <v>1.061518814221208</v>
      </c>
      <c r="N54" s="98">
        <f>$D54/'Seasonal Indexes'!F247</f>
        <v>1.0528562500298024</v>
      </c>
      <c r="O54" s="98">
        <f>$D54/'Seasonal Indexes'!G247</f>
        <v>1.0896060406710433</v>
      </c>
      <c r="P54" s="58">
        <f>$D54/'Seasonal Indexes'!H247</f>
        <v>1.0930597569630391</v>
      </c>
      <c r="Q54" s="80"/>
      <c r="R54" s="81">
        <f t="shared" si="6"/>
        <v>9.2464946605182348E-3</v>
      </c>
      <c r="S54" s="82">
        <f t="shared" si="7"/>
        <v>9.6717597879011821E-3</v>
      </c>
      <c r="T54" s="81">
        <f t="shared" si="3"/>
        <v>1.069394012826899E-2</v>
      </c>
      <c r="U54" s="82">
        <f t="shared" si="4"/>
        <v>1.1067210516161663E-2</v>
      </c>
    </row>
    <row r="55" spans="1:21" x14ac:dyDescent="0.3">
      <c r="A55" s="13">
        <v>50</v>
      </c>
      <c r="B55" s="128"/>
      <c r="C55" s="6" t="s">
        <v>2</v>
      </c>
      <c r="D55" s="6">
        <v>83.5</v>
      </c>
      <c r="E55" s="6">
        <f>'Seasonal Indexes'!$H$62+'Seasonal Indexes'!$H$61*A55</f>
        <v>110.19593253968254</v>
      </c>
      <c r="F55" s="6">
        <f>'Seasonal Indexes'!$K$107+'Seasonal Indexes'!$K$108*A55+'Seasonal Indexes'!$K$109*(POWER(A55,2))</f>
        <v>98.270723785607615</v>
      </c>
      <c r="G55" s="6"/>
      <c r="H55" s="18">
        <f t="shared" si="5"/>
        <v>0.75774121671805716</v>
      </c>
      <c r="I55" s="6"/>
      <c r="J55" s="38">
        <f>$D55/'Seasonal Indexes'!B248</f>
        <v>1.1212798899621015</v>
      </c>
      <c r="K55" s="98">
        <f>$D55/'Seasonal Indexes'!C248</f>
        <v>1.1193566373965596</v>
      </c>
      <c r="L55" s="98">
        <f>$D55/'Seasonal Indexes'!D248</f>
        <v>1.0963700717932987</v>
      </c>
      <c r="M55" s="98">
        <f>$D55/'Seasonal Indexes'!E248</f>
        <v>1.1215925735000365</v>
      </c>
      <c r="N55" s="98">
        <f>$D55/'Seasonal Indexes'!F248</f>
        <v>1.1293709528554645</v>
      </c>
      <c r="O55" s="98">
        <f>$D55/'Seasonal Indexes'!G248</f>
        <v>1.0863215596756652</v>
      </c>
      <c r="P55" s="58">
        <f>$D55/'Seasonal Indexes'!H248</f>
        <v>1.1254781526499387</v>
      </c>
      <c r="Q55" s="6"/>
      <c r="R55" s="18">
        <f t="shared" si="6"/>
        <v>9.9492789481906325E-3</v>
      </c>
      <c r="S55" s="7">
        <f t="shared" si="7"/>
        <v>1.0178166722225804E-2</v>
      </c>
      <c r="T55" s="18">
        <f t="shared" si="3"/>
        <v>1.149244565776637E-2</v>
      </c>
      <c r="U55" s="7">
        <f t="shared" si="4"/>
        <v>1.1054376296705002E-2</v>
      </c>
    </row>
    <row r="56" spans="1:21" x14ac:dyDescent="0.3">
      <c r="A56" s="13">
        <v>51</v>
      </c>
      <c r="B56" s="128"/>
      <c r="C56" s="6" t="s">
        <v>3</v>
      </c>
      <c r="D56" s="6">
        <v>134.30000000000001</v>
      </c>
      <c r="E56" s="6">
        <f>'Seasonal Indexes'!$H$62+'Seasonal Indexes'!$H$61*A56</f>
        <v>110.6374007936508</v>
      </c>
      <c r="F56" s="6">
        <f>'Seasonal Indexes'!$K$107+'Seasonal Indexes'!$K$108*A56+'Seasonal Indexes'!$K$109*(POWER(A56,2))</f>
        <v>98.08006126828586</v>
      </c>
      <c r="G56" s="6"/>
      <c r="H56" s="18">
        <f t="shared" si="5"/>
        <v>1.2138752269721358</v>
      </c>
      <c r="I56" s="6"/>
      <c r="J56" s="38">
        <f>$D56/'Seasonal Indexes'!B249</f>
        <v>1.3435780281950469</v>
      </c>
      <c r="K56" s="98">
        <f>$D56/'Seasonal Indexes'!C249</f>
        <v>1.3422851464526699</v>
      </c>
      <c r="L56" s="98">
        <f>$D56/'Seasonal Indexes'!D249</f>
        <v>1.3159693687267611</v>
      </c>
      <c r="M56" s="98">
        <f>$D56/'Seasonal Indexes'!E249</f>
        <v>1.3104239997144986</v>
      </c>
      <c r="N56" s="98">
        <f>$D56/'Seasonal Indexes'!F249</f>
        <v>1.3440145560783805</v>
      </c>
      <c r="O56" s="98">
        <f>$D56/'Seasonal Indexes'!G249</f>
        <v>1.3014613426694126</v>
      </c>
      <c r="P56" s="58">
        <f>$D56/'Seasonal Indexes'!H249</f>
        <v>1.3322887128989029</v>
      </c>
      <c r="Q56" s="6"/>
      <c r="R56" s="18">
        <f t="shared" si="6"/>
        <v>1.1894434967621556E-2</v>
      </c>
      <c r="S56" s="7">
        <f t="shared" si="7"/>
        <v>1.1844312956687794E-2</v>
      </c>
      <c r="T56" s="18">
        <f t="shared" si="3"/>
        <v>1.3703239360770739E-2</v>
      </c>
      <c r="U56" s="7">
        <f t="shared" si="4"/>
        <v>1.3269377341735404E-2</v>
      </c>
    </row>
    <row r="57" spans="1:21" x14ac:dyDescent="0.3">
      <c r="A57" s="13">
        <v>52</v>
      </c>
      <c r="B57" s="128"/>
      <c r="C57" s="6" t="s">
        <v>4</v>
      </c>
      <c r="D57" s="6">
        <v>137.6</v>
      </c>
      <c r="E57" s="6">
        <f>'Seasonal Indexes'!$H$62+'Seasonal Indexes'!$H$61*A57</f>
        <v>111.07886904761907</v>
      </c>
      <c r="F57" s="6">
        <f>'Seasonal Indexes'!$K$107+'Seasonal Indexes'!$K$108*A57+'Seasonal Indexes'!$K$109*(POWER(A57,2))</f>
        <v>97.881551312220097</v>
      </c>
      <c r="G57" s="6"/>
      <c r="H57" s="18">
        <f t="shared" si="5"/>
        <v>1.2387594614508672</v>
      </c>
      <c r="I57" s="6"/>
      <c r="J57" s="38">
        <f>$D57/'Seasonal Indexes'!B250</f>
        <v>1.2284513781619961</v>
      </c>
      <c r="K57" s="98">
        <f>$D57/'Seasonal Indexes'!C250</f>
        <v>1.2278311315799872</v>
      </c>
      <c r="L57" s="98">
        <f>$D57/'Seasonal Indexes'!D250</f>
        <v>1.2143044596124324</v>
      </c>
      <c r="M57" s="98">
        <f>$D57/'Seasonal Indexes'!E250</f>
        <v>1.2428565040447743</v>
      </c>
      <c r="N57" s="98">
        <f>$D57/'Seasonal Indexes'!F250</f>
        <v>1.2361961579797995</v>
      </c>
      <c r="O57" s="98">
        <f>$D57/'Seasonal Indexes'!G250</f>
        <v>1.2245840609665966</v>
      </c>
      <c r="P57" s="58">
        <f>$D57/'Seasonal Indexes'!H250</f>
        <v>1.2191322752391425</v>
      </c>
      <c r="Q57" s="6"/>
      <c r="R57" s="18">
        <f t="shared" si="6"/>
        <v>1.0931912343218627E-2</v>
      </c>
      <c r="S57" s="7">
        <f t="shared" si="7"/>
        <v>1.1188955331476833E-2</v>
      </c>
      <c r="T57" s="18">
        <f t="shared" si="3"/>
        <v>1.2629511296123743E-2</v>
      </c>
      <c r="U57" s="7">
        <f t="shared" si="4"/>
        <v>1.2510877121884279E-2</v>
      </c>
    </row>
    <row r="58" spans="1:21" x14ac:dyDescent="0.3">
      <c r="A58" s="13">
        <v>53</v>
      </c>
      <c r="B58" s="128"/>
      <c r="C58" s="6" t="s">
        <v>5</v>
      </c>
      <c r="D58" s="6">
        <v>148.80000000000001</v>
      </c>
      <c r="E58" s="6">
        <f>'Seasonal Indexes'!$H$62+'Seasonal Indexes'!$H$61*A58</f>
        <v>111.52033730158732</v>
      </c>
      <c r="F58" s="6">
        <f>'Seasonal Indexes'!$K$107+'Seasonal Indexes'!$K$108*A58+'Seasonal Indexes'!$K$109*(POWER(A58,2))</f>
        <v>97.675193917410311</v>
      </c>
      <c r="G58" s="6"/>
      <c r="H58" s="18">
        <f t="shared" si="5"/>
        <v>1.3342857778271988</v>
      </c>
      <c r="I58" s="6"/>
      <c r="J58" s="38">
        <f>$D58/'Seasonal Indexes'!B251</f>
        <v>1.2689401230207429</v>
      </c>
      <c r="K58" s="98">
        <f>$D58/'Seasonal Indexes'!C251</f>
        <v>1.2684360332353317</v>
      </c>
      <c r="L58" s="98">
        <f>$D58/'Seasonal Indexes'!D251</f>
        <v>1.2586514117493428</v>
      </c>
      <c r="M58" s="98">
        <f>$D58/'Seasonal Indexes'!E251</f>
        <v>1.2879057746799643</v>
      </c>
      <c r="N58" s="98">
        <f>$D58/'Seasonal Indexes'!F251</f>
        <v>1.2701876596844675</v>
      </c>
      <c r="O58" s="98">
        <f>$D58/'Seasonal Indexes'!G251</f>
        <v>1.2962381559837095</v>
      </c>
      <c r="P58" s="58">
        <f>$D58/'Seasonal Indexes'!H251</f>
        <v>1.2589953501713844</v>
      </c>
      <c r="Q58" s="6"/>
      <c r="R58" s="18">
        <f t="shared" si="6"/>
        <v>1.1286294878624151E-2</v>
      </c>
      <c r="S58" s="7">
        <f t="shared" si="7"/>
        <v>1.1548617999576594E-2</v>
      </c>
      <c r="T58" s="18">
        <f t="shared" si="3"/>
        <v>1.3004199006336042E-2</v>
      </c>
      <c r="U58" s="7">
        <f t="shared" si="4"/>
        <v>1.3270904351413414E-2</v>
      </c>
    </row>
    <row r="59" spans="1:21" x14ac:dyDescent="0.3">
      <c r="A59" s="13">
        <v>54</v>
      </c>
      <c r="B59" s="128"/>
      <c r="C59" s="6" t="s">
        <v>6</v>
      </c>
      <c r="D59" s="6">
        <v>136.4</v>
      </c>
      <c r="E59" s="6">
        <f>'Seasonal Indexes'!$H$62+'Seasonal Indexes'!$H$61*A59</f>
        <v>111.96180555555557</v>
      </c>
      <c r="F59" s="6">
        <f>'Seasonal Indexes'!$K$107+'Seasonal Indexes'!$K$108*A59+'Seasonal Indexes'!$K$109*(POWER(A59,2))</f>
        <v>97.460989083856532</v>
      </c>
      <c r="G59" s="6"/>
      <c r="H59" s="18">
        <f t="shared" si="5"/>
        <v>1.2182726004031632</v>
      </c>
      <c r="I59" s="6"/>
      <c r="J59" s="38">
        <f>$D59/'Seasonal Indexes'!B252</f>
        <v>1.1688358011773128</v>
      </c>
      <c r="K59" s="98">
        <f>$D59/'Seasonal Indexes'!C252</f>
        <v>1.1688618965220714</v>
      </c>
      <c r="L59" s="98">
        <f>$D59/'Seasonal Indexes'!D252</f>
        <v>1.1672220226962389</v>
      </c>
      <c r="M59" s="98">
        <f>$D59/'Seasonal Indexes'!E252</f>
        <v>1.137075219980435</v>
      </c>
      <c r="N59" s="98">
        <f>$D59/'Seasonal Indexes'!F252</f>
        <v>1.1753343785833821</v>
      </c>
      <c r="O59" s="98">
        <f>$D59/'Seasonal Indexes'!G252</f>
        <v>1.1679001353837131</v>
      </c>
      <c r="P59" s="58">
        <f>$D59/'Seasonal Indexes'!H252</f>
        <v>1.1582423863283975</v>
      </c>
      <c r="Q59" s="6"/>
      <c r="R59" s="18">
        <f t="shared" si="6"/>
        <v>1.0425180416700782E-2</v>
      </c>
      <c r="S59" s="7">
        <f t="shared" si="7"/>
        <v>1.0155920711873632E-2</v>
      </c>
      <c r="T59" s="18">
        <f t="shared" si="3"/>
        <v>1.2059536740101325E-2</v>
      </c>
      <c r="U59" s="7">
        <f t="shared" si="4"/>
        <v>1.1983257571691979E-2</v>
      </c>
    </row>
    <row r="60" spans="1:21" x14ac:dyDescent="0.3">
      <c r="A60" s="13">
        <v>55</v>
      </c>
      <c r="B60" s="128"/>
      <c r="C60" s="6" t="s">
        <v>7</v>
      </c>
      <c r="D60" s="6">
        <v>127.8</v>
      </c>
      <c r="E60" s="6">
        <f>'Seasonal Indexes'!$H$62+'Seasonal Indexes'!$H$61*A60</f>
        <v>112.40327380952382</v>
      </c>
      <c r="F60" s="6">
        <f>'Seasonal Indexes'!$K$107+'Seasonal Indexes'!$K$108*A60+'Seasonal Indexes'!$K$109*(POWER(A60,2))</f>
        <v>97.238936811558702</v>
      </c>
      <c r="G60" s="6"/>
      <c r="H60" s="18">
        <f t="shared" si="5"/>
        <v>1.1369775600714898</v>
      </c>
      <c r="I60" s="6"/>
      <c r="J60" s="38">
        <f>$D60/'Seasonal Indexes'!B253</f>
        <v>1.1483797678596612</v>
      </c>
      <c r="K60" s="98">
        <f>$D60/'Seasonal Indexes'!C253</f>
        <v>1.1481993466387128</v>
      </c>
      <c r="L60" s="98">
        <f>$D60/'Seasonal Indexes'!D253</f>
        <v>1.1539516299874928</v>
      </c>
      <c r="M60" s="98">
        <f>$D60/'Seasonal Indexes'!E253</f>
        <v>1.16022663978042</v>
      </c>
      <c r="N60" s="98">
        <f>$D60/'Seasonal Indexes'!F253</f>
        <v>1.1534140114082523</v>
      </c>
      <c r="O60" s="98">
        <f>$D60/'Seasonal Indexes'!G253</f>
        <v>1.1899650194164126</v>
      </c>
      <c r="P60" s="58">
        <f>$D60/'Seasonal Indexes'!H253</f>
        <v>1.1416390273191235</v>
      </c>
      <c r="Q60" s="6"/>
      <c r="R60" s="18">
        <f t="shared" si="6"/>
        <v>1.0266174559496856E-2</v>
      </c>
      <c r="S60" s="7">
        <f t="shared" si="7"/>
        <v>1.0322000422750275E-2</v>
      </c>
      <c r="T60" s="18">
        <f t="shared" si="3"/>
        <v>1.1861647702334267E-2</v>
      </c>
      <c r="U60" s="7">
        <f t="shared" si="4"/>
        <v>1.2237536304232428E-2</v>
      </c>
    </row>
    <row r="61" spans="1:21" x14ac:dyDescent="0.3">
      <c r="A61" s="13">
        <v>56</v>
      </c>
      <c r="B61" s="128"/>
      <c r="C61" s="6" t="s">
        <v>8</v>
      </c>
      <c r="D61" s="6">
        <v>139.80000000000001</v>
      </c>
      <c r="E61" s="6">
        <f>'Seasonal Indexes'!$H$62+'Seasonal Indexes'!$H$61*A61</f>
        <v>112.84474206349208</v>
      </c>
      <c r="F61" s="6">
        <f>'Seasonal Indexes'!$K$107+'Seasonal Indexes'!$K$108*A61+'Seasonal Indexes'!$K$109*(POWER(A61,2))</f>
        <v>97.009037100516863</v>
      </c>
      <c r="G61" s="6"/>
      <c r="H61" s="18">
        <f t="shared" si="5"/>
        <v>1.2388703048418646</v>
      </c>
      <c r="I61" s="6"/>
      <c r="J61" s="38">
        <f>$D61/'Seasonal Indexes'!B254</f>
        <v>1.2437049999199299</v>
      </c>
      <c r="K61" s="98">
        <f>$D61/'Seasonal Indexes'!C254</f>
        <v>1.2444884623435422</v>
      </c>
      <c r="L61" s="98">
        <f>$D61/'Seasonal Indexes'!D254</f>
        <v>1.2530570665585696</v>
      </c>
      <c r="M61" s="98">
        <f>$D61/'Seasonal Indexes'!E254</f>
        <v>1.2236868989358192</v>
      </c>
      <c r="N61" s="98">
        <f>$D61/'Seasonal Indexes'!F254</f>
        <v>1.2384033599929607</v>
      </c>
      <c r="O61" s="98">
        <f>$D61/'Seasonal Indexes'!G254</f>
        <v>1.2796073433633568</v>
      </c>
      <c r="P61" s="58">
        <f>$D61/'Seasonal Indexes'!H254</f>
        <v>1.2516344413764191</v>
      </c>
      <c r="Q61" s="6"/>
      <c r="R61" s="18">
        <f t="shared" si="6"/>
        <v>1.1104257439425377E-2</v>
      </c>
      <c r="S61" s="7">
        <f t="shared" si="7"/>
        <v>1.0843986849181789E-2</v>
      </c>
      <c r="T61" s="18">
        <f t="shared" si="3"/>
        <v>1.2765855604872945E-2</v>
      </c>
      <c r="U61" s="7">
        <f t="shared" si="4"/>
        <v>1.3190599366917528E-2</v>
      </c>
    </row>
    <row r="62" spans="1:21" x14ac:dyDescent="0.3">
      <c r="A62" s="13">
        <v>57</v>
      </c>
      <c r="B62" s="128"/>
      <c r="C62" s="6" t="s">
        <v>9</v>
      </c>
      <c r="D62" s="6">
        <v>130.1</v>
      </c>
      <c r="E62" s="6">
        <f>'Seasonal Indexes'!$H$62+'Seasonal Indexes'!$H$61*A62</f>
        <v>113.28621031746033</v>
      </c>
      <c r="F62" s="6">
        <f>'Seasonal Indexes'!$K$107+'Seasonal Indexes'!$K$108*A62+'Seasonal Indexes'!$K$109*(POWER(A62,2))</f>
        <v>96.771289950731031</v>
      </c>
      <c r="G62" s="6"/>
      <c r="H62" s="18">
        <f t="shared" si="5"/>
        <v>1.148418678985047</v>
      </c>
      <c r="I62" s="6"/>
      <c r="J62" s="38">
        <f>$D62/'Seasonal Indexes'!B255</f>
        <v>1.2424980204177851</v>
      </c>
      <c r="K62" s="98">
        <f>$D62/'Seasonal Indexes'!C255</f>
        <v>1.2437479916990575</v>
      </c>
      <c r="L62" s="98">
        <f>$D62/'Seasonal Indexes'!D255</f>
        <v>1.2569612469914504</v>
      </c>
      <c r="M62" s="98">
        <f>$D62/'Seasonal Indexes'!E255</f>
        <v>1.2434411053587651</v>
      </c>
      <c r="N62" s="98">
        <f>$D62/'Seasonal Indexes'!F255</f>
        <v>1.2358341791469776</v>
      </c>
      <c r="O62" s="98">
        <f>$D62/'Seasonal Indexes'!G255</f>
        <v>1.2277559900208102</v>
      </c>
      <c r="P62" s="58">
        <f>$D62/'Seasonal Indexes'!H255</f>
        <v>1.241192376178218</v>
      </c>
      <c r="Q62" s="6"/>
      <c r="R62" s="18">
        <f t="shared" si="6"/>
        <v>1.1095447923176932E-2</v>
      </c>
      <c r="S62" s="7">
        <f t="shared" si="7"/>
        <v>1.0976102933219213E-2</v>
      </c>
      <c r="T62" s="18">
        <f t="shared" si="3"/>
        <v>1.2770669687013321E-2</v>
      </c>
      <c r="U62" s="7">
        <f t="shared" si="4"/>
        <v>1.2687192561408399E-2</v>
      </c>
    </row>
    <row r="63" spans="1:21" x14ac:dyDescent="0.3">
      <c r="A63" s="13">
        <v>58</v>
      </c>
      <c r="B63" s="128"/>
      <c r="C63" s="6" t="s">
        <v>10</v>
      </c>
      <c r="D63" s="6">
        <v>130.6</v>
      </c>
      <c r="E63" s="6">
        <f>'Seasonal Indexes'!$H$62+'Seasonal Indexes'!$H$61*A63</f>
        <v>113.72767857142858</v>
      </c>
      <c r="F63" s="6">
        <f>'Seasonal Indexes'!$K$107+'Seasonal Indexes'!$K$108*A63+'Seasonal Indexes'!$K$109*(POWER(A63,2))</f>
        <v>96.525695362201162</v>
      </c>
      <c r="G63" s="6"/>
      <c r="H63" s="18">
        <f t="shared" si="5"/>
        <v>1.1483572129538762</v>
      </c>
      <c r="I63" s="6"/>
      <c r="J63" s="38">
        <f>$D63/'Seasonal Indexes'!B256</f>
        <v>1.1849266226025812</v>
      </c>
      <c r="K63" s="98">
        <f>$D63/'Seasonal Indexes'!C256</f>
        <v>1.1865063403620673</v>
      </c>
      <c r="L63" s="98">
        <f>$D63/'Seasonal Indexes'!D256</f>
        <v>1.2078865637673124</v>
      </c>
      <c r="M63" s="98">
        <f>$D63/'Seasonal Indexes'!E256</f>
        <v>1.2016995780665103</v>
      </c>
      <c r="N63" s="98">
        <f>$D63/'Seasonal Indexes'!F256</f>
        <v>1.1836101290462082</v>
      </c>
      <c r="O63" s="98">
        <f>$D63/'Seasonal Indexes'!G256</f>
        <v>1.1761909164498519</v>
      </c>
      <c r="P63" s="58">
        <f>$D63/'Seasonal Indexes'!H256</f>
        <v>1.1806531015430446</v>
      </c>
      <c r="Q63" s="6"/>
      <c r="R63" s="18">
        <f t="shared" si="6"/>
        <v>1.0620867135775385E-2</v>
      </c>
      <c r="S63" s="7">
        <f t="shared" si="7"/>
        <v>1.0566465377307096E-2</v>
      </c>
      <c r="T63" s="18">
        <f t="shared" si="3"/>
        <v>1.2262124863279694E-2</v>
      </c>
      <c r="U63" s="7">
        <f t="shared" si="4"/>
        <v>1.2185262297633139E-2</v>
      </c>
    </row>
    <row r="64" spans="1:21" x14ac:dyDescent="0.3">
      <c r="A64" s="13">
        <v>59</v>
      </c>
      <c r="B64" s="128"/>
      <c r="C64" s="6" t="s">
        <v>11</v>
      </c>
      <c r="D64" s="6">
        <v>113.4</v>
      </c>
      <c r="E64" s="6">
        <f>'Seasonal Indexes'!$H$62+'Seasonal Indexes'!$H$61*A64</f>
        <v>114.16914682539685</v>
      </c>
      <c r="F64" s="6">
        <f>'Seasonal Indexes'!$K$107+'Seasonal Indexes'!$K$108*A64+'Seasonal Indexes'!$K$109*(POWER(A64,2))</f>
        <v>96.272253334927271</v>
      </c>
      <c r="G64" s="6"/>
      <c r="H64" s="18">
        <f t="shared" si="5"/>
        <v>0.99326309386744271</v>
      </c>
      <c r="I64" s="6"/>
      <c r="J64" s="38">
        <f>$D64/'Seasonal Indexes'!B257</f>
        <v>1.2608601245007753</v>
      </c>
      <c r="K64" s="98">
        <f>$D64/'Seasonal Indexes'!C257</f>
        <v>1.2619573408447036</v>
      </c>
      <c r="L64" s="98">
        <f>$D64/'Seasonal Indexes'!D257</f>
        <v>1.2860128642991606</v>
      </c>
      <c r="M64" s="98">
        <f>$D64/'Seasonal Indexes'!E257</f>
        <v>1.2621134166713637</v>
      </c>
      <c r="N64" s="98">
        <f>$D64/'Seasonal Indexes'!F257</f>
        <v>1.2493410753139316</v>
      </c>
      <c r="O64" s="98">
        <f>$D64/'Seasonal Indexes'!G257</f>
        <v>1.2829038937906876</v>
      </c>
      <c r="P64" s="58">
        <f>$D64/'Seasonal Indexes'!H257</f>
        <v>1.2630510117504308</v>
      </c>
      <c r="Q64" s="6"/>
      <c r="R64" s="18">
        <f t="shared" si="6"/>
        <v>1.1264101555089206E-2</v>
      </c>
      <c r="S64" s="7">
        <f t="shared" si="7"/>
        <v>1.1054767875261089E-2</v>
      </c>
      <c r="T64" s="18">
        <f t="shared" si="3"/>
        <v>1.2977166650161647E-2</v>
      </c>
      <c r="U64" s="7">
        <f t="shared" si="4"/>
        <v>1.3325790654629396E-2</v>
      </c>
    </row>
    <row r="65" spans="1:21" ht="15" thickBot="1" x14ac:dyDescent="0.35">
      <c r="A65" s="83">
        <v>60</v>
      </c>
      <c r="B65" s="129"/>
      <c r="C65" s="74" t="s">
        <v>12</v>
      </c>
      <c r="D65" s="74">
        <v>98.5</v>
      </c>
      <c r="E65" s="74">
        <f>'Seasonal Indexes'!$H$62+'Seasonal Indexes'!$H$61*A65</f>
        <v>114.6106150793651</v>
      </c>
      <c r="F65" s="74">
        <f>'Seasonal Indexes'!$K$107+'Seasonal Indexes'!$K$108*A65+'Seasonal Indexes'!$K$109*(POWER(A65,2))</f>
        <v>96.010963868909386</v>
      </c>
      <c r="G65" s="74"/>
      <c r="H65" s="75">
        <f t="shared" si="5"/>
        <v>0.85943173703230813</v>
      </c>
      <c r="I65" s="74"/>
      <c r="J65" s="76">
        <f>$D65/'Seasonal Indexes'!B258</f>
        <v>1.2591634242739651</v>
      </c>
      <c r="K65" s="106">
        <f>$D65/'Seasonal Indexes'!C258</f>
        <v>1.2625256903361974</v>
      </c>
      <c r="L65" s="106">
        <f>$D65/'Seasonal Indexes'!D258</f>
        <v>1.2929747743909588</v>
      </c>
      <c r="M65" s="106">
        <f>$D65/'Seasonal Indexes'!E258</f>
        <v>1.2705915686812173</v>
      </c>
      <c r="N65" s="106">
        <f>$D65/'Seasonal Indexes'!F258</f>
        <v>1.2438972513744491</v>
      </c>
      <c r="O65" s="106">
        <f>$D65/'Seasonal Indexes'!G258</f>
        <v>1.1724098409622918</v>
      </c>
      <c r="P65" s="107">
        <f>$D65/'Seasonal Indexes'!H258</f>
        <v>1.2690793909485896</v>
      </c>
      <c r="Q65" s="74"/>
      <c r="R65" s="75">
        <f t="shared" si="6"/>
        <v>1.1281457424302319E-2</v>
      </c>
      <c r="S65" s="78">
        <f t="shared" si="7"/>
        <v>1.1086159583048769E-2</v>
      </c>
      <c r="T65" s="75">
        <f t="shared" si="3"/>
        <v>1.2955783394413483E-2</v>
      </c>
      <c r="U65" s="78">
        <f t="shared" si="4"/>
        <v>1.2211207904995794E-2</v>
      </c>
    </row>
    <row r="66" spans="1:21" ht="15" thickTop="1" x14ac:dyDescent="0.3">
      <c r="A66" s="79">
        <v>61</v>
      </c>
      <c r="B66" s="130">
        <v>1995</v>
      </c>
      <c r="C66" s="80" t="s">
        <v>1</v>
      </c>
      <c r="D66" s="80">
        <v>84.5</v>
      </c>
      <c r="E66" s="80">
        <f>'Seasonal Indexes'!$H$62+'Seasonal Indexes'!$H$61*A66</f>
        <v>115.05208333333336</v>
      </c>
      <c r="F66" s="80">
        <f>'Seasonal Indexes'!$K$107+'Seasonal Indexes'!$K$108*A66+'Seasonal Indexes'!$K$109*(POWER(A66,2))</f>
        <v>95.741826964147464</v>
      </c>
      <c r="G66" s="80"/>
      <c r="H66" s="81">
        <f t="shared" si="5"/>
        <v>0.73444997736532347</v>
      </c>
      <c r="I66" s="6"/>
      <c r="J66" s="38">
        <f>$D66/'Seasonal Indexes'!B247</f>
        <v>1.1604208151331081</v>
      </c>
      <c r="K66" s="98">
        <f>$D66/'Seasonal Indexes'!C247</f>
        <v>1.156181941372258</v>
      </c>
      <c r="L66" s="98">
        <f>$D66/'Seasonal Indexes'!D247</f>
        <v>1.1253848260473525</v>
      </c>
      <c r="M66" s="98">
        <f>$D66/'Seasonal Indexes'!E247</f>
        <v>1.1771435669513395</v>
      </c>
      <c r="N66" s="98">
        <f>$D66/'Seasonal Indexes'!F247</f>
        <v>1.1675374426183505</v>
      </c>
      <c r="O66" s="98">
        <f>$D66/'Seasonal Indexes'!G247</f>
        <v>1.2082901632113274</v>
      </c>
      <c r="P66" s="58">
        <f>$D66/'Seasonal Indexes'!H247</f>
        <v>1.2121200716978584</v>
      </c>
      <c r="Q66" s="80"/>
      <c r="R66" s="81">
        <f t="shared" si="6"/>
        <v>9.7815249706243376E-3</v>
      </c>
      <c r="S66" s="82">
        <f t="shared" si="7"/>
        <v>1.0231397231989911E-2</v>
      </c>
      <c r="T66" s="81">
        <f t="shared" si="3"/>
        <v>1.2194643445184719E-2</v>
      </c>
      <c r="U66" s="82">
        <f t="shared" si="4"/>
        <v>1.2620295658905663E-2</v>
      </c>
    </row>
    <row r="67" spans="1:21" x14ac:dyDescent="0.3">
      <c r="A67" s="13">
        <v>62</v>
      </c>
      <c r="B67" s="128"/>
      <c r="C67" s="6" t="s">
        <v>2</v>
      </c>
      <c r="D67" s="6">
        <v>81.599999999999994</v>
      </c>
      <c r="E67" s="6">
        <f>'Seasonal Indexes'!$H$62+'Seasonal Indexes'!$H$61*A67</f>
        <v>115.49355158730161</v>
      </c>
      <c r="F67" s="6">
        <f>'Seasonal Indexes'!$K$107+'Seasonal Indexes'!$K$108*A67+'Seasonal Indexes'!$K$109*(POWER(A67,2))</f>
        <v>95.464842620641534</v>
      </c>
      <c r="G67" s="6"/>
      <c r="H67" s="18">
        <f t="shared" si="5"/>
        <v>0.70653295252002468</v>
      </c>
      <c r="I67" s="6"/>
      <c r="J67" s="38">
        <f>$D67/'Seasonal Indexes'!B248</f>
        <v>1.095765736777335</v>
      </c>
      <c r="K67" s="98">
        <f>$D67/'Seasonal Indexes'!C248</f>
        <v>1.093886246845021</v>
      </c>
      <c r="L67" s="98">
        <f>$D67/'Seasonal Indexes'!D248</f>
        <v>1.0714227288423135</v>
      </c>
      <c r="M67" s="98">
        <f>$D67/'Seasonal Indexes'!E248</f>
        <v>1.0960713053605147</v>
      </c>
      <c r="N67" s="98">
        <f>$D67/'Seasonal Indexes'!F248</f>
        <v>1.103672691652765</v>
      </c>
      <c r="O67" s="98">
        <f>$D67/'Seasonal Indexes'!G248</f>
        <v>1.0616028655034044</v>
      </c>
      <c r="P67" s="58">
        <f>$D67/'Seasonal Indexes'!H248</f>
        <v>1.0998684701345507</v>
      </c>
      <c r="Q67" s="6"/>
      <c r="R67" s="18">
        <f t="shared" si="6"/>
        <v>9.2769051961522266E-3</v>
      </c>
      <c r="S67" s="7">
        <f t="shared" si="7"/>
        <v>9.4903247003534572E-3</v>
      </c>
      <c r="T67" s="18">
        <f t="shared" si="3"/>
        <v>1.156103819328067E-2</v>
      </c>
      <c r="U67" s="7">
        <f t="shared" si="4"/>
        <v>1.1120354220055702E-2</v>
      </c>
    </row>
    <row r="68" spans="1:21" x14ac:dyDescent="0.3">
      <c r="A68" s="13">
        <v>63</v>
      </c>
      <c r="B68" s="128"/>
      <c r="C68" s="6" t="s">
        <v>3</v>
      </c>
      <c r="D68" s="6">
        <v>103.8</v>
      </c>
      <c r="E68" s="6">
        <f>'Seasonal Indexes'!$H$62+'Seasonal Indexes'!$H$61*A68</f>
        <v>115.93501984126986</v>
      </c>
      <c r="F68" s="6">
        <f>'Seasonal Indexes'!$K$107+'Seasonal Indexes'!$K$108*A68+'Seasonal Indexes'!$K$109*(POWER(A68,2))</f>
        <v>95.180010838391595</v>
      </c>
      <c r="G68" s="6"/>
      <c r="H68" s="18">
        <f t="shared" si="5"/>
        <v>0.89532912610974413</v>
      </c>
      <c r="I68" s="6"/>
      <c r="J68" s="38">
        <f>$D68/'Seasonal Indexes'!B249</f>
        <v>1.0384467559690682</v>
      </c>
      <c r="K68" s="98">
        <f>$D68/'Seasonal Indexes'!C249</f>
        <v>1.0374474921949899</v>
      </c>
      <c r="L68" s="98">
        <f>$D68/'Seasonal Indexes'!D249</f>
        <v>1.0171081196860594</v>
      </c>
      <c r="M68" s="98">
        <f>$D68/'Seasonal Indexes'!E249</f>
        <v>1.0128221233832089</v>
      </c>
      <c r="N68" s="98">
        <f>$D68/'Seasonal Indexes'!F249</f>
        <v>1.0387841468424117</v>
      </c>
      <c r="O68" s="98">
        <f>$D68/'Seasonal Indexes'!G249</f>
        <v>1.0058949171190246</v>
      </c>
      <c r="P68" s="58">
        <f>$D68/'Seasonal Indexes'!H249</f>
        <v>1.0297212836850791</v>
      </c>
      <c r="Q68" s="6"/>
      <c r="R68" s="18">
        <f t="shared" si="6"/>
        <v>8.7730878993992744E-3</v>
      </c>
      <c r="S68" s="7">
        <f t="shared" si="7"/>
        <v>8.7361189463709427E-3</v>
      </c>
      <c r="T68" s="18">
        <f t="shared" si="3"/>
        <v>1.0913889772571975E-2</v>
      </c>
      <c r="U68" s="7">
        <f t="shared" si="4"/>
        <v>1.0568342115730135E-2</v>
      </c>
    </row>
    <row r="69" spans="1:21" x14ac:dyDescent="0.3">
      <c r="A69" s="13">
        <v>64</v>
      </c>
      <c r="B69" s="128"/>
      <c r="C69" s="6" t="s">
        <v>4</v>
      </c>
      <c r="D69" s="6">
        <v>116.9</v>
      </c>
      <c r="E69" s="6">
        <f>'Seasonal Indexes'!$H$62+'Seasonal Indexes'!$H$61*A69</f>
        <v>116.37648809523813</v>
      </c>
      <c r="F69" s="6">
        <f>'Seasonal Indexes'!$K$107+'Seasonal Indexes'!$K$108*A69+'Seasonal Indexes'!$K$109*(POWER(A69,2))</f>
        <v>94.887331617397635</v>
      </c>
      <c r="G69" s="6"/>
      <c r="H69" s="18">
        <f t="shared" si="5"/>
        <v>1.0044984336039893</v>
      </c>
      <c r="I69" s="6"/>
      <c r="J69" s="38">
        <f>$D69/'Seasonal Indexes'!B250</f>
        <v>1.0436480094995448</v>
      </c>
      <c r="K69" s="98">
        <f>$D69/'Seasonal Indexes'!C250</f>
        <v>1.0431210703611957</v>
      </c>
      <c r="L69" s="98">
        <f>$D69/'Seasonal Indexes'!D250</f>
        <v>1.0316292974468992</v>
      </c>
      <c r="M69" s="98">
        <f>$D69/'Seasonal Indexes'!E250</f>
        <v>1.0558860851950156</v>
      </c>
      <c r="N69" s="98">
        <f>$D69/'Seasonal Indexes'!F250</f>
        <v>1.0502276952604548</v>
      </c>
      <c r="O69" s="98">
        <f>$D69/'Seasonal Indexes'!G250</f>
        <v>1.0403624762136274</v>
      </c>
      <c r="P69" s="58">
        <f>$D69/'Seasonal Indexes'!H250</f>
        <v>1.0357308355774402</v>
      </c>
      <c r="Q69" s="6"/>
      <c r="R69" s="18">
        <f t="shared" si="6"/>
        <v>8.8645852296440897E-3</v>
      </c>
      <c r="S69" s="7">
        <f t="shared" si="7"/>
        <v>9.0730189789789695E-3</v>
      </c>
      <c r="T69" s="18">
        <f t="shared" si="3"/>
        <v>1.1068155014571987E-2</v>
      </c>
      <c r="U69" s="7">
        <f t="shared" si="4"/>
        <v>1.0964187299612887E-2</v>
      </c>
    </row>
    <row r="70" spans="1:21" x14ac:dyDescent="0.3">
      <c r="A70" s="13">
        <v>65</v>
      </c>
      <c r="B70" s="128"/>
      <c r="C70" s="6" t="s">
        <v>5</v>
      </c>
      <c r="D70" s="6">
        <v>130.5</v>
      </c>
      <c r="E70" s="6">
        <f>'Seasonal Indexes'!$H$62+'Seasonal Indexes'!$H$61*A70</f>
        <v>116.81795634920638</v>
      </c>
      <c r="F70" s="6">
        <f>'Seasonal Indexes'!$K$107+'Seasonal Indexes'!$K$108*A70+'Seasonal Indexes'!$K$109*(POWER(A70,2))</f>
        <v>94.586804957659652</v>
      </c>
      <c r="G70" s="6"/>
      <c r="H70" s="18">
        <f t="shared" ref="H70:H77" si="8">D70/E70</f>
        <v>1.1171227787095812</v>
      </c>
      <c r="I70" s="6"/>
      <c r="J70" s="38">
        <f>$D70/'Seasonal Indexes'!B251</f>
        <v>1.1128809546653691</v>
      </c>
      <c r="K70" s="98">
        <f>$D70/'Seasonal Indexes'!C251</f>
        <v>1.1124388597930832</v>
      </c>
      <c r="L70" s="98">
        <f>$D70/'Seasonal Indexes'!D251</f>
        <v>1.1038575889333953</v>
      </c>
      <c r="M70" s="98">
        <f>$D70/'Seasonal Indexes'!E251</f>
        <v>1.1295141370681139</v>
      </c>
      <c r="N70" s="98">
        <f>$D70/'Seasonal Indexes'!F251</f>
        <v>1.1139750644410147</v>
      </c>
      <c r="O70" s="98">
        <f>$D70/'Seasonal Indexes'!G251</f>
        <v>1.1368217698647451</v>
      </c>
      <c r="P70" s="58">
        <f>$D70/'Seasonal Indexes'!H251</f>
        <v>1.1041592284769197</v>
      </c>
      <c r="Q70" s="6"/>
      <c r="R70" s="18">
        <f t="shared" ref="R70:R77" si="9">L70/E70</f>
        <v>9.4493828126355033E-3</v>
      </c>
      <c r="S70" s="7">
        <f t="shared" si="7"/>
        <v>9.6690112750443379E-3</v>
      </c>
      <c r="T70" s="18">
        <f t="shared" si="3"/>
        <v>1.1777277654527699E-2</v>
      </c>
      <c r="U70" s="7">
        <f t="shared" si="4"/>
        <v>1.2018819859425701E-2</v>
      </c>
    </row>
    <row r="71" spans="1:21" x14ac:dyDescent="0.3">
      <c r="A71" s="13">
        <v>66</v>
      </c>
      <c r="B71" s="128"/>
      <c r="C71" s="6" t="s">
        <v>6</v>
      </c>
      <c r="D71" s="6">
        <v>123.4</v>
      </c>
      <c r="E71" s="6">
        <f>'Seasonal Indexes'!$H$62+'Seasonal Indexes'!$H$61*A71</f>
        <v>117.25942460317464</v>
      </c>
      <c r="F71" s="6">
        <f>'Seasonal Indexes'!$K$107+'Seasonal Indexes'!$K$108*A71+'Seasonal Indexes'!$K$109*(POWER(A71,2))</f>
        <v>94.278430859177661</v>
      </c>
      <c r="G71" s="6"/>
      <c r="H71" s="18">
        <f t="shared" si="8"/>
        <v>1.0523674358594723</v>
      </c>
      <c r="I71" s="6"/>
      <c r="J71" s="38">
        <f>$D71/'Seasonal Indexes'!B252</f>
        <v>1.0574364946134927</v>
      </c>
      <c r="K71" s="98">
        <f>$D71/'Seasonal Indexes'!C252</f>
        <v>1.0574601028652757</v>
      </c>
      <c r="L71" s="98">
        <f>$D71/'Seasonal Indexes'!D252</f>
        <v>1.0559765219993831</v>
      </c>
      <c r="M71" s="98">
        <f>$D71/'Seasonal Indexes'!E252</f>
        <v>1.0287029482814198</v>
      </c>
      <c r="N71" s="98">
        <f>$D71/'Seasonal Indexes'!F252</f>
        <v>1.0633157061377518</v>
      </c>
      <c r="O71" s="98">
        <f>$D71/'Seasonal Indexes'!G252</f>
        <v>1.0565900051785204</v>
      </c>
      <c r="P71" s="58">
        <f>$D71/'Seasonal Indexes'!H252</f>
        <v>1.0478527160771571</v>
      </c>
      <c r="Q71" s="6"/>
      <c r="R71" s="18">
        <f t="shared" si="9"/>
        <v>9.0054724860963876E-3</v>
      </c>
      <c r="S71" s="7">
        <f t="shared" ref="S71:S77" si="10">M71/E71</f>
        <v>8.7728807450891174E-3</v>
      </c>
      <c r="T71" s="18">
        <f t="shared" ref="T71:T77" si="11">N71/F71</f>
        <v>1.1278462066535783E-2</v>
      </c>
      <c r="U71" s="7">
        <f t="shared" ref="U71:U77" si="12">O71/F71</f>
        <v>1.1207123363738773E-2</v>
      </c>
    </row>
    <row r="72" spans="1:21" x14ac:dyDescent="0.3">
      <c r="A72" s="13">
        <v>67</v>
      </c>
      <c r="B72" s="128"/>
      <c r="C72" s="6" t="s">
        <v>7</v>
      </c>
      <c r="D72" s="6">
        <v>129.1</v>
      </c>
      <c r="E72" s="6">
        <f>'Seasonal Indexes'!$H$62+'Seasonal Indexes'!$H$61*A72</f>
        <v>117.70089285714289</v>
      </c>
      <c r="F72" s="6">
        <f>'Seasonal Indexes'!$K$107+'Seasonal Indexes'!$K$108*A72+'Seasonal Indexes'!$K$109*(POWER(A72,2))</f>
        <v>93.962209321951661</v>
      </c>
      <c r="G72" s="6"/>
      <c r="H72" s="18">
        <f t="shared" si="8"/>
        <v>1.0968480940640999</v>
      </c>
      <c r="I72" s="6"/>
      <c r="J72" s="38">
        <f>$D72/'Seasonal Indexes'!B253</f>
        <v>1.1600612521962619</v>
      </c>
      <c r="K72" s="98">
        <f>$D72/'Seasonal Indexes'!C253</f>
        <v>1.1598789957046778</v>
      </c>
      <c r="L72" s="98">
        <f>$D72/'Seasonal Indexes'!D253</f>
        <v>1.1656897921078664</v>
      </c>
      <c r="M72" s="98">
        <f>$D72/'Seasonal Indexes'!E253</f>
        <v>1.1720286322038516</v>
      </c>
      <c r="N72" s="98">
        <f>$D72/'Seasonal Indexes'!F253</f>
        <v>1.1651467047950341</v>
      </c>
      <c r="O72" s="98">
        <f>$D72/'Seasonal Indexes'!G253</f>
        <v>1.2020695149190834</v>
      </c>
      <c r="P72" s="58">
        <f>$D72/'Seasonal Indexes'!H253</f>
        <v>1.153251943872448</v>
      </c>
      <c r="Q72" s="6"/>
      <c r="R72" s="18">
        <f t="shared" si="9"/>
        <v>9.9038313458054989E-3</v>
      </c>
      <c r="S72" s="7">
        <f t="shared" si="10"/>
        <v>9.9576868429229158E-3</v>
      </c>
      <c r="T72" s="18">
        <f t="shared" si="11"/>
        <v>1.2400162929362177E-2</v>
      </c>
      <c r="U72" s="7">
        <f t="shared" si="12"/>
        <v>1.2793116760380955E-2</v>
      </c>
    </row>
    <row r="73" spans="1:21" x14ac:dyDescent="0.3">
      <c r="A73" s="13">
        <v>68</v>
      </c>
      <c r="B73" s="128"/>
      <c r="C73" s="6" t="s">
        <v>8</v>
      </c>
      <c r="D73" s="6">
        <v>135.80000000000001</v>
      </c>
      <c r="E73" s="6">
        <f>'Seasonal Indexes'!$H$62+'Seasonal Indexes'!$H$61*A73</f>
        <v>118.14236111111114</v>
      </c>
      <c r="F73" s="6">
        <f>'Seasonal Indexes'!$K$107+'Seasonal Indexes'!$K$108*A73+'Seasonal Indexes'!$K$109*(POWER(A73,2))</f>
        <v>93.638140345981626</v>
      </c>
      <c r="G73" s="6"/>
      <c r="H73" s="18">
        <f t="shared" si="8"/>
        <v>1.1494606906686258</v>
      </c>
      <c r="I73" s="6"/>
      <c r="J73" s="38">
        <f>$D73/'Seasonal Indexes'!B254</f>
        <v>1.2081197352584154</v>
      </c>
      <c r="K73" s="98">
        <f>$D73/'Seasonal Indexes'!C254</f>
        <v>1.2088807810175466</v>
      </c>
      <c r="L73" s="98">
        <f>$D73/'Seasonal Indexes'!D254</f>
        <v>1.2172042177299984</v>
      </c>
      <c r="M73" s="98">
        <f>$D73/'Seasonal Indexes'!E254</f>
        <v>1.1886743982509602</v>
      </c>
      <c r="N73" s="98">
        <f>$D73/'Seasonal Indexes'!F254</f>
        <v>1.2029697874609733</v>
      </c>
      <c r="O73" s="98">
        <f>$D73/'Seasonal Indexes'!G254</f>
        <v>1.2429948299624025</v>
      </c>
      <c r="P73" s="58">
        <f>$D73/'Seasonal Indexes'!H254</f>
        <v>1.215822297131028</v>
      </c>
      <c r="Q73" s="6"/>
      <c r="R73" s="18">
        <f t="shared" si="9"/>
        <v>1.0302860094231873E-2</v>
      </c>
      <c r="S73" s="7">
        <f t="shared" si="10"/>
        <v>1.0061373304813416E-2</v>
      </c>
      <c r="T73" s="18">
        <f t="shared" si="11"/>
        <v>1.2847006390944386E-2</v>
      </c>
      <c r="U73" s="7">
        <f t="shared" si="12"/>
        <v>1.3274450190592067E-2</v>
      </c>
    </row>
    <row r="74" spans="1:21" x14ac:dyDescent="0.3">
      <c r="A74" s="13">
        <v>69</v>
      </c>
      <c r="B74" s="128"/>
      <c r="C74" s="6" t="s">
        <v>9</v>
      </c>
      <c r="D74" s="6">
        <v>122.4</v>
      </c>
      <c r="E74" s="6">
        <f>'Seasonal Indexes'!$H$62+'Seasonal Indexes'!$H$61*A74</f>
        <v>118.5838293650794</v>
      </c>
      <c r="F74" s="6">
        <f>'Seasonal Indexes'!$K$107+'Seasonal Indexes'!$K$108*A74+'Seasonal Indexes'!$K$109*(POWER(A74,2))</f>
        <v>93.306223931267596</v>
      </c>
      <c r="G74" s="6"/>
      <c r="H74" s="18">
        <f t="shared" si="8"/>
        <v>1.032181205948173</v>
      </c>
      <c r="I74" s="6"/>
      <c r="J74" s="38">
        <f>$D74/'Seasonal Indexes'!B255</f>
        <v>1.1689604742439423</v>
      </c>
      <c r="K74" s="98">
        <f>$D74/'Seasonal Indexes'!C255</f>
        <v>1.1701364656722879</v>
      </c>
      <c r="L74" s="98">
        <f>$D74/'Seasonal Indexes'!D255</f>
        <v>1.1825676912509882</v>
      </c>
      <c r="M74" s="98">
        <f>$D74/'Seasonal Indexes'!E255</f>
        <v>1.1698477424743494</v>
      </c>
      <c r="N74" s="98">
        <f>$D74/'Seasonal Indexes'!F255</f>
        <v>1.1626910340322065</v>
      </c>
      <c r="O74" s="98">
        <f>$D74/'Seasonal Indexes'!G255</f>
        <v>1.155090954485374</v>
      </c>
      <c r="P74" s="58">
        <f>$D74/'Seasonal Indexes'!H255</f>
        <v>1.1677321048748186</v>
      </c>
      <c r="Q74" s="6"/>
      <c r="R74" s="18">
        <f t="shared" si="9"/>
        <v>9.9724194907744399E-3</v>
      </c>
      <c r="S74" s="7">
        <f t="shared" si="10"/>
        <v>9.8651540327036064E-3</v>
      </c>
      <c r="T74" s="18">
        <f t="shared" si="11"/>
        <v>1.2461023338471855E-2</v>
      </c>
      <c r="U74" s="7">
        <f t="shared" si="12"/>
        <v>1.2379570256066215E-2</v>
      </c>
    </row>
    <row r="75" spans="1:21" x14ac:dyDescent="0.3">
      <c r="A75" s="13">
        <v>70</v>
      </c>
      <c r="B75" s="128"/>
      <c r="C75" s="6" t="s">
        <v>10</v>
      </c>
      <c r="D75" s="6">
        <v>126.2</v>
      </c>
      <c r="E75" s="6">
        <f>'Seasonal Indexes'!$H$62+'Seasonal Indexes'!$H$61*A75</f>
        <v>119.02529761904765</v>
      </c>
      <c r="F75" s="6">
        <f>'Seasonal Indexes'!$K$107+'Seasonal Indexes'!$K$108*A75+'Seasonal Indexes'!$K$109*(POWER(A75,2))</f>
        <v>92.966460077809529</v>
      </c>
      <c r="G75" s="6"/>
      <c r="H75" s="18">
        <f t="shared" si="8"/>
        <v>1.0602788022754264</v>
      </c>
      <c r="I75" s="6"/>
      <c r="J75" s="38">
        <f>$D75/'Seasonal Indexes'!B256</f>
        <v>1.1450056644138267</v>
      </c>
      <c r="K75" s="98">
        <f>$D75/'Seasonal Indexes'!C256</f>
        <v>1.1465321604417527</v>
      </c>
      <c r="L75" s="98">
        <f>$D75/'Seasonal Indexes'!D256</f>
        <v>1.1671920700416143</v>
      </c>
      <c r="M75" s="98">
        <f>$D75/'Seasonal Indexes'!E256</f>
        <v>1.1612135279631977</v>
      </c>
      <c r="N75" s="98">
        <f>$D75/'Seasonal Indexes'!F256</f>
        <v>1.1437335243922779</v>
      </c>
      <c r="O75" s="98">
        <f>$D75/'Seasonal Indexes'!G256</f>
        <v>1.1365642699538385</v>
      </c>
      <c r="P75" s="58">
        <f>$D75/'Seasonal Indexes'!H256</f>
        <v>1.1408761210928962</v>
      </c>
      <c r="Q75" s="6"/>
      <c r="R75" s="18">
        <f t="shared" si="9"/>
        <v>9.8062520606109222E-3</v>
      </c>
      <c r="S75" s="7">
        <f t="shared" si="10"/>
        <v>9.7560228891825796E-3</v>
      </c>
      <c r="T75" s="18">
        <f t="shared" si="11"/>
        <v>1.2302646819455261E-2</v>
      </c>
      <c r="U75" s="7">
        <f t="shared" si="12"/>
        <v>1.2225530250399722E-2</v>
      </c>
    </row>
    <row r="76" spans="1:21" x14ac:dyDescent="0.3">
      <c r="A76" s="13">
        <v>71</v>
      </c>
      <c r="B76" s="128"/>
      <c r="C76" s="6" t="s">
        <v>11</v>
      </c>
      <c r="D76" s="6">
        <v>107.2</v>
      </c>
      <c r="E76" s="6">
        <f>'Seasonal Indexes'!$H$62+'Seasonal Indexes'!$H$61*A76</f>
        <v>119.46676587301592</v>
      </c>
      <c r="F76" s="6">
        <f>'Seasonal Indexes'!$K$107+'Seasonal Indexes'!$K$108*A76+'Seasonal Indexes'!$K$109*(POWER(A76,2))</f>
        <v>92.61884878560744</v>
      </c>
      <c r="G76" s="6"/>
      <c r="H76" s="18">
        <f t="shared" si="8"/>
        <v>0.89732068342710014</v>
      </c>
      <c r="I76" s="6"/>
      <c r="J76" s="38">
        <f>$D76/'Seasonal Indexes'!B257</f>
        <v>1.191924209404613</v>
      </c>
      <c r="K76" s="98">
        <f>$D76/'Seasonal Indexes'!C257</f>
        <v>1.1929614368479033</v>
      </c>
      <c r="L76" s="98">
        <f>$D76/'Seasonal Indexes'!D257</f>
        <v>1.2157017553163141</v>
      </c>
      <c r="M76" s="98">
        <f>$D76/'Seasonal Indexes'!E257</f>
        <v>1.1931089794283085</v>
      </c>
      <c r="N76" s="98">
        <f>$D76/'Seasonal Indexes'!F257</f>
        <v>1.1810349495031169</v>
      </c>
      <c r="O76" s="98">
        <f>$D76/'Seasonal Indexes'!G257</f>
        <v>1.2127627637950766</v>
      </c>
      <c r="P76" s="58">
        <f>$D76/'Seasonal Indexes'!H257</f>
        <v>1.1939953126952927</v>
      </c>
      <c r="Q76" s="6"/>
      <c r="R76" s="18">
        <f t="shared" si="9"/>
        <v>1.0176066510484702E-2</v>
      </c>
      <c r="S76" s="7">
        <f t="shared" si="10"/>
        <v>9.9869530300710791E-3</v>
      </c>
      <c r="T76" s="18">
        <f t="shared" si="11"/>
        <v>1.2751561534056171E-2</v>
      </c>
      <c r="U76" s="7">
        <f t="shared" si="12"/>
        <v>1.3094124788814419E-2</v>
      </c>
    </row>
    <row r="77" spans="1:21" ht="15" thickBot="1" x14ac:dyDescent="0.35">
      <c r="A77" s="83">
        <v>72</v>
      </c>
      <c r="B77" s="129"/>
      <c r="C77" s="74" t="s">
        <v>12</v>
      </c>
      <c r="D77" s="74">
        <v>92.8</v>
      </c>
      <c r="E77" s="74">
        <f>'Seasonal Indexes'!$H$62+'Seasonal Indexes'!$H$61*A77</f>
        <v>119.90823412698417</v>
      </c>
      <c r="F77" s="74">
        <f>'Seasonal Indexes'!$K$107+'Seasonal Indexes'!$K$108*A77+'Seasonal Indexes'!$K$109*(POWER(A77,2))</f>
        <v>92.263390054661357</v>
      </c>
      <c r="G77" s="74"/>
      <c r="H77" s="75">
        <f t="shared" si="8"/>
        <v>0.77392516598754801</v>
      </c>
      <c r="I77" s="74"/>
      <c r="J77" s="76">
        <f>$D77/'Seasonal Indexes'!B258</f>
        <v>1.1862981296713093</v>
      </c>
      <c r="K77" s="106">
        <f>$D77/'Seasonal Indexes'!C258</f>
        <v>1.189465828052783</v>
      </c>
      <c r="L77" s="106">
        <f>$D77/'Seasonal Indexes'!D258</f>
        <v>1.2181528838932079</v>
      </c>
      <c r="M77" s="106">
        <f>$D77/'Seasonal Indexes'!E258</f>
        <v>1.1970649499859589</v>
      </c>
      <c r="N77" s="106">
        <f>$D77/'Seasonal Indexes'!F258</f>
        <v>1.1719153799751154</v>
      </c>
      <c r="O77" s="106">
        <f>$D77/'Seasonal Indexes'!G258</f>
        <v>1.1045648044802101</v>
      </c>
      <c r="P77" s="107">
        <f>$D77/'Seasonal Indexes'!H258</f>
        <v>1.1956402789850671</v>
      </c>
      <c r="Q77" s="74"/>
      <c r="R77" s="75">
        <f t="shared" si="9"/>
        <v>1.0159042811048074E-2</v>
      </c>
      <c r="S77" s="78">
        <f t="shared" si="10"/>
        <v>9.9831755400405092E-3</v>
      </c>
      <c r="T77" s="75">
        <f t="shared" si="11"/>
        <v>1.2701846087389758E-2</v>
      </c>
      <c r="U77" s="78">
        <f t="shared" si="12"/>
        <v>1.1971864504716462E-2</v>
      </c>
    </row>
    <row r="78" spans="1:21" ht="15" thickTop="1" x14ac:dyDescent="0.3"/>
    <row r="108" spans="1:15" ht="42" customHeight="1" x14ac:dyDescent="0.7">
      <c r="A108" s="126" t="s">
        <v>49</v>
      </c>
      <c r="B108" s="117"/>
      <c r="C108" s="117"/>
      <c r="D108" s="117"/>
      <c r="E108" s="117"/>
      <c r="F108" s="117"/>
      <c r="G108" s="117"/>
      <c r="H108" s="117"/>
      <c r="I108" s="117"/>
      <c r="J108" s="117"/>
      <c r="K108" s="117"/>
      <c r="L108" s="117"/>
      <c r="M108" s="117"/>
      <c r="N108" s="117"/>
      <c r="O108" s="117"/>
    </row>
    <row r="139" spans="1:18" s="25" customFormat="1" ht="14.4" customHeight="1" x14ac:dyDescent="0.3">
      <c r="A139" s="127" t="s">
        <v>50</v>
      </c>
      <c r="B139" s="127"/>
      <c r="C139" s="127"/>
      <c r="D139" s="127"/>
      <c r="E139" s="127"/>
      <c r="F139" s="127"/>
      <c r="G139" s="127"/>
      <c r="H139" s="127"/>
      <c r="I139" s="127"/>
      <c r="J139" s="127"/>
      <c r="K139" s="127"/>
      <c r="L139" s="127"/>
      <c r="M139" s="127"/>
      <c r="N139" s="127"/>
    </row>
    <row r="140" spans="1:18" s="25" customFormat="1" x14ac:dyDescent="0.3">
      <c r="A140" s="127"/>
      <c r="B140" s="127"/>
      <c r="C140" s="127"/>
      <c r="D140" s="127"/>
      <c r="E140" s="127"/>
      <c r="F140" s="127"/>
      <c r="G140" s="127"/>
      <c r="H140" s="127"/>
      <c r="I140" s="127"/>
      <c r="J140" s="127"/>
      <c r="K140" s="127"/>
      <c r="L140" s="127"/>
      <c r="M140" s="127"/>
      <c r="N140" s="127"/>
    </row>
    <row r="141" spans="1:18" ht="15" thickBot="1" x14ac:dyDescent="0.35">
      <c r="A141" s="25"/>
      <c r="B141" s="25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</row>
    <row r="142" spans="1:18" x14ac:dyDescent="0.3">
      <c r="A142" s="131" t="s">
        <v>51</v>
      </c>
      <c r="B142" s="132"/>
      <c r="C142" s="132"/>
      <c r="D142" s="132" t="s">
        <v>52</v>
      </c>
      <c r="E142" s="132"/>
      <c r="F142" s="132"/>
      <c r="G142" s="132"/>
      <c r="H142" s="132"/>
      <c r="I142" s="132"/>
      <c r="J142" s="132"/>
      <c r="K142" s="133"/>
      <c r="L142" s="24"/>
      <c r="M142" s="24"/>
      <c r="N142" s="24"/>
    </row>
    <row r="143" spans="1:18" x14ac:dyDescent="0.3">
      <c r="A143" s="134" t="s">
        <v>53</v>
      </c>
      <c r="B143" s="135"/>
      <c r="C143" s="135"/>
      <c r="D143" s="135" t="s">
        <v>54</v>
      </c>
      <c r="E143" s="135"/>
      <c r="F143" s="135"/>
      <c r="G143" s="135"/>
      <c r="H143" s="135"/>
      <c r="I143" s="135"/>
      <c r="J143" s="135"/>
      <c r="K143" s="136"/>
      <c r="L143" s="24"/>
      <c r="M143" s="24"/>
      <c r="N143" s="24"/>
    </row>
    <row r="144" spans="1:18" ht="15" thickBot="1" x14ac:dyDescent="0.35">
      <c r="A144" s="137" t="s">
        <v>55</v>
      </c>
      <c r="B144" s="138"/>
      <c r="C144" s="138"/>
      <c r="D144" s="138" t="s">
        <v>56</v>
      </c>
      <c r="E144" s="138"/>
      <c r="F144" s="138"/>
      <c r="G144" s="138"/>
      <c r="H144" s="138"/>
      <c r="I144" s="138"/>
      <c r="J144" s="138"/>
      <c r="K144" s="139"/>
      <c r="L144" s="24"/>
      <c r="M144" s="24"/>
      <c r="N144" s="24"/>
    </row>
  </sheetData>
  <mergeCells count="20">
    <mergeCell ref="R3:U3"/>
    <mergeCell ref="J3:P3"/>
    <mergeCell ref="L4:M4"/>
    <mergeCell ref="N4:O4"/>
    <mergeCell ref="R4:S4"/>
    <mergeCell ref="T4:U4"/>
    <mergeCell ref="A142:C142"/>
    <mergeCell ref="D142:K142"/>
    <mergeCell ref="A143:C143"/>
    <mergeCell ref="D143:K143"/>
    <mergeCell ref="A144:C144"/>
    <mergeCell ref="D144:K144"/>
    <mergeCell ref="A108:O108"/>
    <mergeCell ref="A139:N140"/>
    <mergeCell ref="B6:B17"/>
    <mergeCell ref="B18:B29"/>
    <mergeCell ref="B30:B41"/>
    <mergeCell ref="B42:B53"/>
    <mergeCell ref="B54:B65"/>
    <mergeCell ref="B66:B7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Z187"/>
  <sheetViews>
    <sheetView topLeftCell="A174" zoomScale="70" zoomScaleNormal="70" workbookViewId="0">
      <selection activeCell="M119" sqref="M119:M184"/>
    </sheetView>
  </sheetViews>
  <sheetFormatPr defaultRowHeight="14.4" x14ac:dyDescent="0.3"/>
  <cols>
    <col min="2" max="2" width="12.33203125" customWidth="1"/>
    <col min="3" max="3" width="12.6640625" customWidth="1"/>
    <col min="4" max="8" width="11.44140625" customWidth="1"/>
    <col min="10" max="10" width="11" style="32" customWidth="1"/>
    <col min="11" max="12" width="12.44140625" customWidth="1"/>
    <col min="13" max="13" width="11.88671875" customWidth="1"/>
    <col min="14" max="14" width="11.33203125" customWidth="1"/>
    <col min="15" max="15" width="10.77734375" customWidth="1"/>
    <col min="16" max="16" width="16.5546875" customWidth="1"/>
    <col min="17" max="17" width="11.44140625" customWidth="1"/>
    <col min="18" max="18" width="16.109375" customWidth="1"/>
    <col min="19" max="19" width="13.5546875" customWidth="1"/>
    <col min="20" max="20" width="15.88671875" customWidth="1"/>
    <col min="21" max="21" width="11.21875" customWidth="1"/>
    <col min="22" max="22" width="16" customWidth="1"/>
    <col min="24" max="24" width="16.21875" customWidth="1"/>
    <col min="25" max="26" width="12.88671875" customWidth="1"/>
    <col min="27" max="28" width="12.5546875" customWidth="1"/>
    <col min="29" max="29" width="15.88671875" customWidth="1"/>
  </cols>
  <sheetData>
    <row r="1" spans="1:26" x14ac:dyDescent="0.3">
      <c r="A1" t="s">
        <v>13</v>
      </c>
    </row>
    <row r="2" spans="1:26" ht="15" thickBot="1" x14ac:dyDescent="0.35">
      <c r="A2" t="s">
        <v>14</v>
      </c>
      <c r="X2" s="6"/>
      <c r="Y2" s="6"/>
    </row>
    <row r="3" spans="1:26" ht="31.8" customHeight="1" thickBot="1" x14ac:dyDescent="0.65">
      <c r="J3" s="143" t="s">
        <v>45</v>
      </c>
      <c r="K3" s="144"/>
      <c r="L3" s="144"/>
      <c r="M3" s="144"/>
      <c r="N3" s="144"/>
      <c r="O3" s="144"/>
      <c r="P3" s="145"/>
      <c r="R3" s="154" t="s">
        <v>66</v>
      </c>
      <c r="S3" s="155"/>
      <c r="T3" s="155"/>
      <c r="U3" s="155"/>
      <c r="V3" s="155"/>
      <c r="W3" s="156"/>
      <c r="X3" s="110"/>
      <c r="Y3" s="110"/>
    </row>
    <row r="4" spans="1:26" ht="26.4" customHeight="1" thickBot="1" x14ac:dyDescent="0.45">
      <c r="A4" s="47"/>
      <c r="B4" s="47"/>
      <c r="C4" s="47"/>
      <c r="D4" s="47"/>
      <c r="E4" s="47"/>
      <c r="F4" s="47"/>
      <c r="G4" s="47"/>
      <c r="H4" s="47"/>
      <c r="I4" s="47"/>
      <c r="J4" s="48"/>
      <c r="K4" s="49"/>
      <c r="L4" s="157" t="s">
        <v>71</v>
      </c>
      <c r="M4" s="157"/>
      <c r="N4" s="157" t="s">
        <v>72</v>
      </c>
      <c r="O4" s="157"/>
      <c r="P4" s="50"/>
      <c r="Q4" s="47"/>
      <c r="R4" s="149" t="s">
        <v>71</v>
      </c>
      <c r="S4" s="150"/>
      <c r="T4" s="150" t="s">
        <v>72</v>
      </c>
      <c r="U4" s="150"/>
      <c r="V4" s="108"/>
      <c r="W4" s="109"/>
      <c r="X4" s="111"/>
      <c r="Y4" s="111"/>
      <c r="Z4" s="49"/>
    </row>
    <row r="5" spans="1:26" ht="57.6" customHeight="1" thickBot="1" x14ac:dyDescent="0.35">
      <c r="A5" s="39"/>
      <c r="B5" s="40" t="s">
        <v>0</v>
      </c>
      <c r="C5" s="40" t="s">
        <v>24</v>
      </c>
      <c r="D5" s="41" t="s">
        <v>26</v>
      </c>
      <c r="E5" s="41" t="s">
        <v>19</v>
      </c>
      <c r="F5" s="41" t="s">
        <v>64</v>
      </c>
      <c r="G5" s="41"/>
      <c r="H5" s="63" t="s">
        <v>65</v>
      </c>
      <c r="I5" s="42"/>
      <c r="J5" s="43" t="s">
        <v>43</v>
      </c>
      <c r="K5" s="42" t="s">
        <v>44</v>
      </c>
      <c r="L5" s="44" t="s">
        <v>68</v>
      </c>
      <c r="M5" s="44" t="s">
        <v>69</v>
      </c>
      <c r="N5" s="44" t="s">
        <v>67</v>
      </c>
      <c r="O5" s="44" t="s">
        <v>67</v>
      </c>
      <c r="P5" s="45" t="s">
        <v>70</v>
      </c>
      <c r="R5" s="51" t="s">
        <v>73</v>
      </c>
      <c r="S5" s="52" t="s">
        <v>74</v>
      </c>
      <c r="T5" s="51" t="s">
        <v>73</v>
      </c>
      <c r="U5" s="52" t="s">
        <v>74</v>
      </c>
      <c r="W5" s="37" t="s">
        <v>41</v>
      </c>
    </row>
    <row r="6" spans="1:26" x14ac:dyDescent="0.3">
      <c r="A6" s="13">
        <v>1</v>
      </c>
      <c r="B6" s="128">
        <v>1990</v>
      </c>
      <c r="C6" s="6" t="s">
        <v>1</v>
      </c>
      <c r="D6" s="6">
        <v>99.2</v>
      </c>
      <c r="E6" s="6">
        <f>'Seasonal Indexes'!$H$62+'Seasonal Indexes'!$H$61*A6</f>
        <v>88.563988095238031</v>
      </c>
      <c r="F6" s="6">
        <f>'Seasonal Indexes'!$K$107+'Seasonal Indexes'!$K$108*A6+'Seasonal Indexes'!$K$109*(POWER(A6,2))</f>
        <v>98.000074672953545</v>
      </c>
      <c r="G6" s="6"/>
      <c r="H6" s="27">
        <f t="shared" ref="H6:H37" si="0">D6/E6</f>
        <v>1.1200940939259019</v>
      </c>
      <c r="I6" s="6"/>
      <c r="J6" s="103">
        <f>$D6/'Seasonal Indexes'!B247</f>
        <v>1.362292838594134</v>
      </c>
      <c r="K6" s="104">
        <f>$D6/'Seasonal Indexes'!C247</f>
        <v>1.3573165512914556</v>
      </c>
      <c r="L6" s="104">
        <f>$D6/'Seasonal Indexes'!D247</f>
        <v>1.3211618312887261</v>
      </c>
      <c r="M6" s="104">
        <f>$D6/'Seasonal Indexes'!E247</f>
        <v>1.3819247555215726</v>
      </c>
      <c r="N6" s="104">
        <f>$D6/'Seasonal Indexes'!F247</f>
        <v>1.3706475066004777</v>
      </c>
      <c r="O6" s="104">
        <f>$D6/'Seasonal Indexes'!G247</f>
        <v>1.4184897537344816</v>
      </c>
      <c r="P6" s="105">
        <f>$D6/'Seasonal Indexes'!H247</f>
        <v>1.4229859303245864</v>
      </c>
      <c r="Q6" s="6"/>
      <c r="R6" s="18">
        <f t="shared" ref="R6:R37" si="1">L6/E6</f>
        <v>1.4917596414786601E-2</v>
      </c>
      <c r="S6" s="6">
        <f t="shared" ref="S6:S37" si="2">M6/E6</f>
        <v>1.5603687065622068E-2</v>
      </c>
      <c r="T6" s="18">
        <f t="shared" ref="T6:T37" si="3">N6/F6</f>
        <v>1.3986188389902876E-2</v>
      </c>
      <c r="U6" s="6">
        <f t="shared" ref="U6:U37" si="4">O6/F6</f>
        <v>1.4474374213165392E-2</v>
      </c>
      <c r="W6">
        <f t="shared" ref="W6:W37" si="5">P6/E6</f>
        <v>1.6067319922340968E-2</v>
      </c>
    </row>
    <row r="7" spans="1:26" x14ac:dyDescent="0.3">
      <c r="A7" s="13">
        <v>2</v>
      </c>
      <c r="B7" s="128"/>
      <c r="C7" s="6" t="s">
        <v>2</v>
      </c>
      <c r="D7" s="6">
        <v>86.9</v>
      </c>
      <c r="E7" s="6">
        <f>'Seasonal Indexes'!$H$62+'Seasonal Indexes'!$H$61*A7</f>
        <v>89.005456349206284</v>
      </c>
      <c r="F7" s="6">
        <f>'Seasonal Indexes'!$K$107+'Seasonal Indexes'!$K$108*A7+'Seasonal Indexes'!$K$109*(POWER(A7,2))</f>
        <v>98.193936654088603</v>
      </c>
      <c r="G7" s="6"/>
      <c r="H7" s="27">
        <f t="shared" si="0"/>
        <v>0.97634463733385424</v>
      </c>
      <c r="I7" s="6"/>
      <c r="J7" s="38">
        <f>$D7/'Seasonal Indexes'!B248</f>
        <v>1.1669367956611572</v>
      </c>
      <c r="K7" s="98">
        <f>$D7/'Seasonal Indexes'!C248</f>
        <v>1.164935231015102</v>
      </c>
      <c r="L7" s="98">
        <f>$D7/'Seasonal Indexes'!D248</f>
        <v>1.141012685495062</v>
      </c>
      <c r="M7" s="98">
        <f>$D7/'Seasonal Indexes'!E248</f>
        <v>1.1672622112233912</v>
      </c>
      <c r="N7" s="98">
        <f>$D7/'Seasonal Indexes'!F248</f>
        <v>1.1753573150076631</v>
      </c>
      <c r="O7" s="98">
        <f>$D7/'Seasonal Indexes'!G248</f>
        <v>1.1305550124049737</v>
      </c>
      <c r="P7" s="58">
        <f>$D7/'Seasonal Indexes'!H248</f>
        <v>1.1713060055722115</v>
      </c>
      <c r="Q7" s="6"/>
      <c r="R7" s="18">
        <f t="shared" si="1"/>
        <v>1.2819581318906828E-2</v>
      </c>
      <c r="S7" s="6">
        <f t="shared" si="2"/>
        <v>1.311450172946392E-2</v>
      </c>
      <c r="T7" s="18">
        <f t="shared" si="3"/>
        <v>1.1969754498672739E-2</v>
      </c>
      <c r="U7" s="6">
        <f t="shared" si="4"/>
        <v>1.1513491066028054E-2</v>
      </c>
      <c r="W7">
        <f t="shared" si="5"/>
        <v>1.3159934835642879E-2</v>
      </c>
    </row>
    <row r="8" spans="1:26" x14ac:dyDescent="0.3">
      <c r="A8" s="13">
        <v>3</v>
      </c>
      <c r="B8" s="128"/>
      <c r="C8" s="6" t="s">
        <v>3</v>
      </c>
      <c r="D8" s="6">
        <v>108.5</v>
      </c>
      <c r="E8" s="6">
        <f>'Seasonal Indexes'!$H$62+'Seasonal Indexes'!$H$61*A8</f>
        <v>89.446924603174551</v>
      </c>
      <c r="F8" s="6">
        <f>'Seasonal Indexes'!$K$107+'Seasonal Indexes'!$K$108*A8+'Seasonal Indexes'!$K$109*(POWER(A8,2))</f>
        <v>98.379951196479624</v>
      </c>
      <c r="G8" s="6"/>
      <c r="H8" s="27">
        <f t="shared" si="0"/>
        <v>1.2130098433384175</v>
      </c>
      <c r="I8" s="6"/>
      <c r="J8" s="38">
        <f>$D8/'Seasonal Indexes'!B249</f>
        <v>1.0854669848038911</v>
      </c>
      <c r="K8" s="98">
        <f>$D8/'Seasonal Indexes'!C249</f>
        <v>1.0844224749822389</v>
      </c>
      <c r="L8" s="98">
        <f>$D8/'Seasonal Indexes'!D249</f>
        <v>1.0631621482267577</v>
      </c>
      <c r="M8" s="98">
        <f>$D8/'Seasonal Indexes'!E249</f>
        <v>1.0586820846539322</v>
      </c>
      <c r="N8" s="98">
        <f>$D8/'Seasonal Indexes'!F249</f>
        <v>1.0858196525279544</v>
      </c>
      <c r="O8" s="98">
        <f>$D8/'Seasonal Indexes'!G249</f>
        <v>1.0514412187612154</v>
      </c>
      <c r="P8" s="58">
        <f>$D8/'Seasonal Indexes'!H249</f>
        <v>1.0763464285147504</v>
      </c>
      <c r="Q8" s="6"/>
      <c r="R8" s="18">
        <f t="shared" si="1"/>
        <v>1.188595530750115E-2</v>
      </c>
      <c r="S8" s="6">
        <f t="shared" si="2"/>
        <v>1.183586902904383E-2</v>
      </c>
      <c r="T8" s="18">
        <f t="shared" si="3"/>
        <v>1.1037001333324598E-2</v>
      </c>
      <c r="U8" s="6">
        <f t="shared" si="4"/>
        <v>1.0687555807598731E-2</v>
      </c>
      <c r="W8">
        <f t="shared" si="5"/>
        <v>1.2033353111802234E-2</v>
      </c>
    </row>
    <row r="9" spans="1:26" x14ac:dyDescent="0.3">
      <c r="A9" s="13">
        <v>4</v>
      </c>
      <c r="B9" s="128"/>
      <c r="C9" s="6" t="s">
        <v>4</v>
      </c>
      <c r="D9" s="6">
        <v>119</v>
      </c>
      <c r="E9" s="6">
        <f>'Seasonal Indexes'!$H$62+'Seasonal Indexes'!$H$61*A9</f>
        <v>89.888392857142804</v>
      </c>
      <c r="F9" s="6">
        <f>'Seasonal Indexes'!$K$107+'Seasonal Indexes'!$K$108*A9+'Seasonal Indexes'!$K$109*(POWER(A9,2))</f>
        <v>98.558118300126623</v>
      </c>
      <c r="G9" s="6"/>
      <c r="H9" s="27">
        <f t="shared" si="0"/>
        <v>1.3238639185497898</v>
      </c>
      <c r="I9" s="6"/>
      <c r="J9" s="38">
        <f>$D9/'Seasonal Indexes'!B250</f>
        <v>1.062396177334866</v>
      </c>
      <c r="K9" s="98">
        <f>$D9/'Seasonal Indexes'!C250</f>
        <v>1.0618597722239715</v>
      </c>
      <c r="L9" s="98">
        <f>$D9/'Seasonal Indexes'!D250</f>
        <v>1.0501615602752867</v>
      </c>
      <c r="M9" s="98">
        <f>$D9/'Seasonal Indexes'!E250</f>
        <v>1.0748540987015127</v>
      </c>
      <c r="N9" s="98">
        <f>$D9/'Seasonal Indexes'!F250</f>
        <v>1.0690940610435766</v>
      </c>
      <c r="O9" s="98">
        <f>$D9/'Seasonal Indexes'!G250</f>
        <v>1.0590516224929141</v>
      </c>
      <c r="P9" s="58">
        <f>$D9/'Seasonal Indexes'!H250</f>
        <v>1.0543367787315259</v>
      </c>
      <c r="Q9" s="6"/>
      <c r="R9" s="18">
        <f t="shared" si="1"/>
        <v>1.1682949565515986E-2</v>
      </c>
      <c r="S9" s="6">
        <f t="shared" si="2"/>
        <v>1.1957651756103253E-2</v>
      </c>
      <c r="T9" s="18">
        <f t="shared" si="3"/>
        <v>1.0847346514753855E-2</v>
      </c>
      <c r="U9" s="6">
        <f t="shared" si="4"/>
        <v>1.0745452944504455E-2</v>
      </c>
      <c r="W9">
        <f t="shared" si="5"/>
        <v>1.1729398482039331E-2</v>
      </c>
    </row>
    <row r="10" spans="1:26" x14ac:dyDescent="0.3">
      <c r="A10" s="13">
        <v>5</v>
      </c>
      <c r="B10" s="128"/>
      <c r="C10" s="6" t="s">
        <v>5</v>
      </c>
      <c r="D10" s="6">
        <v>121.1</v>
      </c>
      <c r="E10" s="6">
        <f>'Seasonal Indexes'!$H$62+'Seasonal Indexes'!$H$61*A10</f>
        <v>90.329861111111057</v>
      </c>
      <c r="F10" s="6">
        <f>'Seasonal Indexes'!$K$107+'Seasonal Indexes'!$K$108*A10+'Seasonal Indexes'!$K$109*(POWER(A10,2))</f>
        <v>98.728437965029627</v>
      </c>
      <c r="G10" s="6"/>
      <c r="H10" s="27">
        <f t="shared" si="0"/>
        <v>1.3406419373438407</v>
      </c>
      <c r="I10" s="6"/>
      <c r="J10" s="38">
        <f>$D10/'Seasonal Indexes'!B251</f>
        <v>1.0327194146358329</v>
      </c>
      <c r="K10" s="98">
        <f>$D10/'Seasonal Indexes'!C251</f>
        <v>1.0323091641451523</v>
      </c>
      <c r="L10" s="98">
        <f>$D10/'Seasonal Indexes'!D251</f>
        <v>1.0243460078148212</v>
      </c>
      <c r="M10" s="98">
        <f>$D10/'Seasonal Indexes'!E251</f>
        <v>1.0481544980762343</v>
      </c>
      <c r="N10" s="98">
        <f>$D10/'Seasonal Indexes'!F251</f>
        <v>1.0337347149717002</v>
      </c>
      <c r="O10" s="98">
        <f>$D10/'Seasonal Indexes'!G251</f>
        <v>1.0549357573227633</v>
      </c>
      <c r="P10" s="58">
        <f>$D10/'Seasonal Indexes'!H251</f>
        <v>1.0246259200655554</v>
      </c>
      <c r="Q10" s="6"/>
      <c r="R10" s="18">
        <f t="shared" si="1"/>
        <v>1.13400595906465E-2</v>
      </c>
      <c r="S10" s="6">
        <f t="shared" si="2"/>
        <v>1.1603632344645615E-2</v>
      </c>
      <c r="T10" s="18">
        <f t="shared" si="3"/>
        <v>1.0470485872954427E-2</v>
      </c>
      <c r="U10" s="6">
        <f t="shared" si="4"/>
        <v>1.0685226861346977E-2</v>
      </c>
      <c r="W10">
        <f t="shared" si="5"/>
        <v>1.1343158369359221E-2</v>
      </c>
    </row>
    <row r="11" spans="1:26" x14ac:dyDescent="0.3">
      <c r="A11" s="13">
        <v>6</v>
      </c>
      <c r="B11" s="128"/>
      <c r="C11" s="6" t="s">
        <v>6</v>
      </c>
      <c r="D11" s="6">
        <v>117.8</v>
      </c>
      <c r="E11" s="6">
        <f>'Seasonal Indexes'!$H$62+'Seasonal Indexes'!$H$61*A11</f>
        <v>90.77132936507931</v>
      </c>
      <c r="F11" s="6">
        <f>'Seasonal Indexes'!$K$107+'Seasonal Indexes'!$K$108*A11+'Seasonal Indexes'!$K$109*(POWER(A11,2))</f>
        <v>98.89091019118861</v>
      </c>
      <c r="G11" s="6"/>
      <c r="H11" s="27">
        <f t="shared" si="0"/>
        <v>1.2977666056449637</v>
      </c>
      <c r="I11" s="6"/>
      <c r="J11" s="38">
        <f>$D11/'Seasonal Indexes'!B252</f>
        <v>1.0094491010167701</v>
      </c>
      <c r="K11" s="98">
        <f>$D11/'Seasonal Indexes'!C252</f>
        <v>1.0094716379054252</v>
      </c>
      <c r="L11" s="98">
        <f>$D11/'Seasonal Indexes'!D252</f>
        <v>1.0080553832376606</v>
      </c>
      <c r="M11" s="98">
        <f>$D11/'Seasonal Indexes'!E252</f>
        <v>0.98201950816492101</v>
      </c>
      <c r="N11" s="98">
        <f>$D11/'Seasonal Indexes'!F252</f>
        <v>1.0150615087765571</v>
      </c>
      <c r="O11" s="98">
        <f>$D11/'Seasonal Indexes'!G252</f>
        <v>1.0086410260132068</v>
      </c>
      <c r="P11" s="58">
        <f>$D11/'Seasonal Indexes'!H252</f>
        <v>1.0003002427381613</v>
      </c>
      <c r="Q11" s="6"/>
      <c r="R11" s="18">
        <f t="shared" si="1"/>
        <v>1.1105438140971749E-2</v>
      </c>
      <c r="S11" s="6">
        <f t="shared" si="2"/>
        <v>1.0818608860681887E-2</v>
      </c>
      <c r="T11" s="18">
        <f t="shared" si="3"/>
        <v>1.0264457135788415E-2</v>
      </c>
      <c r="U11" s="6">
        <f t="shared" si="4"/>
        <v>1.0199532232671055E-2</v>
      </c>
      <c r="W11">
        <f t="shared" si="5"/>
        <v>1.1020002127709141E-2</v>
      </c>
    </row>
    <row r="12" spans="1:26" x14ac:dyDescent="0.3">
      <c r="A12" s="13">
        <v>7</v>
      </c>
      <c r="B12" s="128"/>
      <c r="C12" s="6" t="s">
        <v>7</v>
      </c>
      <c r="D12" s="6">
        <v>111.2</v>
      </c>
      <c r="E12" s="6">
        <f>'Seasonal Indexes'!$H$62+'Seasonal Indexes'!$H$61*A12</f>
        <v>91.212797619047564</v>
      </c>
      <c r="F12" s="6">
        <f>'Seasonal Indexes'!$K$107+'Seasonal Indexes'!$K$108*A12+'Seasonal Indexes'!$K$109*(POWER(A12,2))</f>
        <v>99.04553497860357</v>
      </c>
      <c r="G12" s="6"/>
      <c r="H12" s="27">
        <f t="shared" si="0"/>
        <v>1.2191271718737262</v>
      </c>
      <c r="I12" s="6"/>
      <c r="J12" s="38">
        <f>$D12/'Seasonal Indexes'!B253</f>
        <v>0.99921619863845335</v>
      </c>
      <c r="K12" s="98">
        <f>$D12/'Seasonal Indexes'!C253</f>
        <v>0.9990592124117752</v>
      </c>
      <c r="L12" s="98">
        <f>$D12/'Seasonal Indexes'!D253</f>
        <v>1.0040643290657998</v>
      </c>
      <c r="M12" s="98">
        <f>$D12/'Seasonal Indexes'!E253</f>
        <v>1.0095242749889102</v>
      </c>
      <c r="N12" s="98">
        <f>$D12/'Seasonal Indexes'!F253</f>
        <v>1.0035965420078063</v>
      </c>
      <c r="O12" s="98">
        <f>$D12/'Seasonal Indexes'!G253</f>
        <v>1.0353999229976925</v>
      </c>
      <c r="P12" s="58">
        <f>$D12/'Seasonal Indexes'!H253</f>
        <v>0.99335101594590403</v>
      </c>
      <c r="Q12" s="6"/>
      <c r="R12" s="18">
        <f t="shared" si="1"/>
        <v>1.1007932606774091E-2</v>
      </c>
      <c r="S12" s="6">
        <f t="shared" si="2"/>
        <v>1.1067792035117841E-2</v>
      </c>
      <c r="T12" s="18">
        <f t="shared" si="3"/>
        <v>1.013267829008758E-2</v>
      </c>
      <c r="U12" s="6">
        <f t="shared" si="4"/>
        <v>1.045377687365075E-2</v>
      </c>
      <c r="W12">
        <f t="shared" si="5"/>
        <v>1.089047854989229E-2</v>
      </c>
    </row>
    <row r="13" spans="1:26" x14ac:dyDescent="0.3">
      <c r="A13" s="13">
        <v>8</v>
      </c>
      <c r="B13" s="128"/>
      <c r="C13" s="6" t="s">
        <v>8</v>
      </c>
      <c r="D13" s="6">
        <v>102.8</v>
      </c>
      <c r="E13" s="6">
        <f>'Seasonal Indexes'!$H$62+'Seasonal Indexes'!$H$61*A13</f>
        <v>91.654265873015817</v>
      </c>
      <c r="F13" s="6">
        <f>'Seasonal Indexes'!$K$107+'Seasonal Indexes'!$K$108*A13+'Seasonal Indexes'!$K$109*(POWER(A13,2))</f>
        <v>99.192312327274522</v>
      </c>
      <c r="G13" s="6"/>
      <c r="H13" s="27">
        <f t="shared" si="0"/>
        <v>1.1216062779055616</v>
      </c>
      <c r="I13" s="6"/>
      <c r="J13" s="38">
        <f>$D13/'Seasonal Indexes'!B254</f>
        <v>0.91454130180092119</v>
      </c>
      <c r="K13" s="98">
        <f>$D13/'Seasonal Indexes'!C254</f>
        <v>0.91511741007808378</v>
      </c>
      <c r="L13" s="98">
        <f>$D13/'Seasonal Indexes'!D254</f>
        <v>0.92141821489428433</v>
      </c>
      <c r="M13" s="98">
        <f>$D13/'Seasonal Indexes'!E254</f>
        <v>0.89982126760087411</v>
      </c>
      <c r="N13" s="98">
        <f>$D13/'Seasonal Indexes'!F254</f>
        <v>0.91064281407207692</v>
      </c>
      <c r="O13" s="98">
        <f>$D13/'Seasonal Indexes'!G254</f>
        <v>0.9409415944045284</v>
      </c>
      <c r="P13" s="58">
        <f>$D13/'Seasonal Indexes'!H254</f>
        <v>0.92037210710655115</v>
      </c>
      <c r="Q13" s="6"/>
      <c r="R13" s="18">
        <f t="shared" si="1"/>
        <v>1.0053195081731178E-2</v>
      </c>
      <c r="S13" s="6">
        <f t="shared" si="2"/>
        <v>9.8175601433276322E-3</v>
      </c>
      <c r="T13" s="18">
        <f t="shared" si="3"/>
        <v>9.1805785418884837E-3</v>
      </c>
      <c r="U13" s="6">
        <f t="shared" si="4"/>
        <v>9.486033466988765E-3</v>
      </c>
      <c r="W13">
        <f t="shared" si="5"/>
        <v>1.0041781452722545E-2</v>
      </c>
    </row>
    <row r="14" spans="1:26" x14ac:dyDescent="0.3">
      <c r="A14" s="13">
        <v>9</v>
      </c>
      <c r="B14" s="128"/>
      <c r="C14" s="6" t="s">
        <v>9</v>
      </c>
      <c r="D14" s="6">
        <v>93.1</v>
      </c>
      <c r="E14" s="6">
        <f>'Seasonal Indexes'!$H$62+'Seasonal Indexes'!$H$61*A14</f>
        <v>92.09573412698407</v>
      </c>
      <c r="F14" s="6">
        <f>'Seasonal Indexes'!$K$107+'Seasonal Indexes'!$K$108*A14+'Seasonal Indexes'!$K$109*(POWER(A14,2))</f>
        <v>99.331242237201451</v>
      </c>
      <c r="G14" s="6"/>
      <c r="H14" s="27">
        <f t="shared" si="0"/>
        <v>1.010904586217112</v>
      </c>
      <c r="I14" s="6"/>
      <c r="J14" s="38">
        <f>$D14/'Seasonal Indexes'!B255</f>
        <v>0.88913578555646267</v>
      </c>
      <c r="K14" s="98">
        <f>$D14/'Seasonal Indexes'!C255</f>
        <v>0.89003026923276141</v>
      </c>
      <c r="L14" s="98">
        <f>$D14/'Seasonal Indexes'!D255</f>
        <v>0.89948571940740996</v>
      </c>
      <c r="M14" s="98">
        <f>$D14/'Seasonal Indexes'!E255</f>
        <v>0.88981066032975431</v>
      </c>
      <c r="N14" s="98">
        <f>$D14/'Seasonal Indexes'!F255</f>
        <v>0.88436711820586944</v>
      </c>
      <c r="O14" s="98">
        <f>$D14/'Seasonal Indexes'!G255</f>
        <v>0.87858633874663661</v>
      </c>
      <c r="P14" s="58">
        <f>$D14/'Seasonal Indexes'!H255</f>
        <v>0.8882014621229215</v>
      </c>
      <c r="Q14" s="6"/>
      <c r="R14" s="18">
        <f t="shared" si="1"/>
        <v>9.766855413380765E-3</v>
      </c>
      <c r="S14" s="6">
        <f t="shared" si="2"/>
        <v>9.6618010461033896E-3</v>
      </c>
      <c r="T14" s="18">
        <f t="shared" si="3"/>
        <v>8.9032121041435746E-3</v>
      </c>
      <c r="U14" s="6">
        <f t="shared" si="4"/>
        <v>8.8450151126529368E-3</v>
      </c>
      <c r="W14">
        <f t="shared" si="5"/>
        <v>9.6443279435532315E-3</v>
      </c>
    </row>
    <row r="15" spans="1:26" x14ac:dyDescent="0.3">
      <c r="A15" s="13">
        <v>10</v>
      </c>
      <c r="B15" s="128"/>
      <c r="C15" s="6" t="s">
        <v>10</v>
      </c>
      <c r="D15" s="6">
        <v>94.2</v>
      </c>
      <c r="E15" s="6">
        <f>'Seasonal Indexes'!$H$62+'Seasonal Indexes'!$H$61*A15</f>
        <v>92.537202380952337</v>
      </c>
      <c r="F15" s="6">
        <f>'Seasonal Indexes'!$K$107+'Seasonal Indexes'!$K$108*A15+'Seasonal Indexes'!$K$109*(POWER(A15,2))</f>
        <v>99.462324708384358</v>
      </c>
      <c r="G15" s="6"/>
      <c r="H15" s="27">
        <f t="shared" si="0"/>
        <v>1.0179689635764257</v>
      </c>
      <c r="I15" s="6"/>
      <c r="J15" s="38">
        <f>$D15/'Seasonal Indexes'!B256</f>
        <v>0.85467142304106558</v>
      </c>
      <c r="K15" s="98">
        <f>$D15/'Seasonal Indexes'!C256</f>
        <v>0.85581085193037332</v>
      </c>
      <c r="L15" s="98">
        <f>$D15/'Seasonal Indexes'!D256</f>
        <v>0.87123211567290071</v>
      </c>
      <c r="M15" s="98">
        <f>$D15/'Seasonal Indexes'!E256</f>
        <v>0.8667695272118322</v>
      </c>
      <c r="N15" s="98">
        <f>$D15/'Seasonal Indexes'!F256</f>
        <v>0.85372185418187463</v>
      </c>
      <c r="O15" s="98">
        <f>$D15/'Seasonal Indexes'!G256</f>
        <v>0.84837047725555936</v>
      </c>
      <c r="P15" s="58">
        <f>$D15/'Seasonal Indexes'!H256</f>
        <v>0.8515889905463615</v>
      </c>
      <c r="Q15" s="6"/>
      <c r="R15" s="18">
        <f t="shared" si="1"/>
        <v>9.4149390002764254E-3</v>
      </c>
      <c r="S15" s="6">
        <f t="shared" si="2"/>
        <v>9.3667141961301208E-3</v>
      </c>
      <c r="T15" s="18">
        <f t="shared" si="3"/>
        <v>8.583369197180132E-3</v>
      </c>
      <c r="U15" s="6">
        <f t="shared" si="4"/>
        <v>8.5295661421841314E-3</v>
      </c>
      <c r="W15">
        <f t="shared" si="5"/>
        <v>9.202666264326689E-3</v>
      </c>
    </row>
    <row r="16" spans="1:26" x14ac:dyDescent="0.3">
      <c r="A16" s="13">
        <v>11</v>
      </c>
      <c r="B16" s="128"/>
      <c r="C16" s="6" t="s">
        <v>11</v>
      </c>
      <c r="D16" s="6">
        <v>81.400000000000006</v>
      </c>
      <c r="E16" s="6">
        <f>'Seasonal Indexes'!$H$62+'Seasonal Indexes'!$H$61*A16</f>
        <v>92.97867063492059</v>
      </c>
      <c r="F16" s="6">
        <f>'Seasonal Indexes'!$K$107+'Seasonal Indexes'!$K$108*A16+'Seasonal Indexes'!$K$109*(POWER(A16,2))</f>
        <v>99.585559740823257</v>
      </c>
      <c r="G16" s="6"/>
      <c r="H16" s="27">
        <f t="shared" si="0"/>
        <v>0.87546960441729627</v>
      </c>
      <c r="I16" s="6"/>
      <c r="J16" s="38">
        <f>$D16/'Seasonal Indexes'!B257</f>
        <v>0.90506185303671172</v>
      </c>
      <c r="K16" s="98">
        <f>$D16/'Seasonal Indexes'!C257</f>
        <v>0.90584944924831468</v>
      </c>
      <c r="L16" s="98">
        <f>$D16/'Seasonal Indexes'!D257</f>
        <v>0.9231168179360818</v>
      </c>
      <c r="M16" s="98">
        <f>$D16/'Seasonal Indexes'!E257</f>
        <v>0.90596148251365971</v>
      </c>
      <c r="N16" s="98">
        <f>$D16/'Seasonal Indexes'!F257</f>
        <v>0.89679332919359822</v>
      </c>
      <c r="O16" s="98">
        <f>$D16/'Seasonal Indexes'!G257</f>
        <v>0.9208851583294706</v>
      </c>
      <c r="P16" s="58">
        <f>$D16/'Seasonal Indexes'!H257</f>
        <v>0.90663450049810468</v>
      </c>
      <c r="Q16" s="6"/>
      <c r="R16" s="18">
        <f t="shared" si="1"/>
        <v>9.9282643173151681E-3</v>
      </c>
      <c r="S16" s="6">
        <f t="shared" si="2"/>
        <v>9.7437560284218769E-3</v>
      </c>
      <c r="T16" s="18">
        <f t="shared" si="3"/>
        <v>9.0052546928244496E-3</v>
      </c>
      <c r="U16" s="6">
        <f t="shared" si="4"/>
        <v>9.24717560182544E-3</v>
      </c>
      <c r="W16">
        <f t="shared" si="5"/>
        <v>9.7509944410583364E-3</v>
      </c>
    </row>
    <row r="17" spans="1:23" ht="15" thickBot="1" x14ac:dyDescent="0.35">
      <c r="A17" s="83">
        <v>12</v>
      </c>
      <c r="B17" s="129"/>
      <c r="C17" s="74" t="s">
        <v>12</v>
      </c>
      <c r="D17" s="74">
        <v>57.4</v>
      </c>
      <c r="E17" s="74">
        <f>'Seasonal Indexes'!$H$62+'Seasonal Indexes'!$H$61*A17</f>
        <v>93.420138888888843</v>
      </c>
      <c r="F17" s="74">
        <f>'Seasonal Indexes'!$K$107+'Seasonal Indexes'!$K$108*A17+'Seasonal Indexes'!$K$109*(POWER(A17,2))</f>
        <v>99.700947334518133</v>
      </c>
      <c r="G17" s="74"/>
      <c r="H17" s="87">
        <f t="shared" si="0"/>
        <v>0.6144285448801341</v>
      </c>
      <c r="I17" s="74"/>
      <c r="J17" s="76">
        <f>$D17/'Seasonal Indexes'!B258</f>
        <v>0.73376630003376242</v>
      </c>
      <c r="K17" s="106">
        <f>$D17/'Seasonal Indexes'!C258</f>
        <v>0.73572563071368258</v>
      </c>
      <c r="L17" s="106">
        <f>$D17/'Seasonal Indexes'!D258</f>
        <v>0.75346956395980746</v>
      </c>
      <c r="M17" s="106">
        <f>$D17/'Seasonal Indexes'!E258</f>
        <v>0.74042594966803932</v>
      </c>
      <c r="N17" s="106">
        <f>$D17/'Seasonal Indexes'!F258</f>
        <v>0.72487007338978049</v>
      </c>
      <c r="O17" s="106">
        <f>$D17/'Seasonal Indexes'!G258</f>
        <v>0.68321142001254365</v>
      </c>
      <c r="P17" s="107">
        <f>$D17/'Seasonal Indexes'!H258</f>
        <v>0.73954474152740146</v>
      </c>
      <c r="Q17" s="74"/>
      <c r="R17" s="75">
        <f t="shared" si="1"/>
        <v>8.0653868953883909E-3</v>
      </c>
      <c r="S17" s="74">
        <f t="shared" si="2"/>
        <v>7.9257637429621039E-3</v>
      </c>
      <c r="T17" s="75">
        <f t="shared" si="3"/>
        <v>7.270443188043995E-3</v>
      </c>
      <c r="U17" s="74">
        <f t="shared" si="4"/>
        <v>6.852607104325923E-3</v>
      </c>
      <c r="W17">
        <f t="shared" si="5"/>
        <v>7.916331000181815E-3</v>
      </c>
    </row>
    <row r="18" spans="1:23" ht="15" thickTop="1" x14ac:dyDescent="0.3">
      <c r="A18" s="79">
        <v>13</v>
      </c>
      <c r="B18" s="130">
        <v>1991</v>
      </c>
      <c r="C18" s="80" t="s">
        <v>1</v>
      </c>
      <c r="D18" s="80">
        <v>52.5</v>
      </c>
      <c r="E18" s="80">
        <f>'Seasonal Indexes'!$H$62+'Seasonal Indexes'!$H$61*A18</f>
        <v>93.861607142857096</v>
      </c>
      <c r="F18" s="80">
        <f>'Seasonal Indexes'!$K$107+'Seasonal Indexes'!$K$108*A18+'Seasonal Indexes'!$K$109*(POWER(A18,2))</f>
        <v>99.808487489469002</v>
      </c>
      <c r="G18" s="80"/>
      <c r="H18" s="88">
        <f t="shared" si="0"/>
        <v>0.55933412604042831</v>
      </c>
      <c r="I18" s="79"/>
      <c r="J18" s="38">
        <f>$D18/'Seasonal Indexes'!B247</f>
        <v>0.72097151236080681</v>
      </c>
      <c r="K18" s="98">
        <f>$D18/'Seasonal Indexes'!C247</f>
        <v>0.71833789256856262</v>
      </c>
      <c r="L18" s="98">
        <f>$D18/'Seasonal Indexes'!D247</f>
        <v>0.69920359014776334</v>
      </c>
      <c r="M18" s="98">
        <f>$D18/'Seasonal Indexes'!E247</f>
        <v>0.73136138775083226</v>
      </c>
      <c r="N18" s="98">
        <f>$D18/'Seasonal Indexes'!F247</f>
        <v>0.72539308565045446</v>
      </c>
      <c r="O18" s="98">
        <f>$D18/'Seasonal Indexes'!G247</f>
        <v>0.75071282329697864</v>
      </c>
      <c r="P18" s="58">
        <f>$D18/'Seasonal Indexes'!H247</f>
        <v>0.75309235223831439</v>
      </c>
      <c r="Q18" s="80"/>
      <c r="R18" s="81">
        <f t="shared" si="1"/>
        <v>7.4493034098976965E-3</v>
      </c>
      <c r="S18" s="80">
        <f t="shared" si="2"/>
        <v>7.7919120502347927E-3</v>
      </c>
      <c r="T18" s="81">
        <f t="shared" si="3"/>
        <v>7.2678496979226561E-3</v>
      </c>
      <c r="U18" s="80">
        <f t="shared" si="4"/>
        <v>7.5215329094751376E-3</v>
      </c>
      <c r="W18">
        <f t="shared" si="5"/>
        <v>8.0234333841323422E-3</v>
      </c>
    </row>
    <row r="19" spans="1:23" x14ac:dyDescent="0.3">
      <c r="A19" s="13">
        <v>14</v>
      </c>
      <c r="B19" s="128"/>
      <c r="C19" s="6" t="s">
        <v>2</v>
      </c>
      <c r="D19" s="6">
        <v>59.1</v>
      </c>
      <c r="E19" s="6">
        <f>'Seasonal Indexes'!$H$62+'Seasonal Indexes'!$H$61*A19</f>
        <v>94.303075396825349</v>
      </c>
      <c r="F19" s="6">
        <f>'Seasonal Indexes'!$K$107+'Seasonal Indexes'!$K$108*A19+'Seasonal Indexes'!$K$109*(POWER(A19,2))</f>
        <v>99.908180205675862</v>
      </c>
      <c r="G19" s="6"/>
      <c r="H19" s="27">
        <f t="shared" si="0"/>
        <v>0.62670278515635303</v>
      </c>
      <c r="I19" s="6"/>
      <c r="J19" s="38">
        <f>$D19/'Seasonal Indexes'!B248</f>
        <v>0.79362444906299645</v>
      </c>
      <c r="K19" s="98">
        <f>$D19/'Seasonal Indexes'!C248</f>
        <v>0.79226320083996005</v>
      </c>
      <c r="L19" s="98">
        <f>$D19/'Seasonal Indexes'!D248</f>
        <v>0.77599366758064625</v>
      </c>
      <c r="M19" s="98">
        <f>$D19/'Seasonal Indexes'!E248</f>
        <v>0.79384576160301989</v>
      </c>
      <c r="N19" s="98">
        <f>$D19/'Seasonal Indexes'!F248</f>
        <v>0.79935117741027484</v>
      </c>
      <c r="O19" s="98">
        <f>$D19/'Seasonal Indexes'!G248</f>
        <v>0.76888148714768645</v>
      </c>
      <c r="P19" s="58">
        <f>$D19/'Seasonal Indexes'!H248</f>
        <v>0.79659591403127394</v>
      </c>
      <c r="Q19" s="6"/>
      <c r="R19" s="18">
        <f t="shared" si="1"/>
        <v>8.2287206892806119E-3</v>
      </c>
      <c r="S19" s="6">
        <f t="shared" si="2"/>
        <v>8.4180262230317913E-3</v>
      </c>
      <c r="T19" s="18">
        <f t="shared" si="3"/>
        <v>8.0008581455962013E-3</v>
      </c>
      <c r="U19" s="6">
        <f t="shared" si="4"/>
        <v>7.6958812137787862E-3</v>
      </c>
      <c r="W19">
        <f t="shared" si="5"/>
        <v>8.4471891365071085E-3</v>
      </c>
    </row>
    <row r="20" spans="1:23" x14ac:dyDescent="0.3">
      <c r="A20" s="13">
        <v>15</v>
      </c>
      <c r="B20" s="128"/>
      <c r="C20" s="6" t="s">
        <v>3</v>
      </c>
      <c r="D20" s="6">
        <v>73.8</v>
      </c>
      <c r="E20" s="6">
        <f>'Seasonal Indexes'!$H$62+'Seasonal Indexes'!$H$61*A20</f>
        <v>94.744543650793602</v>
      </c>
      <c r="F20" s="6">
        <f>'Seasonal Indexes'!$K$107+'Seasonal Indexes'!$K$108*A20+'Seasonal Indexes'!$K$109*(POWER(A20,2))</f>
        <v>100.00002548313869</v>
      </c>
      <c r="G20" s="6"/>
      <c r="H20" s="27">
        <f t="shared" si="0"/>
        <v>0.77893667705033931</v>
      </c>
      <c r="I20" s="6"/>
      <c r="J20" s="38">
        <f>$D20/'Seasonal Indexes'!B249</f>
        <v>0.7383176357467941</v>
      </c>
      <c r="K20" s="98">
        <f>$D20/'Seasonal Indexes'!C249</f>
        <v>0.73760717653169794</v>
      </c>
      <c r="L20" s="98">
        <f>$D20/'Seasonal Indexes'!D249</f>
        <v>0.72314623538373013</v>
      </c>
      <c r="M20" s="98">
        <f>$D20/'Seasonal Indexes'!E249</f>
        <v>0.72009896633603865</v>
      </c>
      <c r="N20" s="98">
        <f>$D20/'Seasonal Indexes'!F249</f>
        <v>0.73855751480703258</v>
      </c>
      <c r="O20" s="98">
        <f>$D20/'Seasonal Indexes'!G249</f>
        <v>0.71517384280716778</v>
      </c>
      <c r="P20" s="58">
        <f>$D20/'Seasonal Indexes'!H249</f>
        <v>0.73211397626164576</v>
      </c>
      <c r="Q20" s="6"/>
      <c r="R20" s="18">
        <f t="shared" si="1"/>
        <v>7.6325897779304245E-3</v>
      </c>
      <c r="S20" s="6">
        <f t="shared" si="2"/>
        <v>7.6004267748669124E-3</v>
      </c>
      <c r="T20" s="18">
        <f t="shared" si="3"/>
        <v>7.3855732659944473E-3</v>
      </c>
      <c r="U20" s="6">
        <f t="shared" si="4"/>
        <v>7.1517366055847201E-3</v>
      </c>
      <c r="W20">
        <f t="shared" si="5"/>
        <v>7.7272415703435963E-3</v>
      </c>
    </row>
    <row r="21" spans="1:23" x14ac:dyDescent="0.3">
      <c r="A21" s="13">
        <v>16</v>
      </c>
      <c r="B21" s="128"/>
      <c r="C21" s="6" t="s">
        <v>4</v>
      </c>
      <c r="D21" s="6">
        <v>99.7</v>
      </c>
      <c r="E21" s="6">
        <f>'Seasonal Indexes'!$H$62+'Seasonal Indexes'!$H$61*A21</f>
        <v>95.18601190476187</v>
      </c>
      <c r="F21" s="6">
        <f>'Seasonal Indexes'!$K$107+'Seasonal Indexes'!$K$108*A21+'Seasonal Indexes'!$K$109*(POWER(A21,2))</f>
        <v>100.0840233218575</v>
      </c>
      <c r="G21" s="6"/>
      <c r="H21" s="27">
        <f t="shared" si="0"/>
        <v>1.0474228093488631</v>
      </c>
      <c r="I21" s="6"/>
      <c r="J21" s="38">
        <f>$D21/'Seasonal Indexes'!B250</f>
        <v>0.89009158722929527</v>
      </c>
      <c r="K21" s="98">
        <f>$D21/'Seasonal Indexes'!C250</f>
        <v>0.88964217891369723</v>
      </c>
      <c r="L21" s="98">
        <f>$D21/'Seasonal Indexes'!D250</f>
        <v>0.87984123999534525</v>
      </c>
      <c r="M21" s="98">
        <f>$D21/'Seasonal Indexes'!E250</f>
        <v>0.90052902218941866</v>
      </c>
      <c r="N21" s="98">
        <f>$D21/'Seasonal Indexes'!F250</f>
        <v>0.89570317551297973</v>
      </c>
      <c r="O21" s="98">
        <f>$D21/'Seasonal Indexes'!G250</f>
        <v>0.88728946859280289</v>
      </c>
      <c r="P21" s="58">
        <f>$D21/'Seasonal Indexes'!H250</f>
        <v>0.88333930117254722</v>
      </c>
      <c r="Q21" s="6"/>
      <c r="R21" s="18">
        <f t="shared" si="1"/>
        <v>9.2433879977624044E-3</v>
      </c>
      <c r="S21" s="6">
        <f t="shared" si="2"/>
        <v>9.4607285689250302E-3</v>
      </c>
      <c r="T21" s="18">
        <f t="shared" si="3"/>
        <v>8.9495120777919983E-3</v>
      </c>
      <c r="U21" s="6">
        <f t="shared" si="4"/>
        <v>8.8654456440004688E-3</v>
      </c>
      <c r="W21">
        <f t="shared" si="5"/>
        <v>9.28013773763702E-3</v>
      </c>
    </row>
    <row r="22" spans="1:23" x14ac:dyDescent="0.3">
      <c r="A22" s="13">
        <v>17</v>
      </c>
      <c r="B22" s="128"/>
      <c r="C22" s="6" t="s">
        <v>5</v>
      </c>
      <c r="D22" s="6">
        <v>97.7</v>
      </c>
      <c r="E22" s="6">
        <f>'Seasonal Indexes'!$H$62+'Seasonal Indexes'!$H$61*A22</f>
        <v>95.627480158730123</v>
      </c>
      <c r="F22" s="6">
        <f>'Seasonal Indexes'!$K$107+'Seasonal Indexes'!$K$108*A22+'Seasonal Indexes'!$K$109*(POWER(A22,2))</f>
        <v>100.16017372183231</v>
      </c>
      <c r="G22" s="6"/>
      <c r="H22" s="27">
        <f t="shared" si="0"/>
        <v>1.021672847991286</v>
      </c>
      <c r="I22" s="6"/>
      <c r="J22" s="38">
        <f>$D22/'Seasonal Indexes'!B251</f>
        <v>0.83316834690273234</v>
      </c>
      <c r="K22" s="98">
        <f>$D22/'Seasonal Indexes'!C251</f>
        <v>0.83283736859604773</v>
      </c>
      <c r="L22" s="98">
        <f>$D22/'Seasonal Indexes'!D251</f>
        <v>0.82641292290262625</v>
      </c>
      <c r="M22" s="98">
        <f>$D22/'Seasonal Indexes'!E251</f>
        <v>0.84562092867091743</v>
      </c>
      <c r="N22" s="98">
        <f>$D22/'Seasonal Indexes'!F251</f>
        <v>0.83398746203744933</v>
      </c>
      <c r="O22" s="98">
        <f>$D22/'Seasonal Indexes'!G251</f>
        <v>0.8510918537608092</v>
      </c>
      <c r="P22" s="58">
        <f>$D22/'Seasonal Indexes'!H251</f>
        <v>0.82663874806279747</v>
      </c>
      <c r="Q22" s="6"/>
      <c r="R22" s="18">
        <f t="shared" si="1"/>
        <v>8.6420025031599713E-3</v>
      </c>
      <c r="S22" s="6">
        <f t="shared" si="2"/>
        <v>8.8428653276996141E-3</v>
      </c>
      <c r="T22" s="18">
        <f t="shared" si="3"/>
        <v>8.326537695048564E-3</v>
      </c>
      <c r="U22" s="6">
        <f t="shared" si="4"/>
        <v>8.4973080829959993E-3</v>
      </c>
      <c r="W22">
        <f t="shared" si="5"/>
        <v>8.6443640122136067E-3</v>
      </c>
    </row>
    <row r="23" spans="1:23" x14ac:dyDescent="0.3">
      <c r="A23" s="13">
        <v>18</v>
      </c>
      <c r="B23" s="128"/>
      <c r="C23" s="6" t="s">
        <v>6</v>
      </c>
      <c r="D23" s="6">
        <v>103.4</v>
      </c>
      <c r="E23" s="6">
        <f>'Seasonal Indexes'!$H$62+'Seasonal Indexes'!$H$61*A23</f>
        <v>96.068948412698376</v>
      </c>
      <c r="F23" s="6">
        <f>'Seasonal Indexes'!$K$107+'Seasonal Indexes'!$K$108*A23+'Seasonal Indexes'!$K$109*(POWER(A23,2))</f>
        <v>100.22847668306308</v>
      </c>
      <c r="G23" s="6"/>
      <c r="H23" s="27">
        <f t="shared" si="0"/>
        <v>1.0763103136698082</v>
      </c>
      <c r="I23" s="6"/>
      <c r="J23" s="38">
        <f>$D23/'Seasonal Indexes'!B252</f>
        <v>0.88605294605376939</v>
      </c>
      <c r="K23" s="98">
        <f>$D23/'Seasonal Indexes'!C252</f>
        <v>0.88607272800866699</v>
      </c>
      <c r="L23" s="98">
        <f>$D23/'Seasonal Indexes'!D252</f>
        <v>0.88482959785037452</v>
      </c>
      <c r="M23" s="98">
        <f>$D23/'Seasonal Indexes'!E252</f>
        <v>0.86197637643678138</v>
      </c>
      <c r="N23" s="98">
        <f>$D23/'Seasonal Indexes'!F252</f>
        <v>0.89097928699062823</v>
      </c>
      <c r="O23" s="98">
        <f>$D23/'Seasonal Indexes'!G252</f>
        <v>0.88534365101668577</v>
      </c>
      <c r="P23" s="58">
        <f>$D23/'Seasonal Indexes'!H252</f>
        <v>0.87802245415217228</v>
      </c>
      <c r="Q23" s="6"/>
      <c r="R23" s="18">
        <f t="shared" si="1"/>
        <v>9.2103599807221159E-3</v>
      </c>
      <c r="S23" s="6">
        <f t="shared" si="2"/>
        <v>8.9724764419597362E-3</v>
      </c>
      <c r="T23" s="18">
        <f t="shared" si="3"/>
        <v>8.889482475205459E-3</v>
      </c>
      <c r="U23" s="6">
        <f t="shared" si="4"/>
        <v>8.8332545830888988E-3</v>
      </c>
      <c r="W23">
        <f t="shared" si="5"/>
        <v>9.1395031241553112E-3</v>
      </c>
    </row>
    <row r="24" spans="1:23" x14ac:dyDescent="0.3">
      <c r="A24" s="13">
        <v>19</v>
      </c>
      <c r="B24" s="128"/>
      <c r="C24" s="6" t="s">
        <v>7</v>
      </c>
      <c r="D24" s="6">
        <v>103.5</v>
      </c>
      <c r="E24" s="6">
        <f>'Seasonal Indexes'!$H$62+'Seasonal Indexes'!$H$61*A24</f>
        <v>96.510416666666629</v>
      </c>
      <c r="F24" s="6">
        <f>'Seasonal Indexes'!$K$107+'Seasonal Indexes'!$K$108*A24+'Seasonal Indexes'!$K$109*(POWER(A24,2))</f>
        <v>100.28893220554986</v>
      </c>
      <c r="G24" s="6"/>
      <c r="H24" s="27">
        <f t="shared" si="0"/>
        <v>1.0724230976794391</v>
      </c>
      <c r="I24" s="6"/>
      <c r="J24" s="38">
        <f>$D24/'Seasonal Indexes'!B253</f>
        <v>0.9300258683370497</v>
      </c>
      <c r="K24" s="98">
        <f>$D24/'Seasonal Indexes'!C253</f>
        <v>0.92987975255952093</v>
      </c>
      <c r="L24" s="98">
        <f>$D24/'Seasonal Indexes'!D253</f>
        <v>0.93453829189127935</v>
      </c>
      <c r="M24" s="98">
        <f>$D24/'Seasonal Indexes'!E253</f>
        <v>0.93962016601935427</v>
      </c>
      <c r="N24" s="98">
        <f>$D24/'Seasonal Indexes'!F253</f>
        <v>0.93410289656302126</v>
      </c>
      <c r="O24" s="98">
        <f>$D24/'Seasonal Indexes'!G253</f>
        <v>0.96370406502033423</v>
      </c>
      <c r="P24" s="58">
        <f>$D24/'Seasonal Indexes'!H253</f>
        <v>0.92456681789929018</v>
      </c>
      <c r="Q24" s="6"/>
      <c r="R24" s="18">
        <f t="shared" si="1"/>
        <v>9.6832893709188177E-3</v>
      </c>
      <c r="S24" s="6">
        <f t="shared" si="2"/>
        <v>9.7359455950197567E-3</v>
      </c>
      <c r="T24" s="18">
        <f t="shared" si="3"/>
        <v>9.314117480566108E-3</v>
      </c>
      <c r="U24" s="6">
        <f t="shared" si="4"/>
        <v>9.6092763560903099E-3</v>
      </c>
      <c r="W24">
        <f t="shared" si="5"/>
        <v>9.5799691870838526E-3</v>
      </c>
    </row>
    <row r="25" spans="1:23" x14ac:dyDescent="0.3">
      <c r="A25" s="13">
        <v>20</v>
      </c>
      <c r="B25" s="128"/>
      <c r="C25" s="6" t="s">
        <v>8</v>
      </c>
      <c r="D25" s="6">
        <v>94.7</v>
      </c>
      <c r="E25" s="6">
        <f>'Seasonal Indexes'!$H$62+'Seasonal Indexes'!$H$61*A25</f>
        <v>96.951884920634882</v>
      </c>
      <c r="F25" s="6">
        <f>'Seasonal Indexes'!$K$107+'Seasonal Indexes'!$K$108*A25+'Seasonal Indexes'!$K$109*(POWER(A25,2))</f>
        <v>100.34154028929261</v>
      </c>
      <c r="G25" s="6"/>
      <c r="H25" s="27">
        <f t="shared" si="0"/>
        <v>0.97677317029495325</v>
      </c>
      <c r="I25" s="6"/>
      <c r="J25" s="38">
        <f>$D25/'Seasonal Indexes'!B254</f>
        <v>0.8424811408613545</v>
      </c>
      <c r="K25" s="98">
        <f>$D25/'Seasonal Indexes'!C254</f>
        <v>0.84301185539294299</v>
      </c>
      <c r="L25" s="98">
        <f>$D25/'Seasonal Indexes'!D254</f>
        <v>0.84881619601642744</v>
      </c>
      <c r="M25" s="98">
        <f>$D25/'Seasonal Indexes'!E254</f>
        <v>0.82892095371403485</v>
      </c>
      <c r="N25" s="98">
        <f>$D25/'Seasonal Indexes'!F254</f>
        <v>0.83888982969480241</v>
      </c>
      <c r="O25" s="98">
        <f>$D25/'Seasonal Indexes'!G254</f>
        <v>0.86680125476759584</v>
      </c>
      <c r="P25" s="58">
        <f>$D25/'Seasonal Indexes'!H254</f>
        <v>0.84785251500963432</v>
      </c>
      <c r="Q25" s="6"/>
      <c r="R25" s="18">
        <f t="shared" si="1"/>
        <v>8.7550252035973417E-3</v>
      </c>
      <c r="S25" s="6">
        <f t="shared" si="2"/>
        <v>8.5498178234759657E-3</v>
      </c>
      <c r="T25" s="18">
        <f t="shared" si="3"/>
        <v>8.3603443526600908E-3</v>
      </c>
      <c r="U25" s="6">
        <f t="shared" si="4"/>
        <v>8.6385085605476964E-3</v>
      </c>
      <c r="W25">
        <f t="shared" si="5"/>
        <v>8.745085417407707E-3</v>
      </c>
    </row>
    <row r="26" spans="1:23" x14ac:dyDescent="0.3">
      <c r="A26" s="13">
        <v>21</v>
      </c>
      <c r="B26" s="128"/>
      <c r="C26" s="6" t="s">
        <v>9</v>
      </c>
      <c r="D26" s="6">
        <v>86.6</v>
      </c>
      <c r="E26" s="6">
        <f>'Seasonal Indexes'!$H$62+'Seasonal Indexes'!$H$61*A26</f>
        <v>97.393353174603135</v>
      </c>
      <c r="F26" s="6">
        <f>'Seasonal Indexes'!$K$107+'Seasonal Indexes'!$K$108*A26+'Seasonal Indexes'!$K$109*(POWER(A26,2))</f>
        <v>100.38630093429134</v>
      </c>
      <c r="G26" s="6"/>
      <c r="H26" s="27">
        <f t="shared" si="0"/>
        <v>0.88917772288573715</v>
      </c>
      <c r="I26" s="6"/>
      <c r="J26" s="38">
        <f>$D26/'Seasonal Indexes'!B255</f>
        <v>0.82705863618893305</v>
      </c>
      <c r="K26" s="98">
        <f>$D26/'Seasonal Indexes'!C255</f>
        <v>0.82789066934003364</v>
      </c>
      <c r="L26" s="98">
        <f>$D26/'Seasonal Indexes'!D255</f>
        <v>0.83668596456156508</v>
      </c>
      <c r="M26" s="98">
        <f>$D26/'Seasonal Indexes'!E255</f>
        <v>0.82768639295979296</v>
      </c>
      <c r="N26" s="98">
        <f>$D26/'Seasonal Indexes'!F255</f>
        <v>0.82262290479729638</v>
      </c>
      <c r="O26" s="98">
        <f>$D26/'Seasonal Indexes'!G255</f>
        <v>0.81724572433360609</v>
      </c>
      <c r="P26" s="58">
        <f>$D26/'Seasonal Indexes'!H255</f>
        <v>0.82618954478888296</v>
      </c>
      <c r="Q26" s="6"/>
      <c r="R26" s="18">
        <f t="shared" si="1"/>
        <v>8.5907912325555325E-3</v>
      </c>
      <c r="S26" s="6">
        <f t="shared" si="2"/>
        <v>8.4983868609179933E-3</v>
      </c>
      <c r="T26" s="18">
        <f t="shared" si="3"/>
        <v>8.1945733346201373E-3</v>
      </c>
      <c r="U26" s="6">
        <f t="shared" si="4"/>
        <v>8.1410084516266891E-3</v>
      </c>
      <c r="W26">
        <f t="shared" si="5"/>
        <v>8.4830177610552282E-3</v>
      </c>
    </row>
    <row r="27" spans="1:23" x14ac:dyDescent="0.3">
      <c r="A27" s="13">
        <v>22</v>
      </c>
      <c r="B27" s="128"/>
      <c r="C27" s="6" t="s">
        <v>10</v>
      </c>
      <c r="D27" s="6">
        <v>101.8</v>
      </c>
      <c r="E27" s="6">
        <f>'Seasonal Indexes'!$H$62+'Seasonal Indexes'!$H$61*A27</f>
        <v>97.834821428571402</v>
      </c>
      <c r="F27" s="6">
        <f>'Seasonal Indexes'!$K$107+'Seasonal Indexes'!$K$108*A27+'Seasonal Indexes'!$K$109*(POWER(A27,2))</f>
        <v>100.42321414054607</v>
      </c>
      <c r="G27" s="6"/>
      <c r="H27" s="27">
        <f t="shared" si="0"/>
        <v>1.0405293178188457</v>
      </c>
      <c r="I27" s="6"/>
      <c r="J27" s="38">
        <f>$D27/'Seasonal Indexes'!B256</f>
        <v>0.92362580536709626</v>
      </c>
      <c r="K27" s="98">
        <f>$D27/'Seasonal Indexes'!C256</f>
        <v>0.92485716270182583</v>
      </c>
      <c r="L27" s="98">
        <f>$D27/'Seasonal Indexes'!D256</f>
        <v>0.94152260483547012</v>
      </c>
      <c r="M27" s="98">
        <f>$D27/'Seasonal Indexes'!E256</f>
        <v>0.93669997739028144</v>
      </c>
      <c r="N27" s="98">
        <f>$D27/'Seasonal Indexes'!F256</f>
        <v>0.92259962585684541</v>
      </c>
      <c r="O27" s="98">
        <f>$D27/'Seasonal Indexes'!G256</f>
        <v>0.91681650302140061</v>
      </c>
      <c r="P27" s="58">
        <f>$D27/'Seasonal Indexes'!H256</f>
        <v>0.92029468405116344</v>
      </c>
      <c r="Q27" s="6"/>
      <c r="R27" s="18">
        <f t="shared" si="1"/>
        <v>9.6235940444054473E-3</v>
      </c>
      <c r="S27" s="6">
        <f t="shared" si="2"/>
        <v>9.5743004761771888E-3</v>
      </c>
      <c r="T27" s="18">
        <f t="shared" si="3"/>
        <v>9.1871150884060785E-3</v>
      </c>
      <c r="U27" s="6">
        <f t="shared" si="4"/>
        <v>9.1295275785365868E-3</v>
      </c>
      <c r="W27">
        <f t="shared" si="5"/>
        <v>9.4066168937924095E-3</v>
      </c>
    </row>
    <row r="28" spans="1:23" x14ac:dyDescent="0.3">
      <c r="A28" s="13">
        <v>23</v>
      </c>
      <c r="B28" s="128"/>
      <c r="C28" s="6" t="s">
        <v>11</v>
      </c>
      <c r="D28" s="6">
        <v>75.599999999999994</v>
      </c>
      <c r="E28" s="6">
        <f>'Seasonal Indexes'!$H$62+'Seasonal Indexes'!$H$61*A28</f>
        <v>98.276289682539655</v>
      </c>
      <c r="F28" s="6">
        <f>'Seasonal Indexes'!$K$107+'Seasonal Indexes'!$K$108*A28+'Seasonal Indexes'!$K$109*(POWER(A28,2))</f>
        <v>100.45227990805677</v>
      </c>
      <c r="G28" s="6"/>
      <c r="H28" s="27">
        <f t="shared" si="0"/>
        <v>0.76925981072555216</v>
      </c>
      <c r="I28" s="6"/>
      <c r="J28" s="38">
        <f>$D28/'Seasonal Indexes'!B257</f>
        <v>0.84057341633385008</v>
      </c>
      <c r="K28" s="98">
        <f>$D28/'Seasonal Indexes'!C257</f>
        <v>0.84130489389646901</v>
      </c>
      <c r="L28" s="98">
        <f>$D28/'Seasonal Indexes'!D257</f>
        <v>0.85734190953277367</v>
      </c>
      <c r="M28" s="98">
        <f>$D28/'Seasonal Indexes'!E257</f>
        <v>0.84140894444757575</v>
      </c>
      <c r="N28" s="98">
        <f>$D28/'Seasonal Indexes'!F257</f>
        <v>0.83289405020928764</v>
      </c>
      <c r="O28" s="98">
        <f>$D28/'Seasonal Indexes'!G257</f>
        <v>0.85526926252712487</v>
      </c>
      <c r="P28" s="58">
        <f>$D28/'Seasonal Indexes'!H257</f>
        <v>0.84203400783362048</v>
      </c>
      <c r="Q28" s="6"/>
      <c r="R28" s="18">
        <f t="shared" si="1"/>
        <v>8.7237919980722896E-3</v>
      </c>
      <c r="S28" s="6">
        <f t="shared" si="2"/>
        <v>8.5616677956154609E-3</v>
      </c>
      <c r="T28" s="18">
        <f t="shared" si="3"/>
        <v>8.2914399849523517E-3</v>
      </c>
      <c r="U28" s="6">
        <f t="shared" si="4"/>
        <v>8.5141846786349357E-3</v>
      </c>
      <c r="W28">
        <f t="shared" si="5"/>
        <v>8.568028062044564E-3</v>
      </c>
    </row>
    <row r="29" spans="1:23" ht="15" thickBot="1" x14ac:dyDescent="0.35">
      <c r="A29" s="83">
        <v>24</v>
      </c>
      <c r="B29" s="129"/>
      <c r="C29" s="74" t="s">
        <v>12</v>
      </c>
      <c r="D29" s="74">
        <v>65.599999999999994</v>
      </c>
      <c r="E29" s="74">
        <f>'Seasonal Indexes'!$H$62+'Seasonal Indexes'!$H$61*A29</f>
        <v>98.717757936507908</v>
      </c>
      <c r="F29" s="74">
        <f>'Seasonal Indexes'!$K$107+'Seasonal Indexes'!$K$108*A29+'Seasonal Indexes'!$K$109*(POWER(A29,2))</f>
        <v>100.47349823682345</v>
      </c>
      <c r="G29" s="74"/>
      <c r="H29" s="87">
        <f t="shared" si="0"/>
        <v>0.66452076476647504</v>
      </c>
      <c r="I29" s="74"/>
      <c r="J29" s="76">
        <f>$D29/'Seasonal Indexes'!B258</f>
        <v>0.83859005718144264</v>
      </c>
      <c r="K29" s="106">
        <f>$D29/'Seasonal Indexes'!C258</f>
        <v>0.84082929224420866</v>
      </c>
      <c r="L29" s="106">
        <f>$D29/'Seasonal Indexes'!D258</f>
        <v>0.86110807309692283</v>
      </c>
      <c r="M29" s="106">
        <f>$D29/'Seasonal Indexes'!E258</f>
        <v>0.84620108533490201</v>
      </c>
      <c r="N29" s="106">
        <f>$D29/'Seasonal Indexes'!F258</f>
        <v>0.82842294101689185</v>
      </c>
      <c r="O29" s="106">
        <f>$D29/'Seasonal Indexes'!G258</f>
        <v>0.78081305144290702</v>
      </c>
      <c r="P29" s="107">
        <f>$D29/'Seasonal Indexes'!H258</f>
        <v>0.84519399031703013</v>
      </c>
      <c r="Q29" s="74"/>
      <c r="R29" s="75">
        <f t="shared" si="1"/>
        <v>8.7229298061120859E-3</v>
      </c>
      <c r="S29" s="74">
        <f t="shared" si="2"/>
        <v>8.5719236642221083E-3</v>
      </c>
      <c r="T29" s="75">
        <f t="shared" si="3"/>
        <v>8.2451885875839404E-3</v>
      </c>
      <c r="U29" s="74">
        <f t="shared" si="4"/>
        <v>7.7713333878598823E-3</v>
      </c>
      <c r="W29">
        <f t="shared" si="5"/>
        <v>8.5617219027667932E-3</v>
      </c>
    </row>
    <row r="30" spans="1:23" ht="15" thickTop="1" x14ac:dyDescent="0.3">
      <c r="A30" s="79">
        <v>25</v>
      </c>
      <c r="B30" s="130">
        <v>1992</v>
      </c>
      <c r="C30" s="80" t="s">
        <v>1</v>
      </c>
      <c r="D30" s="80">
        <v>71.599999999999994</v>
      </c>
      <c r="E30" s="80">
        <f>'Seasonal Indexes'!$H$62+'Seasonal Indexes'!$H$61*A30</f>
        <v>99.159226190476161</v>
      </c>
      <c r="F30" s="80">
        <f>'Seasonal Indexes'!$K$107+'Seasonal Indexes'!$K$108*A30+'Seasonal Indexes'!$K$109*(POWER(A30,2))</f>
        <v>100.48686912684613</v>
      </c>
      <c r="G30" s="80"/>
      <c r="H30" s="88">
        <f t="shared" si="0"/>
        <v>0.72207098371726586</v>
      </c>
      <c r="I30" s="80"/>
      <c r="J30" s="38">
        <f>$D30/'Seasonal Indexes'!B247</f>
        <v>0.98326781495302407</v>
      </c>
      <c r="K30" s="98">
        <f>$D30/'Seasonal Indexes'!C247</f>
        <v>0.97967605919826828</v>
      </c>
      <c r="L30" s="98">
        <f>$D30/'Seasonal Indexes'!D247</f>
        <v>0.95358051532533039</v>
      </c>
      <c r="M30" s="98">
        <f>$D30/'Seasonal Indexes'!E247</f>
        <v>0.99743762596113494</v>
      </c>
      <c r="N30" s="98">
        <f>$D30/'Seasonal Indexes'!F247</f>
        <v>0.98929799871566737</v>
      </c>
      <c r="O30" s="98">
        <f>$D30/'Seasonal Indexes'!G247</f>
        <v>1.0238292980583554</v>
      </c>
      <c r="P30" s="58">
        <f>$D30/'Seasonal Indexes'!H247</f>
        <v>1.0270745222907296</v>
      </c>
      <c r="Q30" s="80"/>
      <c r="R30" s="81">
        <f t="shared" si="1"/>
        <v>9.6166595077455119E-3</v>
      </c>
      <c r="S30" s="80">
        <f t="shared" si="2"/>
        <v>1.0058949270591774E-2</v>
      </c>
      <c r="T30" s="81">
        <f t="shared" si="3"/>
        <v>9.8450474904025632E-3</v>
      </c>
      <c r="U30" s="80">
        <f t="shared" si="4"/>
        <v>1.0188687407167198E-2</v>
      </c>
      <c r="W30">
        <f t="shared" si="5"/>
        <v>1.035783115448894E-2</v>
      </c>
    </row>
    <row r="31" spans="1:23" x14ac:dyDescent="0.3">
      <c r="A31" s="13">
        <v>26</v>
      </c>
      <c r="B31" s="128"/>
      <c r="C31" s="6" t="s">
        <v>2</v>
      </c>
      <c r="D31" s="6">
        <v>78.8</v>
      </c>
      <c r="E31" s="6">
        <f>'Seasonal Indexes'!$H$62+'Seasonal Indexes'!$H$61*A31</f>
        <v>99.600694444444414</v>
      </c>
      <c r="F31" s="6">
        <f>'Seasonal Indexes'!$K$107+'Seasonal Indexes'!$K$108*A31+'Seasonal Indexes'!$K$109*(POWER(A31,2))</f>
        <v>100.49239257812478</v>
      </c>
      <c r="G31" s="6"/>
      <c r="H31" s="27">
        <f t="shared" si="0"/>
        <v>0.79115914240892471</v>
      </c>
      <c r="I31" s="6"/>
      <c r="J31" s="38">
        <f>$D31/'Seasonal Indexes'!B248</f>
        <v>1.0581659320839951</v>
      </c>
      <c r="K31" s="98">
        <f>$D31/'Seasonal Indexes'!C248</f>
        <v>1.05635093445328</v>
      </c>
      <c r="L31" s="98">
        <f>$D31/'Seasonal Indexes'!D248</f>
        <v>1.0346582234408617</v>
      </c>
      <c r="M31" s="98">
        <f>$D31/'Seasonal Indexes'!E248</f>
        <v>1.058461015470693</v>
      </c>
      <c r="N31" s="98">
        <f>$D31/'Seasonal Indexes'!F248</f>
        <v>1.0658015698803665</v>
      </c>
      <c r="O31" s="98">
        <f>$D31/'Seasonal Indexes'!G248</f>
        <v>1.025175316196915</v>
      </c>
      <c r="P31" s="58">
        <f>$D31/'Seasonal Indexes'!H248</f>
        <v>1.0621278853750318</v>
      </c>
      <c r="Q31" s="6"/>
      <c r="R31" s="18">
        <f t="shared" si="1"/>
        <v>1.0388062344464643E-2</v>
      </c>
      <c r="S31" s="6">
        <f t="shared" si="2"/>
        <v>1.0627044533922249E-2</v>
      </c>
      <c r="T31" s="18">
        <f t="shared" si="3"/>
        <v>1.060579355847052E-2</v>
      </c>
      <c r="U31" s="6">
        <f t="shared" si="4"/>
        <v>1.020152162662386E-2</v>
      </c>
      <c r="W31">
        <f t="shared" si="5"/>
        <v>1.0663860240125823E-2</v>
      </c>
    </row>
    <row r="32" spans="1:23" x14ac:dyDescent="0.3">
      <c r="A32" s="13">
        <v>27</v>
      </c>
      <c r="B32" s="128"/>
      <c r="C32" s="6" t="s">
        <v>3</v>
      </c>
      <c r="D32" s="6">
        <v>111.6</v>
      </c>
      <c r="E32" s="6">
        <f>'Seasonal Indexes'!$H$62+'Seasonal Indexes'!$H$61*A32</f>
        <v>100.04216269841267</v>
      </c>
      <c r="F32" s="6">
        <f>'Seasonal Indexes'!$K$107+'Seasonal Indexes'!$K$108*A32+'Seasonal Indexes'!$K$109*(POWER(A32,2))</f>
        <v>100.4900685906594</v>
      </c>
      <c r="G32" s="6"/>
      <c r="H32" s="27">
        <f t="shared" si="0"/>
        <v>1.1155296625926572</v>
      </c>
      <c r="I32" s="6"/>
      <c r="J32" s="38">
        <f>$D32/'Seasonal Indexes'!B249</f>
        <v>1.1164803272268593</v>
      </c>
      <c r="K32" s="98">
        <f>$D32/'Seasonal Indexes'!C249</f>
        <v>1.1154059742674456</v>
      </c>
      <c r="L32" s="98">
        <f>$D32/'Seasonal Indexes'!D249</f>
        <v>1.0935382096046651</v>
      </c>
      <c r="M32" s="98">
        <f>$D32/'Seasonal Indexes'!E249</f>
        <v>1.0889301442154731</v>
      </c>
      <c r="N32" s="98">
        <f>$D32/'Seasonal Indexes'!F249</f>
        <v>1.1168430711716102</v>
      </c>
      <c r="O32" s="98">
        <f>$D32/'Seasonal Indexes'!G249</f>
        <v>1.0814823964401072</v>
      </c>
      <c r="P32" s="58">
        <f>$D32/'Seasonal Indexes'!H249</f>
        <v>1.1070991836151716</v>
      </c>
      <c r="Q32" s="6"/>
      <c r="R32" s="18">
        <f t="shared" si="1"/>
        <v>1.0930773387029306E-2</v>
      </c>
      <c r="S32" s="6">
        <f t="shared" si="2"/>
        <v>1.0884712153796239E-2</v>
      </c>
      <c r="T32" s="18">
        <f t="shared" si="3"/>
        <v>1.1113964661731968E-2</v>
      </c>
      <c r="U32" s="6">
        <f t="shared" si="4"/>
        <v>1.0762082378960895E-2</v>
      </c>
      <c r="W32">
        <f t="shared" si="5"/>
        <v>1.1066325974505723E-2</v>
      </c>
    </row>
    <row r="33" spans="1:23" x14ac:dyDescent="0.3">
      <c r="A33" s="13">
        <v>28</v>
      </c>
      <c r="B33" s="128"/>
      <c r="C33" s="6" t="s">
        <v>4</v>
      </c>
      <c r="D33" s="6">
        <v>107.6</v>
      </c>
      <c r="E33" s="6">
        <f>'Seasonal Indexes'!$H$62+'Seasonal Indexes'!$H$61*A33</f>
        <v>100.48363095238093</v>
      </c>
      <c r="F33" s="6">
        <f>'Seasonal Indexes'!$K$107+'Seasonal Indexes'!$K$108*A33+'Seasonal Indexes'!$K$109*(POWER(A33,2))</f>
        <v>100.47989716445004</v>
      </c>
      <c r="G33" s="6"/>
      <c r="H33" s="27">
        <f t="shared" si="0"/>
        <v>1.0708211773417253</v>
      </c>
      <c r="I33" s="6"/>
      <c r="J33" s="38">
        <f>$D33/'Seasonal Indexes'!B250</f>
        <v>0.96062040908597957</v>
      </c>
      <c r="K33" s="98">
        <f>$D33/'Seasonal Indexes'!C250</f>
        <v>0.96013539068318776</v>
      </c>
      <c r="L33" s="98">
        <f>$D33/'Seasonal Indexes'!D250</f>
        <v>0.94955784777832641</v>
      </c>
      <c r="M33" s="98">
        <f>$D33/'Seasonal Indexes'!E250</f>
        <v>0.97188488252338456</v>
      </c>
      <c r="N33" s="98">
        <f>$D33/'Seasonal Indexes'!F250</f>
        <v>0.96667664679234322</v>
      </c>
      <c r="O33" s="98">
        <f>$D33/'Seasonal Indexes'!G250</f>
        <v>0.95759625697678619</v>
      </c>
      <c r="P33" s="58">
        <f>$D33/'Seasonal Indexes'!H250</f>
        <v>0.95333308732363164</v>
      </c>
      <c r="Q33" s="6"/>
      <c r="R33" s="18">
        <f t="shared" si="1"/>
        <v>9.4498759527143344E-3</v>
      </c>
      <c r="S33" s="6">
        <f t="shared" si="2"/>
        <v>9.6720716927910337E-3</v>
      </c>
      <c r="T33" s="18">
        <f t="shared" si="3"/>
        <v>9.620597493349696E-3</v>
      </c>
      <c r="U33" s="6">
        <f t="shared" si="4"/>
        <v>9.5302272792889102E-3</v>
      </c>
      <c r="W33">
        <f t="shared" si="5"/>
        <v>9.4874466446720554E-3</v>
      </c>
    </row>
    <row r="34" spans="1:23" x14ac:dyDescent="0.3">
      <c r="A34" s="13">
        <v>29</v>
      </c>
      <c r="B34" s="128"/>
      <c r="C34" s="6" t="s">
        <v>5</v>
      </c>
      <c r="D34" s="6">
        <v>115.2</v>
      </c>
      <c r="E34" s="6">
        <f>'Seasonal Indexes'!$H$62+'Seasonal Indexes'!$H$61*A34</f>
        <v>100.92509920634919</v>
      </c>
      <c r="F34" s="6">
        <f>'Seasonal Indexes'!$K$107+'Seasonal Indexes'!$K$108*A34+'Seasonal Indexes'!$K$109*(POWER(A34,2))</f>
        <v>100.46187829949665</v>
      </c>
      <c r="G34" s="6"/>
      <c r="H34" s="27">
        <f t="shared" si="0"/>
        <v>1.1414405425994645</v>
      </c>
      <c r="I34" s="6"/>
      <c r="J34" s="38">
        <f>$D34/'Seasonal Indexes'!B251</f>
        <v>0.98240525653218791</v>
      </c>
      <c r="K34" s="98">
        <f>$D34/'Seasonal Indexes'!C251</f>
        <v>0.98201499347251475</v>
      </c>
      <c r="L34" s="98">
        <f>$D34/'Seasonal Indexes'!D251</f>
        <v>0.97443980264465246</v>
      </c>
      <c r="M34" s="98">
        <f>$D34/'Seasonal Indexes'!E251</f>
        <v>0.99708834168771421</v>
      </c>
      <c r="N34" s="98">
        <f>$D34/'Seasonal Indexes'!F251</f>
        <v>0.98337109136861989</v>
      </c>
      <c r="O34" s="98">
        <f>$D34/'Seasonal Indexes'!G251</f>
        <v>1.0035392175357751</v>
      </c>
      <c r="P34" s="58">
        <f>$D34/'Seasonal Indexes'!H251</f>
        <v>0.97470607755203953</v>
      </c>
      <c r="Q34" s="6"/>
      <c r="R34" s="18">
        <f t="shared" si="1"/>
        <v>9.6550789675453746E-3</v>
      </c>
      <c r="S34" s="6">
        <f t="shared" si="2"/>
        <v>9.8794883485731309E-3</v>
      </c>
      <c r="T34" s="18">
        <f t="shared" si="3"/>
        <v>9.7884999565406982E-3</v>
      </c>
      <c r="U34" s="6">
        <f t="shared" si="4"/>
        <v>9.9892539789473885E-3</v>
      </c>
      <c r="W34">
        <f t="shared" si="5"/>
        <v>9.6577173093402406E-3</v>
      </c>
    </row>
    <row r="35" spans="1:23" x14ac:dyDescent="0.3">
      <c r="A35" s="13">
        <v>30</v>
      </c>
      <c r="B35" s="128"/>
      <c r="C35" s="6" t="s">
        <v>6</v>
      </c>
      <c r="D35" s="6">
        <v>117.8</v>
      </c>
      <c r="E35" s="6">
        <f>'Seasonal Indexes'!$H$62+'Seasonal Indexes'!$H$61*A35</f>
        <v>101.36656746031744</v>
      </c>
      <c r="F35" s="6">
        <f>'Seasonal Indexes'!$K$107+'Seasonal Indexes'!$K$108*A35+'Seasonal Indexes'!$K$109*(POWER(A35,2))</f>
        <v>100.43601199579923</v>
      </c>
      <c r="G35" s="6"/>
      <c r="H35" s="27">
        <f t="shared" si="0"/>
        <v>1.1621188617846396</v>
      </c>
      <c r="I35" s="6"/>
      <c r="J35" s="38">
        <f>$D35/'Seasonal Indexes'!B252</f>
        <v>1.0094491010167701</v>
      </c>
      <c r="K35" s="98">
        <f>$D35/'Seasonal Indexes'!C252</f>
        <v>1.0094716379054252</v>
      </c>
      <c r="L35" s="98">
        <f>$D35/'Seasonal Indexes'!D252</f>
        <v>1.0080553832376606</v>
      </c>
      <c r="M35" s="98">
        <f>$D35/'Seasonal Indexes'!E252</f>
        <v>0.98201950816492101</v>
      </c>
      <c r="N35" s="98">
        <f>$D35/'Seasonal Indexes'!F252</f>
        <v>1.0150615087765571</v>
      </c>
      <c r="O35" s="98">
        <f>$D35/'Seasonal Indexes'!G252</f>
        <v>1.0086410260132068</v>
      </c>
      <c r="P35" s="58">
        <f>$D35/'Seasonal Indexes'!H252</f>
        <v>1.0003002427381613</v>
      </c>
      <c r="Q35" s="6"/>
      <c r="R35" s="18">
        <f t="shared" si="1"/>
        <v>9.944653434499396E-3</v>
      </c>
      <c r="S35" s="6">
        <f t="shared" si="2"/>
        <v>9.6878046950673157E-3</v>
      </c>
      <c r="T35" s="18">
        <f t="shared" si="3"/>
        <v>1.0106549320367404E-2</v>
      </c>
      <c r="U35" s="6">
        <f t="shared" si="4"/>
        <v>1.0042623218207763E-2</v>
      </c>
      <c r="W35">
        <f t="shared" si="5"/>
        <v>9.8681475342425364E-3</v>
      </c>
    </row>
    <row r="36" spans="1:23" x14ac:dyDescent="0.3">
      <c r="A36" s="13">
        <v>31</v>
      </c>
      <c r="B36" s="128"/>
      <c r="C36" s="6" t="s">
        <v>7</v>
      </c>
      <c r="D36" s="6">
        <v>106.2</v>
      </c>
      <c r="E36" s="6">
        <f>'Seasonal Indexes'!$H$62+'Seasonal Indexes'!$H$61*A36</f>
        <v>101.80803571428569</v>
      </c>
      <c r="F36" s="6">
        <f>'Seasonal Indexes'!$K$107+'Seasonal Indexes'!$K$108*A36+'Seasonal Indexes'!$K$109*(POWER(A36,2))</f>
        <v>100.40229825335781</v>
      </c>
      <c r="G36" s="6"/>
      <c r="H36" s="27">
        <f t="shared" si="0"/>
        <v>1.0431396623547471</v>
      </c>
      <c r="I36" s="6"/>
      <c r="J36" s="38">
        <f>$D36/'Seasonal Indexes'!B253</f>
        <v>0.95428741272845097</v>
      </c>
      <c r="K36" s="98">
        <f>$D36/'Seasonal Indexes'!C253</f>
        <v>0.95413748523498676</v>
      </c>
      <c r="L36" s="98">
        <f>$D36/'Seasonal Indexes'!D253</f>
        <v>0.95891755167974757</v>
      </c>
      <c r="M36" s="98">
        <f>$D36/'Seasonal Indexes'!E253</f>
        <v>0.96413199643725056</v>
      </c>
      <c r="N36" s="98">
        <f>$D36/'Seasonal Indexes'!F253</f>
        <v>0.95847079821249137</v>
      </c>
      <c r="O36" s="98">
        <f>$D36/'Seasonal Indexes'!G253</f>
        <v>0.98884417106434297</v>
      </c>
      <c r="P36" s="58">
        <f>$D36/'Seasonal Indexes'!H253</f>
        <v>0.94868595227927166</v>
      </c>
      <c r="Q36" s="6"/>
      <c r="R36" s="18">
        <f t="shared" si="1"/>
        <v>9.4188788237782716E-3</v>
      </c>
      <c r="S36" s="6">
        <f t="shared" si="2"/>
        <v>9.4700972243781708E-3</v>
      </c>
      <c r="T36" s="18">
        <f t="shared" si="3"/>
        <v>9.5463033704055334E-3</v>
      </c>
      <c r="U36" s="6">
        <f t="shared" si="4"/>
        <v>9.8488200794872981E-3</v>
      </c>
      <c r="W36">
        <f t="shared" si="5"/>
        <v>9.3183798864528346E-3</v>
      </c>
    </row>
    <row r="37" spans="1:23" x14ac:dyDescent="0.3">
      <c r="A37" s="13">
        <v>32</v>
      </c>
      <c r="B37" s="128"/>
      <c r="C37" s="6" t="s">
        <v>8</v>
      </c>
      <c r="D37" s="6">
        <v>109.9</v>
      </c>
      <c r="E37" s="6">
        <f>'Seasonal Indexes'!$H$62+'Seasonal Indexes'!$H$61*A37</f>
        <v>102.24950396825395</v>
      </c>
      <c r="F37" s="6">
        <f>'Seasonal Indexes'!$K$107+'Seasonal Indexes'!$K$108*A37+'Seasonal Indexes'!$K$109*(POWER(A37,2))</f>
        <v>100.36073707217236</v>
      </c>
      <c r="G37" s="6"/>
      <c r="H37" s="27">
        <f t="shared" si="0"/>
        <v>1.0748218400562741</v>
      </c>
      <c r="I37" s="6"/>
      <c r="J37" s="38">
        <f>$D37/'Seasonal Indexes'!B254</f>
        <v>0.97770514657510943</v>
      </c>
      <c r="K37" s="98">
        <f>$D37/'Seasonal Indexes'!C254</f>
        <v>0.97832104443172585</v>
      </c>
      <c r="L37" s="98">
        <f>$D37/'Seasonal Indexes'!D254</f>
        <v>0.98505702156499864</v>
      </c>
      <c r="M37" s="98">
        <f>$D37/'Seasonal Indexes'!E254</f>
        <v>0.96196845631649874</v>
      </c>
      <c r="N37" s="98">
        <f>$D37/'Seasonal Indexes'!F254</f>
        <v>0.97353740531635469</v>
      </c>
      <c r="O37" s="98">
        <f>$D37/'Seasonal Indexes'!G254</f>
        <v>1.0059288056912226</v>
      </c>
      <c r="P37" s="58">
        <f>$D37/'Seasonal Indexes'!H254</f>
        <v>0.98393866314212053</v>
      </c>
      <c r="Q37" s="6"/>
      <c r="R37" s="18">
        <f t="shared" si="1"/>
        <v>9.6338562372961303E-3</v>
      </c>
      <c r="S37" s="6">
        <f t="shared" si="2"/>
        <v>9.4080501027679047E-3</v>
      </c>
      <c r="T37" s="18">
        <f t="shared" si="3"/>
        <v>9.7003811820976903E-3</v>
      </c>
      <c r="U37" s="6">
        <f t="shared" si="4"/>
        <v>1.0023130907934939E-2</v>
      </c>
      <c r="W37">
        <f t="shared" si="5"/>
        <v>9.6229186935479927E-3</v>
      </c>
    </row>
    <row r="38" spans="1:23" x14ac:dyDescent="0.3">
      <c r="A38" s="13">
        <v>33</v>
      </c>
      <c r="B38" s="128"/>
      <c r="C38" s="6" t="s">
        <v>9</v>
      </c>
      <c r="D38" s="6">
        <v>106</v>
      </c>
      <c r="E38" s="6">
        <f>'Seasonal Indexes'!$H$62+'Seasonal Indexes'!$H$61*A38</f>
        <v>102.6909722222222</v>
      </c>
      <c r="F38" s="6">
        <f>'Seasonal Indexes'!$K$107+'Seasonal Indexes'!$K$108*A38+'Seasonal Indexes'!$K$109*(POWER(A38,2))</f>
        <v>100.3113284522429</v>
      </c>
      <c r="G38" s="6"/>
      <c r="H38" s="27">
        <f t="shared" ref="H38:H69" si="6">D38/E38</f>
        <v>1.032223161453931</v>
      </c>
      <c r="I38" s="6"/>
      <c r="J38" s="38">
        <f>$D38/'Seasonal Indexes'!B255</f>
        <v>1.0123350512243292</v>
      </c>
      <c r="K38" s="98">
        <f>$D38/'Seasonal Indexes'!C255</f>
        <v>1.0133534751737134</v>
      </c>
      <c r="L38" s="98">
        <f>$D38/'Seasonal Indexes'!D255</f>
        <v>1.0241190790245485</v>
      </c>
      <c r="M38" s="98">
        <f>$D38/'Seasonal Indexes'!E255</f>
        <v>1.0131034371101393</v>
      </c>
      <c r="N38" s="98">
        <f>$D38/'Seasonal Indexes'!F255</f>
        <v>1.0069056340474991</v>
      </c>
      <c r="O38" s="98">
        <f>$D38/'Seasonal Indexes'!G255</f>
        <v>1.0003238658124971</v>
      </c>
      <c r="P38" s="58">
        <f>$D38/'Seasonal Indexes'!H255</f>
        <v>1.011271267293552</v>
      </c>
      <c r="Q38" s="6"/>
      <c r="R38" s="18">
        <f t="shared" ref="R38:R69" si="7">L38/E38</f>
        <v>9.9728248439245985E-3</v>
      </c>
      <c r="S38" s="6">
        <f t="shared" ref="S38:S69" si="8">M38/E38</f>
        <v>9.8655550257893548E-3</v>
      </c>
      <c r="T38" s="18">
        <f t="shared" ref="T38:T69" si="9">N38/F38</f>
        <v>1.0037805795054101E-2</v>
      </c>
      <c r="U38" s="6">
        <f t="shared" ref="U38:U69" si="10">O38/F38</f>
        <v>9.972192385915216E-3</v>
      </c>
      <c r="W38">
        <f t="shared" ref="W38:W69" si="11">P38/E38</f>
        <v>9.8477134397478624E-3</v>
      </c>
    </row>
    <row r="39" spans="1:23" x14ac:dyDescent="0.3">
      <c r="A39" s="13">
        <v>34</v>
      </c>
      <c r="B39" s="128"/>
      <c r="C39" s="6" t="s">
        <v>10</v>
      </c>
      <c r="D39" s="6">
        <v>111.8</v>
      </c>
      <c r="E39" s="6">
        <f>'Seasonal Indexes'!$H$62+'Seasonal Indexes'!$H$61*A39</f>
        <v>103.13244047619047</v>
      </c>
      <c r="F39" s="6">
        <f>'Seasonal Indexes'!$K$107+'Seasonal Indexes'!$K$108*A39+'Seasonal Indexes'!$K$109*(POWER(A39,2))</f>
        <v>100.25407239356943</v>
      </c>
      <c r="G39" s="6"/>
      <c r="H39" s="27">
        <f t="shared" si="6"/>
        <v>1.0840429983406681</v>
      </c>
      <c r="I39" s="6"/>
      <c r="J39" s="38">
        <f>$D39/'Seasonal Indexes'!B256</f>
        <v>1.0143552557960842</v>
      </c>
      <c r="K39" s="98">
        <f>$D39/'Seasonal Indexes'!C256</f>
        <v>1.0157075716116319</v>
      </c>
      <c r="L39" s="98">
        <f>$D39/'Seasonal Indexes'!D256</f>
        <v>1.0340100905756933</v>
      </c>
      <c r="M39" s="98">
        <f>$D39/'Seasonal Indexes'!E256</f>
        <v>1.0287137276250831</v>
      </c>
      <c r="N39" s="98">
        <f>$D39/'Seasonal Indexes'!F256</f>
        <v>1.0132282727975965</v>
      </c>
      <c r="O39" s="98">
        <f>$D39/'Seasonal Indexes'!G256</f>
        <v>1.0068770632396129</v>
      </c>
      <c r="P39" s="58">
        <f>$D39/'Seasonal Indexes'!H256</f>
        <v>1.0106969123469556</v>
      </c>
      <c r="Q39" s="6"/>
      <c r="R39" s="18">
        <f t="shared" si="7"/>
        <v>1.0026041135082115E-2</v>
      </c>
      <c r="S39" s="6">
        <f t="shared" si="8"/>
        <v>9.9746861693103799E-3</v>
      </c>
      <c r="T39" s="18">
        <f t="shared" si="9"/>
        <v>1.010660463566952E-2</v>
      </c>
      <c r="U39" s="6">
        <f t="shared" si="10"/>
        <v>1.0043253497841917E-2</v>
      </c>
      <c r="W39">
        <f t="shared" si="11"/>
        <v>9.7999902618448043E-3</v>
      </c>
    </row>
    <row r="40" spans="1:23" x14ac:dyDescent="0.3">
      <c r="A40" s="13">
        <v>35</v>
      </c>
      <c r="B40" s="128"/>
      <c r="C40" s="6" t="s">
        <v>11</v>
      </c>
      <c r="D40" s="6">
        <v>84.5</v>
      </c>
      <c r="E40" s="6">
        <f>'Seasonal Indexes'!$H$62+'Seasonal Indexes'!$H$61*A40</f>
        <v>103.57390873015872</v>
      </c>
      <c r="F40" s="6">
        <f>'Seasonal Indexes'!$K$107+'Seasonal Indexes'!$K$108*A40+'Seasonal Indexes'!$K$109*(POWER(A40,2))</f>
        <v>100.18896889615193</v>
      </c>
      <c r="G40" s="6"/>
      <c r="H40" s="27">
        <f t="shared" si="6"/>
        <v>0.81584253250640559</v>
      </c>
      <c r="I40" s="6"/>
      <c r="J40" s="38">
        <f>$D40/'Seasonal Indexes'!B257</f>
        <v>0.93952981058479279</v>
      </c>
      <c r="K40" s="98">
        <f>$D40/'Seasonal Indexes'!C257</f>
        <v>0.94034740124671479</v>
      </c>
      <c r="L40" s="98">
        <f>$D40/'Seasonal Indexes'!D257</f>
        <v>0.95827237242750507</v>
      </c>
      <c r="M40" s="98">
        <f>$D40/'Seasonal Indexes'!E257</f>
        <v>0.94046370113518729</v>
      </c>
      <c r="N40" s="98">
        <f>$D40/'Seasonal Indexes'!F257</f>
        <v>0.93094639209900543</v>
      </c>
      <c r="O40" s="98">
        <f>$D40/'Seasonal Indexes'!G257</f>
        <v>0.95595572332727596</v>
      </c>
      <c r="P40" s="58">
        <f>$D40/'Seasonal Indexes'!H257</f>
        <v>0.94116235002567372</v>
      </c>
      <c r="Q40" s="6"/>
      <c r="R40" s="18">
        <f t="shared" si="7"/>
        <v>9.2520634219192561E-3</v>
      </c>
      <c r="S40" s="6">
        <f t="shared" si="8"/>
        <v>9.080121747508621E-3</v>
      </c>
      <c r="T40" s="18">
        <f t="shared" si="9"/>
        <v>9.2919051104713123E-3</v>
      </c>
      <c r="U40" s="6">
        <f t="shared" si="10"/>
        <v>9.5415267155623193E-3</v>
      </c>
      <c r="W40">
        <f t="shared" si="11"/>
        <v>9.0868671614748615E-3</v>
      </c>
    </row>
    <row r="41" spans="1:23" ht="15" thickBot="1" x14ac:dyDescent="0.35">
      <c r="A41" s="83">
        <v>36</v>
      </c>
      <c r="B41" s="129"/>
      <c r="C41" s="74" t="s">
        <v>12</v>
      </c>
      <c r="D41" s="74">
        <v>78.599999999999994</v>
      </c>
      <c r="E41" s="74">
        <f>'Seasonal Indexes'!$H$62+'Seasonal Indexes'!$H$61*A41</f>
        <v>104.01537698412697</v>
      </c>
      <c r="F41" s="74">
        <f>'Seasonal Indexes'!$K$107+'Seasonal Indexes'!$K$108*A41+'Seasonal Indexes'!$K$109*(POWER(A41,2))</f>
        <v>100.11601795999043</v>
      </c>
      <c r="G41" s="74"/>
      <c r="H41" s="87">
        <f t="shared" si="6"/>
        <v>0.7556575025632466</v>
      </c>
      <c r="I41" s="74"/>
      <c r="J41" s="76">
        <f>$D41/'Seasonal Indexes'!B258</f>
        <v>1.0047740624155701</v>
      </c>
      <c r="K41" s="106">
        <f>$D41/'Seasonal Indexes'!C258</f>
        <v>1.0074570483291889</v>
      </c>
      <c r="L41" s="106">
        <f>$D41/'Seasonal Indexes'!D258</f>
        <v>1.0317544900216178</v>
      </c>
      <c r="M41" s="106">
        <f>$D41/'Seasonal Indexes'!E258</f>
        <v>1.0138933735872453</v>
      </c>
      <c r="N41" s="106">
        <f>$D41/'Seasonal Indexes'!F258</f>
        <v>0.9925921214013369</v>
      </c>
      <c r="O41" s="106">
        <f>$D41/'Seasonal Indexes'!G258</f>
        <v>0.93554734517397098</v>
      </c>
      <c r="P41" s="107">
        <f>$D41/'Seasonal Indexes'!H258</f>
        <v>1.012686701812783</v>
      </c>
      <c r="Q41" s="74"/>
      <c r="R41" s="75">
        <f t="shared" si="7"/>
        <v>9.9192496334370474E-3</v>
      </c>
      <c r="S41" s="74">
        <f t="shared" si="8"/>
        <v>9.7475335184524503E-3</v>
      </c>
      <c r="T41" s="75">
        <f t="shared" si="9"/>
        <v>9.9144187076838051E-3</v>
      </c>
      <c r="U41" s="74">
        <f t="shared" si="10"/>
        <v>9.3446320003243207E-3</v>
      </c>
      <c r="W41">
        <f t="shared" si="11"/>
        <v>9.7359326204943877E-3</v>
      </c>
    </row>
    <row r="42" spans="1:23" ht="15" thickTop="1" x14ac:dyDescent="0.3">
      <c r="A42" s="79">
        <v>37</v>
      </c>
      <c r="B42" s="130">
        <v>1993</v>
      </c>
      <c r="C42" s="80" t="s">
        <v>1</v>
      </c>
      <c r="D42" s="80">
        <v>70.5</v>
      </c>
      <c r="E42" s="80">
        <f>'Seasonal Indexes'!$H$62+'Seasonal Indexes'!$H$61*A42</f>
        <v>104.45684523809523</v>
      </c>
      <c r="F42" s="80">
        <f>'Seasonal Indexes'!$K$107+'Seasonal Indexes'!$K$108*A42+'Seasonal Indexes'!$K$109*(POWER(A42,2))</f>
        <v>100.0352195850849</v>
      </c>
      <c r="G42" s="80"/>
      <c r="H42" s="88">
        <f t="shared" si="6"/>
        <v>0.67491986608732824</v>
      </c>
      <c r="I42" s="80"/>
      <c r="J42" s="38">
        <f>$D42/'Seasonal Indexes'!B247</f>
        <v>0.96816174517022624</v>
      </c>
      <c r="K42" s="98">
        <f>$D42/'Seasonal Indexes'!C247</f>
        <v>0.9646251700206413</v>
      </c>
      <c r="L42" s="98">
        <f>$D42/'Seasonal Indexes'!D247</f>
        <v>0.93893053534128212</v>
      </c>
      <c r="M42" s="98">
        <f>$D42/'Seasonal Indexes'!E247</f>
        <v>0.98211386355111752</v>
      </c>
      <c r="N42" s="98">
        <f>$D42/'Seasonal Indexes'!F247</f>
        <v>0.97409928644489596</v>
      </c>
      <c r="O42" s="98">
        <f>$D42/'Seasonal Indexes'!G247</f>
        <v>1.0081000769987998</v>
      </c>
      <c r="P42" s="58">
        <f>$D42/'Seasonal Indexes'!H247</f>
        <v>1.0112954444343079</v>
      </c>
      <c r="Q42" s="80"/>
      <c r="R42" s="81">
        <f t="shared" si="7"/>
        <v>8.9886932081963342E-3</v>
      </c>
      <c r="S42" s="80">
        <f t="shared" si="8"/>
        <v>9.402101521566366E-3</v>
      </c>
      <c r="T42" s="81">
        <f t="shared" si="9"/>
        <v>9.7375633350449773E-3</v>
      </c>
      <c r="U42" s="80">
        <f t="shared" si="10"/>
        <v>1.0077451533370812E-2</v>
      </c>
      <c r="W42">
        <f t="shared" si="11"/>
        <v>9.6814664671252219E-3</v>
      </c>
    </row>
    <row r="43" spans="1:23" x14ac:dyDescent="0.3">
      <c r="A43" s="13">
        <v>38</v>
      </c>
      <c r="B43" s="128"/>
      <c r="C43" s="6" t="s">
        <v>2</v>
      </c>
      <c r="D43" s="6">
        <v>74.599999999999994</v>
      </c>
      <c r="E43" s="6">
        <f>'Seasonal Indexes'!$H$62+'Seasonal Indexes'!$H$61*A43</f>
        <v>104.89831349206348</v>
      </c>
      <c r="F43" s="6">
        <f>'Seasonal Indexes'!$K$107+'Seasonal Indexes'!$K$108*A43+'Seasonal Indexes'!$K$109*(POWER(A43,2))</f>
        <v>99.946573771435368</v>
      </c>
      <c r="G43" s="6"/>
      <c r="H43" s="27">
        <f t="shared" si="6"/>
        <v>0.71116491311029673</v>
      </c>
      <c r="I43" s="6"/>
      <c r="J43" s="38">
        <f>$D43/'Seasonal Indexes'!B248</f>
        <v>1.0017662250439852</v>
      </c>
      <c r="K43" s="98">
        <f>$D43/'Seasonal Indexes'!C248</f>
        <v>1.0000479658656687</v>
      </c>
      <c r="L43" s="98">
        <f>$D43/'Seasonal Indexes'!D248</f>
        <v>0.97951146533868361</v>
      </c>
      <c r="M43" s="98">
        <f>$D43/'Seasonal Indexes'!E248</f>
        <v>1.0020455806359607</v>
      </c>
      <c r="N43" s="98">
        <f>$D43/'Seasonal Indexes'!F248</f>
        <v>1.0089948872217682</v>
      </c>
      <c r="O43" s="98">
        <f>$D43/'Seasonal Indexes'!G248</f>
        <v>0.97053399223718106</v>
      </c>
      <c r="P43" s="58">
        <f>$D43/'Seasonal Indexes'!H248</f>
        <v>1.0055170082357534</v>
      </c>
      <c r="Q43" s="6"/>
      <c r="R43" s="18">
        <f t="shared" si="7"/>
        <v>9.3377236747737864E-3</v>
      </c>
      <c r="S43" s="6">
        <f t="shared" si="8"/>
        <v>9.5525423362671572E-3</v>
      </c>
      <c r="T43" s="18">
        <f t="shared" si="9"/>
        <v>1.0095342432940288E-2</v>
      </c>
      <c r="U43" s="6">
        <f t="shared" si="10"/>
        <v>9.7105278911977944E-3</v>
      </c>
      <c r="W43">
        <f t="shared" si="11"/>
        <v>9.5856356004410878E-3</v>
      </c>
    </row>
    <row r="44" spans="1:23" x14ac:dyDescent="0.3">
      <c r="A44" s="13">
        <v>39</v>
      </c>
      <c r="B44" s="128"/>
      <c r="C44" s="6" t="s">
        <v>3</v>
      </c>
      <c r="D44" s="6">
        <v>95.5</v>
      </c>
      <c r="E44" s="6">
        <f>'Seasonal Indexes'!$H$62+'Seasonal Indexes'!$H$61*A44</f>
        <v>105.33978174603175</v>
      </c>
      <c r="F44" s="6">
        <f>'Seasonal Indexes'!$K$107+'Seasonal Indexes'!$K$108*A44+'Seasonal Indexes'!$K$109*(POWER(A44,2))</f>
        <v>99.850080519041796</v>
      </c>
      <c r="G44" s="6"/>
      <c r="H44" s="27">
        <f t="shared" si="6"/>
        <v>0.90659006898500227</v>
      </c>
      <c r="I44" s="6"/>
      <c r="J44" s="38">
        <f>$D44/'Seasonal Indexes'!B249</f>
        <v>0.95541103270757233</v>
      </c>
      <c r="K44" s="98">
        <f>$D44/'Seasonal Indexes'!C249</f>
        <v>0.95449167152814574</v>
      </c>
      <c r="L44" s="98">
        <f>$D44/'Seasonal Indexes'!D249</f>
        <v>0.93577866502908169</v>
      </c>
      <c r="M44" s="98">
        <f>$D44/'Seasonal Indexes'!E249</f>
        <v>0.93183538326682513</v>
      </c>
      <c r="N44" s="98">
        <f>$D44/'Seasonal Indexes'!F249</f>
        <v>0.95572144531262349</v>
      </c>
      <c r="O44" s="98">
        <f>$D44/'Seasonal Indexes'!G249</f>
        <v>0.92546208655941087</v>
      </c>
      <c r="P44" s="58">
        <f>$D44/'Seasonal Indexes'!H249</f>
        <v>0.94738326196459588</v>
      </c>
      <c r="Q44" s="6"/>
      <c r="R44" s="18">
        <f t="shared" si="7"/>
        <v>8.8834308322869992E-3</v>
      </c>
      <c r="S44" s="6">
        <f t="shared" si="8"/>
        <v>8.8459969046967221E-3</v>
      </c>
      <c r="T44" s="18">
        <f t="shared" si="9"/>
        <v>9.5715640923330417E-3</v>
      </c>
      <c r="U44" s="6">
        <f t="shared" si="10"/>
        <v>9.2685161769391032E-3</v>
      </c>
      <c r="W44">
        <f t="shared" si="11"/>
        <v>8.9935943122483701E-3</v>
      </c>
    </row>
    <row r="45" spans="1:23" x14ac:dyDescent="0.3">
      <c r="A45" s="13">
        <v>40</v>
      </c>
      <c r="B45" s="128"/>
      <c r="C45" s="6" t="s">
        <v>4</v>
      </c>
      <c r="D45" s="6">
        <v>117.8</v>
      </c>
      <c r="E45" s="6">
        <f>'Seasonal Indexes'!$H$62+'Seasonal Indexes'!$H$61*A45</f>
        <v>105.78125</v>
      </c>
      <c r="F45" s="6">
        <f>'Seasonal Indexes'!$K$107+'Seasonal Indexes'!$K$108*A45+'Seasonal Indexes'!$K$109*(POWER(A45,2))</f>
        <v>99.745739827904245</v>
      </c>
      <c r="G45" s="6"/>
      <c r="H45" s="27">
        <f t="shared" si="6"/>
        <v>1.113618906942393</v>
      </c>
      <c r="I45" s="6"/>
      <c r="J45" s="38">
        <f>$D45/'Seasonal Indexes'!B250</f>
        <v>1.0516829385718254</v>
      </c>
      <c r="K45" s="98">
        <f>$D45/'Seasonal Indexes'!C250</f>
        <v>1.0511519425880995</v>
      </c>
      <c r="L45" s="98">
        <f>$D45/'Seasonal Indexes'!D250</f>
        <v>1.0395716958019223</v>
      </c>
      <c r="M45" s="98">
        <f>$D45/'Seasonal Indexes'!E250</f>
        <v>1.0640152338406572</v>
      </c>
      <c r="N45" s="98">
        <f>$D45/'Seasonal Indexes'!F250</f>
        <v>1.0583132805960784</v>
      </c>
      <c r="O45" s="98">
        <f>$D45/'Seasonal Indexes'!G250</f>
        <v>1.0483721103333217</v>
      </c>
      <c r="P45" s="58">
        <f>$D45/'Seasonal Indexes'!H250</f>
        <v>1.0437048112149054</v>
      </c>
      <c r="Q45" s="6"/>
      <c r="R45" s="18">
        <f t="shared" si="7"/>
        <v>9.827561082913298E-3</v>
      </c>
      <c r="S45" s="6">
        <f t="shared" si="8"/>
        <v>1.0058637365701929E-2</v>
      </c>
      <c r="T45" s="18">
        <f t="shared" si="9"/>
        <v>1.0610110090135513E-2</v>
      </c>
      <c r="U45" s="6">
        <f t="shared" si="10"/>
        <v>1.0510444978824406E-2</v>
      </c>
      <c r="W45">
        <f t="shared" si="11"/>
        <v>9.8666333704215577E-3</v>
      </c>
    </row>
    <row r="46" spans="1:23" x14ac:dyDescent="0.3">
      <c r="A46" s="13">
        <v>41</v>
      </c>
      <c r="B46" s="128"/>
      <c r="C46" s="6" t="s">
        <v>5</v>
      </c>
      <c r="D46" s="6">
        <v>120.9</v>
      </c>
      <c r="E46" s="6">
        <f>'Seasonal Indexes'!$H$62+'Seasonal Indexes'!$H$61*A46</f>
        <v>106.22271825396825</v>
      </c>
      <c r="F46" s="6">
        <f>'Seasonal Indexes'!$K$107+'Seasonal Indexes'!$K$108*A46+'Seasonal Indexes'!$K$109*(POWER(A46,2))</f>
        <v>99.633551698022643</v>
      </c>
      <c r="G46" s="6"/>
      <c r="H46" s="27">
        <f t="shared" si="6"/>
        <v>1.1381746013215346</v>
      </c>
      <c r="I46" s="6"/>
      <c r="J46" s="38">
        <f>$D46/'Seasonal Indexes'!B251</f>
        <v>1.0310138499543535</v>
      </c>
      <c r="K46" s="98">
        <f>$D46/'Seasonal Indexes'!C251</f>
        <v>1.0306042770037069</v>
      </c>
      <c r="L46" s="98">
        <f>$D46/'Seasonal Indexes'!D251</f>
        <v>1.022654272046341</v>
      </c>
      <c r="M46" s="98">
        <f>$D46/'Seasonal Indexes'!E251</f>
        <v>1.0464234419274709</v>
      </c>
      <c r="N46" s="98">
        <f>$D46/'Seasonal Indexes'!F251</f>
        <v>1.0320274734936297</v>
      </c>
      <c r="O46" s="98">
        <f>$D46/'Seasonal Indexes'!G251</f>
        <v>1.053193501736764</v>
      </c>
      <c r="P46" s="58">
        <f>$D46/'Seasonal Indexes'!H251</f>
        <v>1.0229337220142498</v>
      </c>
      <c r="Q46" s="6"/>
      <c r="R46" s="18">
        <f t="shared" si="7"/>
        <v>9.6274534191572222E-3</v>
      </c>
      <c r="S46" s="6">
        <f t="shared" si="8"/>
        <v>9.8512207099198269E-3</v>
      </c>
      <c r="T46" s="18">
        <f t="shared" si="9"/>
        <v>1.0358232301319352E-2</v>
      </c>
      <c r="U46" s="6">
        <f t="shared" si="10"/>
        <v>1.0570671061981883E-2</v>
      </c>
      <c r="W46">
        <f t="shared" si="11"/>
        <v>9.6300842120092822E-3</v>
      </c>
    </row>
    <row r="47" spans="1:23" x14ac:dyDescent="0.3">
      <c r="A47" s="13">
        <v>42</v>
      </c>
      <c r="B47" s="128"/>
      <c r="C47" s="6" t="s">
        <v>6</v>
      </c>
      <c r="D47" s="6">
        <v>128.5</v>
      </c>
      <c r="E47" s="6">
        <f>'Seasonal Indexes'!$H$62+'Seasonal Indexes'!$H$61*A47</f>
        <v>106.66418650793651</v>
      </c>
      <c r="F47" s="6">
        <f>'Seasonal Indexes'!$K$107+'Seasonal Indexes'!$K$108*A47+'Seasonal Indexes'!$K$109*(POWER(A47,2))</f>
        <v>99.513516129397047</v>
      </c>
      <c r="G47" s="6"/>
      <c r="H47" s="27">
        <f t="shared" si="6"/>
        <v>1.2047155114283721</v>
      </c>
      <c r="I47" s="6"/>
      <c r="J47" s="38">
        <f>$D47/'Seasonal Indexes'!B252</f>
        <v>1.1011392994962221</v>
      </c>
      <c r="K47" s="98">
        <f>$D47/'Seasonal Indexes'!C252</f>
        <v>1.1011638834537107</v>
      </c>
      <c r="L47" s="98">
        <f>$D47/'Seasonal Indexes'!D252</f>
        <v>1.0996189876573803</v>
      </c>
      <c r="M47" s="98">
        <f>$D47/'Seasonal Indexes'!E252</f>
        <v>1.0712182241018027</v>
      </c>
      <c r="N47" s="98">
        <f>$D47/'Seasonal Indexes'!F252</f>
        <v>1.1072614930202682</v>
      </c>
      <c r="O47" s="98">
        <f>$D47/'Seasonal Indexes'!G252</f>
        <v>1.1002578254897883</v>
      </c>
      <c r="P47" s="58">
        <f>$D47/'Seasonal Indexes'!H252</f>
        <v>1.0911594328680283</v>
      </c>
      <c r="Q47" s="6"/>
      <c r="R47" s="18">
        <f t="shared" si="7"/>
        <v>1.0309167712778285E-2</v>
      </c>
      <c r="S47" s="6">
        <f t="shared" si="8"/>
        <v>1.0042904363425647E-2</v>
      </c>
      <c r="T47" s="18">
        <f t="shared" si="9"/>
        <v>1.1126744748728407E-2</v>
      </c>
      <c r="U47" s="6">
        <f t="shared" si="10"/>
        <v>1.1056365690657812E-2</v>
      </c>
      <c r="W47">
        <f t="shared" si="11"/>
        <v>1.0229857542548631E-2</v>
      </c>
    </row>
    <row r="48" spans="1:23" x14ac:dyDescent="0.3">
      <c r="A48" s="13">
        <v>43</v>
      </c>
      <c r="B48" s="128"/>
      <c r="C48" s="6" t="s">
        <v>7</v>
      </c>
      <c r="D48" s="6">
        <v>115.3</v>
      </c>
      <c r="E48" s="6">
        <f>'Seasonal Indexes'!$H$62+'Seasonal Indexes'!$H$61*A48</f>
        <v>107.10565476190476</v>
      </c>
      <c r="F48" s="6">
        <f>'Seasonal Indexes'!$K$107+'Seasonal Indexes'!$K$108*A48+'Seasonal Indexes'!$K$109*(POWER(A48,2))</f>
        <v>99.385633122027428</v>
      </c>
      <c r="G48" s="6"/>
      <c r="H48" s="27">
        <f t="shared" si="6"/>
        <v>1.076507120527961</v>
      </c>
      <c r="I48" s="6"/>
      <c r="J48" s="38">
        <f>$D48/'Seasonal Indexes'!B253</f>
        <v>1.0360578030846552</v>
      </c>
      <c r="K48" s="98">
        <f>$D48/'Seasonal Indexes'!C253</f>
        <v>1.0358950286967417</v>
      </c>
      <c r="L48" s="98">
        <f>$D48/'Seasonal Indexes'!D253</f>
        <v>1.0410846865223624</v>
      </c>
      <c r="M48" s="98">
        <f>$D48/'Seasonal Indexes'!E253</f>
        <v>1.0467459434012709</v>
      </c>
      <c r="N48" s="98">
        <f>$D48/'Seasonal Indexes'!F253</f>
        <v>1.0405996519199647</v>
      </c>
      <c r="O48" s="98">
        <f>$D48/'Seasonal Indexes'!G253</f>
        <v>1.0735756395830389</v>
      </c>
      <c r="P48" s="58">
        <f>$D48/'Seasonal Indexes'!H253</f>
        <v>1.0299763681525427</v>
      </c>
      <c r="Q48" s="6"/>
      <c r="R48" s="18">
        <f t="shared" si="7"/>
        <v>9.7201654649951719E-3</v>
      </c>
      <c r="S48" s="6">
        <f t="shared" si="8"/>
        <v>9.7730222155700455E-3</v>
      </c>
      <c r="T48" s="18">
        <f t="shared" si="9"/>
        <v>1.0470322713971124E-2</v>
      </c>
      <c r="U48" s="6">
        <f t="shared" si="10"/>
        <v>1.0802121049678115E-2</v>
      </c>
      <c r="W48">
        <f t="shared" si="11"/>
        <v>9.6164518151928956E-3</v>
      </c>
    </row>
    <row r="49" spans="1:23" x14ac:dyDescent="0.3">
      <c r="A49" s="13">
        <v>44</v>
      </c>
      <c r="B49" s="128"/>
      <c r="C49" s="6" t="s">
        <v>8</v>
      </c>
      <c r="D49" s="6">
        <v>121.8</v>
      </c>
      <c r="E49" s="6">
        <f>'Seasonal Indexes'!$H$62+'Seasonal Indexes'!$H$61*A49</f>
        <v>107.54712301587301</v>
      </c>
      <c r="F49" s="6">
        <f>'Seasonal Indexes'!$K$107+'Seasonal Indexes'!$K$108*A49+'Seasonal Indexes'!$K$109*(POWER(A49,2))</f>
        <v>99.249902675913788</v>
      </c>
      <c r="G49" s="6"/>
      <c r="H49" s="27">
        <f t="shared" si="6"/>
        <v>1.1325268085695177</v>
      </c>
      <c r="I49" s="6"/>
      <c r="J49" s="38">
        <f>$D49/'Seasonal Indexes'!B254</f>
        <v>1.0835713089431149</v>
      </c>
      <c r="K49" s="98">
        <f>$D49/'Seasonal Indexes'!C254</f>
        <v>1.0842538963765624</v>
      </c>
      <c r="L49" s="98">
        <f>$D49/'Seasonal Indexes'!D254</f>
        <v>1.0917192468299983</v>
      </c>
      <c r="M49" s="98">
        <f>$D49/'Seasonal Indexes'!E254</f>
        <v>1.0661306458539539</v>
      </c>
      <c r="N49" s="98">
        <f>$D49/'Seasonal Indexes'!F254</f>
        <v>1.0789522835990173</v>
      </c>
      <c r="O49" s="98">
        <f>$D49/'Seasonal Indexes'!G254</f>
        <v>1.114851033059062</v>
      </c>
      <c r="P49" s="58">
        <f>$D49/'Seasonal Indexes'!H254</f>
        <v>1.090479792272159</v>
      </c>
      <c r="Q49" s="6"/>
      <c r="R49" s="18">
        <f t="shared" si="7"/>
        <v>1.0151078115486828E-2</v>
      </c>
      <c r="S49" s="6">
        <f t="shared" si="8"/>
        <v>9.9131489151653308E-3</v>
      </c>
      <c r="T49" s="18">
        <f t="shared" si="9"/>
        <v>1.0871066414263195E-2</v>
      </c>
      <c r="U49" s="6">
        <f t="shared" si="10"/>
        <v>1.1232767015393929E-2</v>
      </c>
      <c r="W49">
        <f t="shared" si="11"/>
        <v>1.0139553357566002E-2</v>
      </c>
    </row>
    <row r="50" spans="1:23" x14ac:dyDescent="0.3">
      <c r="A50" s="13">
        <v>45</v>
      </c>
      <c r="B50" s="128"/>
      <c r="C50" s="6" t="s">
        <v>9</v>
      </c>
      <c r="D50" s="6">
        <v>118.5</v>
      </c>
      <c r="E50" s="6">
        <f>'Seasonal Indexes'!$H$62+'Seasonal Indexes'!$H$61*A50</f>
        <v>107.98859126984127</v>
      </c>
      <c r="F50" s="6">
        <f>'Seasonal Indexes'!$K$107+'Seasonal Indexes'!$K$108*A50+'Seasonal Indexes'!$K$109*(POWER(A50,2))</f>
        <v>99.106324791056124</v>
      </c>
      <c r="G50" s="6"/>
      <c r="H50" s="27">
        <f t="shared" si="6"/>
        <v>1.097338141062447</v>
      </c>
      <c r="I50" s="6"/>
      <c r="J50" s="38">
        <f>$D50/'Seasonal Indexes'!B255</f>
        <v>1.1317141846234247</v>
      </c>
      <c r="K50" s="98">
        <f>$D50/'Seasonal Indexes'!C255</f>
        <v>1.1328527057366513</v>
      </c>
      <c r="L50" s="98">
        <f>$D50/'Seasonal Indexes'!D255</f>
        <v>1.1448878383434811</v>
      </c>
      <c r="M50" s="98">
        <f>$D50/'Seasonal Indexes'!E255</f>
        <v>1.1325731820523726</v>
      </c>
      <c r="N50" s="98">
        <f>$D50/'Seasonal Indexes'!F255</f>
        <v>1.1256445059870628</v>
      </c>
      <c r="O50" s="98">
        <f>$D50/'Seasonal Indexes'!G255</f>
        <v>1.1182865858375557</v>
      </c>
      <c r="P50" s="58">
        <f>$D50/'Seasonal Indexes'!H255</f>
        <v>1.1305249544743954</v>
      </c>
      <c r="Q50" s="6"/>
      <c r="R50" s="18">
        <f t="shared" si="7"/>
        <v>1.0601933267956446E-2</v>
      </c>
      <c r="S50" s="6">
        <f t="shared" si="8"/>
        <v>1.0487896626249205E-2</v>
      </c>
      <c r="T50" s="18">
        <f t="shared" si="9"/>
        <v>1.1357948227423795E-2</v>
      </c>
      <c r="U50" s="6">
        <f t="shared" si="10"/>
        <v>1.128370553741365E-2</v>
      </c>
      <c r="W50">
        <f t="shared" si="11"/>
        <v>1.0468929552469541E-2</v>
      </c>
    </row>
    <row r="51" spans="1:23" x14ac:dyDescent="0.3">
      <c r="A51" s="13">
        <v>46</v>
      </c>
      <c r="B51" s="128"/>
      <c r="C51" s="6" t="s">
        <v>10</v>
      </c>
      <c r="D51" s="6">
        <v>123.2</v>
      </c>
      <c r="E51" s="6">
        <f>'Seasonal Indexes'!$H$62+'Seasonal Indexes'!$H$61*A51</f>
        <v>108.43005952380952</v>
      </c>
      <c r="F51" s="6">
        <f>'Seasonal Indexes'!$K$107+'Seasonal Indexes'!$K$108*A51+'Seasonal Indexes'!$K$109*(POWER(A51,2))</f>
        <v>98.954899467454467</v>
      </c>
      <c r="G51" s="6"/>
      <c r="H51" s="27">
        <f t="shared" si="6"/>
        <v>1.136216290400055</v>
      </c>
      <c r="I51" s="6"/>
      <c r="J51" s="38">
        <f>$D51/'Seasonal Indexes'!B256</f>
        <v>1.1177868292851303</v>
      </c>
      <c r="K51" s="98">
        <f>$D51/'Seasonal Indexes'!C256</f>
        <v>1.1192770377688108</v>
      </c>
      <c r="L51" s="98">
        <f>$D51/'Seasonal Indexes'!D256</f>
        <v>1.1394458243195476</v>
      </c>
      <c r="M51" s="98">
        <f>$D51/'Seasonal Indexes'!E256</f>
        <v>1.1336094028927572</v>
      </c>
      <c r="N51" s="98">
        <f>$D51/'Seasonal Indexes'!F256</f>
        <v>1.1165449303100528</v>
      </c>
      <c r="O51" s="98">
        <f>$D51/'Seasonal Indexes'!G256</f>
        <v>1.1095461018883748</v>
      </c>
      <c r="P51" s="58">
        <f>$D51/'Seasonal Indexes'!H256</f>
        <v>1.1137554526041586</v>
      </c>
      <c r="Q51" s="6"/>
      <c r="R51" s="18">
        <f t="shared" si="7"/>
        <v>1.0508578795618418E-2</v>
      </c>
      <c r="S51" s="6">
        <f t="shared" si="8"/>
        <v>1.045475219575836E-2</v>
      </c>
      <c r="T51" s="18">
        <f t="shared" si="9"/>
        <v>1.1283371882736095E-2</v>
      </c>
      <c r="U51" s="6">
        <f t="shared" si="10"/>
        <v>1.1212644425486949E-2</v>
      </c>
      <c r="W51">
        <f t="shared" si="11"/>
        <v>1.0271648447814377E-2</v>
      </c>
    </row>
    <row r="52" spans="1:23" x14ac:dyDescent="0.3">
      <c r="A52" s="13">
        <v>47</v>
      </c>
      <c r="B52" s="128"/>
      <c r="C52" s="6" t="s">
        <v>11</v>
      </c>
      <c r="D52" s="6">
        <v>102.3</v>
      </c>
      <c r="E52" s="6">
        <f>'Seasonal Indexes'!$H$62+'Seasonal Indexes'!$H$61*A52</f>
        <v>108.87152777777779</v>
      </c>
      <c r="F52" s="6">
        <f>'Seasonal Indexes'!$K$107+'Seasonal Indexes'!$K$108*A52+'Seasonal Indexes'!$K$109*(POWER(A52,2))</f>
        <v>98.795626705108774</v>
      </c>
      <c r="G52" s="6"/>
      <c r="H52" s="27">
        <f t="shared" si="6"/>
        <v>0.93963961090735115</v>
      </c>
      <c r="I52" s="6"/>
      <c r="J52" s="38">
        <f>$D52/'Seasonal Indexes'!B257</f>
        <v>1.1374425990866781</v>
      </c>
      <c r="K52" s="98">
        <f>$D52/'Seasonal Indexes'!C257</f>
        <v>1.1384324159472061</v>
      </c>
      <c r="L52" s="98">
        <f>$D52/'Seasonal Indexes'!D257</f>
        <v>1.1601332982169676</v>
      </c>
      <c r="M52" s="98">
        <f>$D52/'Seasonal Indexes'!E257</f>
        <v>1.1385732145104102</v>
      </c>
      <c r="N52" s="98">
        <f>$D52/'Seasonal Indexes'!F257</f>
        <v>1.1270510758784409</v>
      </c>
      <c r="O52" s="98">
        <f>$D52/'Seasonal Indexes'!G257</f>
        <v>1.1573286449275779</v>
      </c>
      <c r="P52" s="58">
        <f>$D52/'Seasonal Indexes'!H257</f>
        <v>1.1394190344097801</v>
      </c>
      <c r="Q52" s="6"/>
      <c r="R52" s="18">
        <f t="shared" si="7"/>
        <v>1.065598436888811E-2</v>
      </c>
      <c r="S52" s="6">
        <f t="shared" si="8"/>
        <v>1.0457952026120175E-2</v>
      </c>
      <c r="T52" s="18">
        <f t="shared" si="9"/>
        <v>1.1407904514260858E-2</v>
      </c>
      <c r="U52" s="6">
        <f t="shared" si="10"/>
        <v>1.1714371207766546E-2</v>
      </c>
      <c r="W52">
        <f t="shared" si="11"/>
        <v>1.0465720998565353E-2</v>
      </c>
    </row>
    <row r="53" spans="1:23" ht="15" thickBot="1" x14ac:dyDescent="0.35">
      <c r="A53" s="83">
        <v>48</v>
      </c>
      <c r="B53" s="129"/>
      <c r="C53" s="74" t="s">
        <v>12</v>
      </c>
      <c r="D53" s="74">
        <v>98.7</v>
      </c>
      <c r="E53" s="74">
        <f>'Seasonal Indexes'!$H$62+'Seasonal Indexes'!$H$61*A53</f>
        <v>109.31299603174604</v>
      </c>
      <c r="F53" s="74">
        <f>'Seasonal Indexes'!$K$107+'Seasonal Indexes'!$K$108*A53+'Seasonal Indexes'!$K$109*(POWER(A53,2))</f>
        <v>98.628506504019086</v>
      </c>
      <c r="G53" s="74"/>
      <c r="H53" s="87">
        <f t="shared" si="6"/>
        <v>0.90291185479296654</v>
      </c>
      <c r="I53" s="74"/>
      <c r="J53" s="76">
        <f>$D53/'Seasonal Indexes'!B258</f>
        <v>1.2617201012775672</v>
      </c>
      <c r="K53" s="106">
        <f>$D53/'Seasonal Indexes'!C258</f>
        <v>1.2650891942759666</v>
      </c>
      <c r="L53" s="106">
        <f>$D53/'Seasonal Indexes'!D258</f>
        <v>1.2956001038821081</v>
      </c>
      <c r="M53" s="106">
        <f>$D53/'Seasonal Indexes'!E258</f>
        <v>1.2731714500389457</v>
      </c>
      <c r="N53" s="106">
        <f>$D53/'Seasonal Indexes'!F258</f>
        <v>1.2464229310726713</v>
      </c>
      <c r="O53" s="106">
        <f>$D53/'Seasonal Indexes'!G258</f>
        <v>1.1747903685581544</v>
      </c>
      <c r="P53" s="107">
        <f>$D53/'Seasonal Indexes'!H258</f>
        <v>1.2716562018946782</v>
      </c>
      <c r="Q53" s="74"/>
      <c r="R53" s="75">
        <f t="shared" si="7"/>
        <v>1.1852205601480793E-2</v>
      </c>
      <c r="S53" s="74">
        <f t="shared" si="8"/>
        <v>1.1647027309261551E-2</v>
      </c>
      <c r="T53" s="75">
        <f t="shared" si="9"/>
        <v>1.2637552521611792E-2</v>
      </c>
      <c r="U53" s="74">
        <f t="shared" si="10"/>
        <v>1.1911265923004543E-2</v>
      </c>
      <c r="W53">
        <f t="shared" si="11"/>
        <v>1.1633165753917964E-2</v>
      </c>
    </row>
    <row r="54" spans="1:23" ht="15" thickTop="1" x14ac:dyDescent="0.3">
      <c r="A54" s="79">
        <v>49</v>
      </c>
      <c r="B54" s="130">
        <v>1994</v>
      </c>
      <c r="C54" s="80" t="s">
        <v>1</v>
      </c>
      <c r="D54" s="80">
        <v>76.2</v>
      </c>
      <c r="E54" s="80">
        <f>'Seasonal Indexes'!$H$62+'Seasonal Indexes'!$H$61*A54</f>
        <v>109.75446428571429</v>
      </c>
      <c r="F54" s="80">
        <f>'Seasonal Indexes'!$K$107+'Seasonal Indexes'!$K$108*A54+'Seasonal Indexes'!$K$109*(POWER(A54,2))</f>
        <v>98.453538864185361</v>
      </c>
      <c r="G54" s="80"/>
      <c r="H54" s="88">
        <f t="shared" si="6"/>
        <v>0.69427699816961563</v>
      </c>
      <c r="I54" s="80"/>
      <c r="J54" s="38">
        <f>$D54/'Seasonal Indexes'!B247</f>
        <v>1.0464386522265425</v>
      </c>
      <c r="K54" s="98">
        <f>$D54/'Seasonal Indexes'!C247</f>
        <v>1.0426161412137995</v>
      </c>
      <c r="L54" s="98">
        <f>$D54/'Seasonal Indexes'!D247</f>
        <v>1.0148440679858965</v>
      </c>
      <c r="M54" s="98">
        <f>$D54/'Seasonal Indexes'!E247</f>
        <v>1.061518814221208</v>
      </c>
      <c r="N54" s="98">
        <f>$D54/'Seasonal Indexes'!F247</f>
        <v>1.0528562500298024</v>
      </c>
      <c r="O54" s="98">
        <f>$D54/'Seasonal Indexes'!G247</f>
        <v>1.0896060406710433</v>
      </c>
      <c r="P54" s="58">
        <f>$D54/'Seasonal Indexes'!H247</f>
        <v>1.0930597569630391</v>
      </c>
      <c r="Q54" s="80"/>
      <c r="R54" s="81">
        <f t="shared" si="7"/>
        <v>9.2464946605182348E-3</v>
      </c>
      <c r="S54" s="80">
        <f t="shared" si="8"/>
        <v>9.6717597879011821E-3</v>
      </c>
      <c r="T54" s="81">
        <f t="shared" si="9"/>
        <v>1.069394012826899E-2</v>
      </c>
      <c r="U54" s="80">
        <f t="shared" si="10"/>
        <v>1.1067210516161663E-2</v>
      </c>
      <c r="W54">
        <f t="shared" si="11"/>
        <v>9.9591370982192694E-3</v>
      </c>
    </row>
    <row r="55" spans="1:23" x14ac:dyDescent="0.3">
      <c r="A55" s="13">
        <v>50</v>
      </c>
      <c r="B55" s="128"/>
      <c r="C55" s="6" t="s">
        <v>2</v>
      </c>
      <c r="D55" s="6">
        <v>83.5</v>
      </c>
      <c r="E55" s="6">
        <f>'Seasonal Indexes'!$H$62+'Seasonal Indexes'!$H$61*A55</f>
        <v>110.19593253968254</v>
      </c>
      <c r="F55" s="6">
        <f>'Seasonal Indexes'!$K$107+'Seasonal Indexes'!$K$108*A55+'Seasonal Indexes'!$K$109*(POWER(A55,2))</f>
        <v>98.270723785607615</v>
      </c>
      <c r="G55" s="6"/>
      <c r="H55" s="27">
        <f t="shared" si="6"/>
        <v>0.75774121671805716</v>
      </c>
      <c r="I55" s="6"/>
      <c r="J55" s="38">
        <f>$D55/'Seasonal Indexes'!B248</f>
        <v>1.1212798899621015</v>
      </c>
      <c r="K55" s="98">
        <f>$D55/'Seasonal Indexes'!C248</f>
        <v>1.1193566373965596</v>
      </c>
      <c r="L55" s="98">
        <f>$D55/'Seasonal Indexes'!D248</f>
        <v>1.0963700717932987</v>
      </c>
      <c r="M55" s="98">
        <f>$D55/'Seasonal Indexes'!E248</f>
        <v>1.1215925735000365</v>
      </c>
      <c r="N55" s="98">
        <f>$D55/'Seasonal Indexes'!F248</f>
        <v>1.1293709528554645</v>
      </c>
      <c r="O55" s="98">
        <f>$D55/'Seasonal Indexes'!G248</f>
        <v>1.0863215596756652</v>
      </c>
      <c r="P55" s="58">
        <f>$D55/'Seasonal Indexes'!H248</f>
        <v>1.1254781526499387</v>
      </c>
      <c r="Q55" s="6"/>
      <c r="R55" s="18">
        <f t="shared" si="7"/>
        <v>9.9492789481906325E-3</v>
      </c>
      <c r="S55" s="6">
        <f t="shared" si="8"/>
        <v>1.0178166722225804E-2</v>
      </c>
      <c r="T55" s="18">
        <f t="shared" si="9"/>
        <v>1.149244565776637E-2</v>
      </c>
      <c r="U55" s="6">
        <f t="shared" si="10"/>
        <v>1.1054376296705002E-2</v>
      </c>
      <c r="W55">
        <f t="shared" si="11"/>
        <v>1.0213427362617435E-2</v>
      </c>
    </row>
    <row r="56" spans="1:23" x14ac:dyDescent="0.3">
      <c r="A56" s="13">
        <v>51</v>
      </c>
      <c r="B56" s="128"/>
      <c r="C56" s="6" t="s">
        <v>3</v>
      </c>
      <c r="D56" s="6">
        <v>134.30000000000001</v>
      </c>
      <c r="E56" s="6">
        <f>'Seasonal Indexes'!$H$62+'Seasonal Indexes'!$H$61*A56</f>
        <v>110.6374007936508</v>
      </c>
      <c r="F56" s="6">
        <f>'Seasonal Indexes'!$K$107+'Seasonal Indexes'!$K$108*A56+'Seasonal Indexes'!$K$109*(POWER(A56,2))</f>
        <v>98.08006126828586</v>
      </c>
      <c r="G56" s="6"/>
      <c r="H56" s="27">
        <f t="shared" si="6"/>
        <v>1.2138752269721358</v>
      </c>
      <c r="I56" s="6"/>
      <c r="J56" s="38">
        <f>$D56/'Seasonal Indexes'!B249</f>
        <v>1.3435780281950469</v>
      </c>
      <c r="K56" s="98">
        <f>$D56/'Seasonal Indexes'!C249</f>
        <v>1.3422851464526699</v>
      </c>
      <c r="L56" s="98">
        <f>$D56/'Seasonal Indexes'!D249</f>
        <v>1.3159693687267611</v>
      </c>
      <c r="M56" s="98">
        <f>$D56/'Seasonal Indexes'!E249</f>
        <v>1.3104239997144986</v>
      </c>
      <c r="N56" s="98">
        <f>$D56/'Seasonal Indexes'!F249</f>
        <v>1.3440145560783805</v>
      </c>
      <c r="O56" s="98">
        <f>$D56/'Seasonal Indexes'!G249</f>
        <v>1.3014613426694126</v>
      </c>
      <c r="P56" s="58">
        <f>$D56/'Seasonal Indexes'!H249</f>
        <v>1.3322887128989029</v>
      </c>
      <c r="Q56" s="6"/>
      <c r="R56" s="18">
        <f t="shared" si="7"/>
        <v>1.1894434967621556E-2</v>
      </c>
      <c r="S56" s="6">
        <f t="shared" si="8"/>
        <v>1.1844312956687794E-2</v>
      </c>
      <c r="T56" s="18">
        <f t="shared" si="9"/>
        <v>1.3703239360770739E-2</v>
      </c>
      <c r="U56" s="6">
        <f t="shared" si="10"/>
        <v>1.3269377341735404E-2</v>
      </c>
      <c r="W56">
        <f t="shared" si="11"/>
        <v>1.204193792823954E-2</v>
      </c>
    </row>
    <row r="57" spans="1:23" x14ac:dyDescent="0.3">
      <c r="A57" s="13">
        <v>52</v>
      </c>
      <c r="B57" s="128"/>
      <c r="C57" s="6" t="s">
        <v>4</v>
      </c>
      <c r="D57" s="6">
        <v>137.6</v>
      </c>
      <c r="E57" s="6">
        <f>'Seasonal Indexes'!$H$62+'Seasonal Indexes'!$H$61*A57</f>
        <v>111.07886904761907</v>
      </c>
      <c r="F57" s="6">
        <f>'Seasonal Indexes'!$K$107+'Seasonal Indexes'!$K$108*A57+'Seasonal Indexes'!$K$109*(POWER(A57,2))</f>
        <v>97.881551312220097</v>
      </c>
      <c r="G57" s="6"/>
      <c r="H57" s="27">
        <f t="shared" si="6"/>
        <v>1.2387594614508672</v>
      </c>
      <c r="I57" s="6"/>
      <c r="J57" s="38">
        <f>$D57/'Seasonal Indexes'!B250</f>
        <v>1.2284513781619961</v>
      </c>
      <c r="K57" s="98">
        <f>$D57/'Seasonal Indexes'!C250</f>
        <v>1.2278311315799872</v>
      </c>
      <c r="L57" s="98">
        <f>$D57/'Seasonal Indexes'!D250</f>
        <v>1.2143044596124324</v>
      </c>
      <c r="M57" s="98">
        <f>$D57/'Seasonal Indexes'!E250</f>
        <v>1.2428565040447743</v>
      </c>
      <c r="N57" s="98">
        <f>$D57/'Seasonal Indexes'!F250</f>
        <v>1.2361961579797995</v>
      </c>
      <c r="O57" s="98">
        <f>$D57/'Seasonal Indexes'!G250</f>
        <v>1.2245840609665966</v>
      </c>
      <c r="P57" s="58">
        <f>$D57/'Seasonal Indexes'!H250</f>
        <v>1.2191322752391425</v>
      </c>
      <c r="Q57" s="6"/>
      <c r="R57" s="18">
        <f t="shared" si="7"/>
        <v>1.0931912343218627E-2</v>
      </c>
      <c r="S57" s="6">
        <f t="shared" si="8"/>
        <v>1.1188955331476833E-2</v>
      </c>
      <c r="T57" s="18">
        <f t="shared" si="9"/>
        <v>1.2629511296123743E-2</v>
      </c>
      <c r="U57" s="6">
        <f t="shared" si="10"/>
        <v>1.2510877121884279E-2</v>
      </c>
      <c r="W57">
        <f t="shared" si="11"/>
        <v>1.0975375295876531E-2</v>
      </c>
    </row>
    <row r="58" spans="1:23" x14ac:dyDescent="0.3">
      <c r="A58" s="13">
        <v>53</v>
      </c>
      <c r="B58" s="128"/>
      <c r="C58" s="6" t="s">
        <v>5</v>
      </c>
      <c r="D58" s="6">
        <v>148.80000000000001</v>
      </c>
      <c r="E58" s="6">
        <f>'Seasonal Indexes'!$H$62+'Seasonal Indexes'!$H$61*A58</f>
        <v>111.52033730158732</v>
      </c>
      <c r="F58" s="6">
        <f>'Seasonal Indexes'!$K$107+'Seasonal Indexes'!$K$108*A58+'Seasonal Indexes'!$K$109*(POWER(A58,2))</f>
        <v>97.675193917410311</v>
      </c>
      <c r="G58" s="6"/>
      <c r="H58" s="27">
        <f t="shared" si="6"/>
        <v>1.3342857778271988</v>
      </c>
      <c r="I58" s="6"/>
      <c r="J58" s="38">
        <f>$D58/'Seasonal Indexes'!B251</f>
        <v>1.2689401230207429</v>
      </c>
      <c r="K58" s="98">
        <f>$D58/'Seasonal Indexes'!C251</f>
        <v>1.2684360332353317</v>
      </c>
      <c r="L58" s="98">
        <f>$D58/'Seasonal Indexes'!D251</f>
        <v>1.2586514117493428</v>
      </c>
      <c r="M58" s="98">
        <f>$D58/'Seasonal Indexes'!E251</f>
        <v>1.2879057746799643</v>
      </c>
      <c r="N58" s="98">
        <f>$D58/'Seasonal Indexes'!F251</f>
        <v>1.2701876596844675</v>
      </c>
      <c r="O58" s="98">
        <f>$D58/'Seasonal Indexes'!G251</f>
        <v>1.2962381559837095</v>
      </c>
      <c r="P58" s="58">
        <f>$D58/'Seasonal Indexes'!H251</f>
        <v>1.2589953501713844</v>
      </c>
      <c r="Q58" s="6"/>
      <c r="R58" s="18">
        <f t="shared" si="7"/>
        <v>1.1286294878624151E-2</v>
      </c>
      <c r="S58" s="6">
        <f t="shared" si="8"/>
        <v>1.1548617999576594E-2</v>
      </c>
      <c r="T58" s="18">
        <f t="shared" si="9"/>
        <v>1.3004199006336042E-2</v>
      </c>
      <c r="U58" s="6">
        <f t="shared" si="10"/>
        <v>1.3270904351413414E-2</v>
      </c>
      <c r="W58">
        <f t="shared" si="11"/>
        <v>1.1289378965619974E-2</v>
      </c>
    </row>
    <row r="59" spans="1:23" x14ac:dyDescent="0.3">
      <c r="A59" s="13">
        <v>54</v>
      </c>
      <c r="B59" s="128"/>
      <c r="C59" s="6" t="s">
        <v>6</v>
      </c>
      <c r="D59" s="6">
        <v>136.4</v>
      </c>
      <c r="E59" s="6">
        <f>'Seasonal Indexes'!$H$62+'Seasonal Indexes'!$H$61*A59</f>
        <v>111.96180555555557</v>
      </c>
      <c r="F59" s="6">
        <f>'Seasonal Indexes'!$K$107+'Seasonal Indexes'!$K$108*A59+'Seasonal Indexes'!$K$109*(POWER(A59,2))</f>
        <v>97.460989083856532</v>
      </c>
      <c r="G59" s="6"/>
      <c r="H59" s="27">
        <f t="shared" si="6"/>
        <v>1.2182726004031632</v>
      </c>
      <c r="I59" s="6"/>
      <c r="J59" s="38">
        <f>$D59/'Seasonal Indexes'!B252</f>
        <v>1.1688358011773128</v>
      </c>
      <c r="K59" s="98">
        <f>$D59/'Seasonal Indexes'!C252</f>
        <v>1.1688618965220714</v>
      </c>
      <c r="L59" s="98">
        <f>$D59/'Seasonal Indexes'!D252</f>
        <v>1.1672220226962389</v>
      </c>
      <c r="M59" s="98">
        <f>$D59/'Seasonal Indexes'!E252</f>
        <v>1.137075219980435</v>
      </c>
      <c r="N59" s="98">
        <f>$D59/'Seasonal Indexes'!F252</f>
        <v>1.1753343785833821</v>
      </c>
      <c r="O59" s="98">
        <f>$D59/'Seasonal Indexes'!G252</f>
        <v>1.1679001353837131</v>
      </c>
      <c r="P59" s="58">
        <f>$D59/'Seasonal Indexes'!H252</f>
        <v>1.1582423863283975</v>
      </c>
      <c r="Q59" s="6"/>
      <c r="R59" s="18">
        <f t="shared" si="7"/>
        <v>1.0425180416700782E-2</v>
      </c>
      <c r="S59" s="6">
        <f t="shared" si="8"/>
        <v>1.0155920711873632E-2</v>
      </c>
      <c r="T59" s="18">
        <f t="shared" si="9"/>
        <v>1.2059536740101325E-2</v>
      </c>
      <c r="U59" s="6">
        <f t="shared" si="10"/>
        <v>1.1983257571691979E-2</v>
      </c>
      <c r="W59">
        <f t="shared" si="11"/>
        <v>1.0344977741125087E-2</v>
      </c>
    </row>
    <row r="60" spans="1:23" x14ac:dyDescent="0.3">
      <c r="A60" s="13">
        <v>55</v>
      </c>
      <c r="B60" s="128"/>
      <c r="C60" s="6" t="s">
        <v>7</v>
      </c>
      <c r="D60" s="6">
        <v>127.8</v>
      </c>
      <c r="E60" s="6">
        <f>'Seasonal Indexes'!$H$62+'Seasonal Indexes'!$H$61*A60</f>
        <v>112.40327380952382</v>
      </c>
      <c r="F60" s="6">
        <f>'Seasonal Indexes'!$K$107+'Seasonal Indexes'!$K$108*A60+'Seasonal Indexes'!$K$109*(POWER(A60,2))</f>
        <v>97.238936811558702</v>
      </c>
      <c r="G60" s="6"/>
      <c r="H60" s="27">
        <f t="shared" si="6"/>
        <v>1.1369775600714898</v>
      </c>
      <c r="I60" s="6"/>
      <c r="J60" s="38">
        <f>$D60/'Seasonal Indexes'!B253</f>
        <v>1.1483797678596612</v>
      </c>
      <c r="K60" s="98">
        <f>$D60/'Seasonal Indexes'!C253</f>
        <v>1.1481993466387128</v>
      </c>
      <c r="L60" s="98">
        <f>$D60/'Seasonal Indexes'!D253</f>
        <v>1.1539516299874928</v>
      </c>
      <c r="M60" s="98">
        <f>$D60/'Seasonal Indexes'!E253</f>
        <v>1.16022663978042</v>
      </c>
      <c r="N60" s="98">
        <f>$D60/'Seasonal Indexes'!F253</f>
        <v>1.1534140114082523</v>
      </c>
      <c r="O60" s="98">
        <f>$D60/'Seasonal Indexes'!G253</f>
        <v>1.1899650194164126</v>
      </c>
      <c r="P60" s="58">
        <f>$D60/'Seasonal Indexes'!H253</f>
        <v>1.1416390273191235</v>
      </c>
      <c r="Q60" s="6"/>
      <c r="R60" s="18">
        <f t="shared" si="7"/>
        <v>1.0266174559496856E-2</v>
      </c>
      <c r="S60" s="6">
        <f t="shared" si="8"/>
        <v>1.0322000422750275E-2</v>
      </c>
      <c r="T60" s="18">
        <f t="shared" si="9"/>
        <v>1.1861647702334267E-2</v>
      </c>
      <c r="U60" s="6">
        <f t="shared" si="10"/>
        <v>1.2237536304232428E-2</v>
      </c>
      <c r="W60">
        <f t="shared" si="11"/>
        <v>1.0156635021625086E-2</v>
      </c>
    </row>
    <row r="61" spans="1:23" x14ac:dyDescent="0.3">
      <c r="A61" s="13">
        <v>56</v>
      </c>
      <c r="B61" s="128"/>
      <c r="C61" s="6" t="s">
        <v>8</v>
      </c>
      <c r="D61" s="6">
        <v>139.80000000000001</v>
      </c>
      <c r="E61" s="6">
        <f>'Seasonal Indexes'!$H$62+'Seasonal Indexes'!$H$61*A61</f>
        <v>112.84474206349208</v>
      </c>
      <c r="F61" s="6">
        <f>'Seasonal Indexes'!$K$107+'Seasonal Indexes'!$K$108*A61+'Seasonal Indexes'!$K$109*(POWER(A61,2))</f>
        <v>97.009037100516863</v>
      </c>
      <c r="G61" s="6"/>
      <c r="H61" s="27">
        <f t="shared" si="6"/>
        <v>1.2388703048418646</v>
      </c>
      <c r="I61" s="6"/>
      <c r="J61" s="38">
        <f>$D61/'Seasonal Indexes'!B254</f>
        <v>1.2437049999199299</v>
      </c>
      <c r="K61" s="98">
        <f>$D61/'Seasonal Indexes'!C254</f>
        <v>1.2444884623435422</v>
      </c>
      <c r="L61" s="98">
        <f>$D61/'Seasonal Indexes'!D254</f>
        <v>1.2530570665585696</v>
      </c>
      <c r="M61" s="98">
        <f>$D61/'Seasonal Indexes'!E254</f>
        <v>1.2236868989358192</v>
      </c>
      <c r="N61" s="98">
        <f>$D61/'Seasonal Indexes'!F254</f>
        <v>1.2384033599929607</v>
      </c>
      <c r="O61" s="98">
        <f>$D61/'Seasonal Indexes'!G254</f>
        <v>1.2796073433633568</v>
      </c>
      <c r="P61" s="58">
        <f>$D61/'Seasonal Indexes'!H254</f>
        <v>1.2516344413764191</v>
      </c>
      <c r="Q61" s="6"/>
      <c r="R61" s="18">
        <f t="shared" si="7"/>
        <v>1.1104257439425377E-2</v>
      </c>
      <c r="S61" s="6">
        <f t="shared" si="8"/>
        <v>1.0843986849181789E-2</v>
      </c>
      <c r="T61" s="18">
        <f t="shared" si="9"/>
        <v>1.2765855604872945E-2</v>
      </c>
      <c r="U61" s="6">
        <f t="shared" si="10"/>
        <v>1.3190599366917528E-2</v>
      </c>
      <c r="W61">
        <f t="shared" si="11"/>
        <v>1.1091650514582125E-2</v>
      </c>
    </row>
    <row r="62" spans="1:23" x14ac:dyDescent="0.3">
      <c r="A62" s="13">
        <v>57</v>
      </c>
      <c r="B62" s="128"/>
      <c r="C62" s="6" t="s">
        <v>9</v>
      </c>
      <c r="D62" s="6">
        <v>130.1</v>
      </c>
      <c r="E62" s="6">
        <f>'Seasonal Indexes'!$H$62+'Seasonal Indexes'!$H$61*A62</f>
        <v>113.28621031746033</v>
      </c>
      <c r="F62" s="6">
        <f>'Seasonal Indexes'!$K$107+'Seasonal Indexes'!$K$108*A62+'Seasonal Indexes'!$K$109*(POWER(A62,2))</f>
        <v>96.771289950731031</v>
      </c>
      <c r="G62" s="6"/>
      <c r="H62" s="27">
        <f t="shared" si="6"/>
        <v>1.148418678985047</v>
      </c>
      <c r="I62" s="6"/>
      <c r="J62" s="38">
        <f>$D62/'Seasonal Indexes'!B255</f>
        <v>1.2424980204177851</v>
      </c>
      <c r="K62" s="98">
        <f>$D62/'Seasonal Indexes'!C255</f>
        <v>1.2437479916990575</v>
      </c>
      <c r="L62" s="98">
        <f>$D62/'Seasonal Indexes'!D255</f>
        <v>1.2569612469914504</v>
      </c>
      <c r="M62" s="98">
        <f>$D62/'Seasonal Indexes'!E255</f>
        <v>1.2434411053587651</v>
      </c>
      <c r="N62" s="98">
        <f>$D62/'Seasonal Indexes'!F255</f>
        <v>1.2358341791469776</v>
      </c>
      <c r="O62" s="98">
        <f>$D62/'Seasonal Indexes'!G255</f>
        <v>1.2277559900208102</v>
      </c>
      <c r="P62" s="58">
        <f>$D62/'Seasonal Indexes'!H255</f>
        <v>1.241192376178218</v>
      </c>
      <c r="Q62" s="6"/>
      <c r="R62" s="18">
        <f t="shared" si="7"/>
        <v>1.1095447923176932E-2</v>
      </c>
      <c r="S62" s="6">
        <f t="shared" si="8"/>
        <v>1.0976102933219213E-2</v>
      </c>
      <c r="T62" s="18">
        <f t="shared" si="9"/>
        <v>1.2770669687013321E-2</v>
      </c>
      <c r="U62" s="6">
        <f t="shared" si="10"/>
        <v>1.2687192561408399E-2</v>
      </c>
      <c r="W62">
        <f t="shared" si="11"/>
        <v>1.0956252951705617E-2</v>
      </c>
    </row>
    <row r="63" spans="1:23" x14ac:dyDescent="0.3">
      <c r="A63" s="13">
        <v>58</v>
      </c>
      <c r="B63" s="128"/>
      <c r="C63" s="6" t="s">
        <v>10</v>
      </c>
      <c r="D63" s="6">
        <v>130.6</v>
      </c>
      <c r="E63" s="6">
        <f>'Seasonal Indexes'!$H$62+'Seasonal Indexes'!$H$61*A63</f>
        <v>113.72767857142858</v>
      </c>
      <c r="F63" s="6">
        <f>'Seasonal Indexes'!$K$107+'Seasonal Indexes'!$K$108*A63+'Seasonal Indexes'!$K$109*(POWER(A63,2))</f>
        <v>96.525695362201162</v>
      </c>
      <c r="G63" s="6"/>
      <c r="H63" s="27">
        <f t="shared" si="6"/>
        <v>1.1483572129538762</v>
      </c>
      <c r="I63" s="6"/>
      <c r="J63" s="38">
        <f>$D63/'Seasonal Indexes'!B256</f>
        <v>1.1849266226025812</v>
      </c>
      <c r="K63" s="98">
        <f>$D63/'Seasonal Indexes'!C256</f>
        <v>1.1865063403620673</v>
      </c>
      <c r="L63" s="98">
        <f>$D63/'Seasonal Indexes'!D256</f>
        <v>1.2078865637673124</v>
      </c>
      <c r="M63" s="98">
        <f>$D63/'Seasonal Indexes'!E256</f>
        <v>1.2016995780665103</v>
      </c>
      <c r="N63" s="98">
        <f>$D63/'Seasonal Indexes'!F256</f>
        <v>1.1836101290462082</v>
      </c>
      <c r="O63" s="98">
        <f>$D63/'Seasonal Indexes'!G256</f>
        <v>1.1761909164498519</v>
      </c>
      <c r="P63" s="58">
        <f>$D63/'Seasonal Indexes'!H256</f>
        <v>1.1806531015430446</v>
      </c>
      <c r="Q63" s="6"/>
      <c r="R63" s="18">
        <f t="shared" si="7"/>
        <v>1.0620867135775385E-2</v>
      </c>
      <c r="S63" s="6">
        <f t="shared" si="8"/>
        <v>1.0566465377307096E-2</v>
      </c>
      <c r="T63" s="18">
        <f t="shared" si="9"/>
        <v>1.2262124863279694E-2</v>
      </c>
      <c r="U63" s="6">
        <f t="shared" si="10"/>
        <v>1.2185262297633139E-2</v>
      </c>
      <c r="W63">
        <f t="shared" si="11"/>
        <v>1.0381405093057584E-2</v>
      </c>
    </row>
    <row r="64" spans="1:23" x14ac:dyDescent="0.3">
      <c r="A64" s="13">
        <v>59</v>
      </c>
      <c r="B64" s="128"/>
      <c r="C64" s="6" t="s">
        <v>11</v>
      </c>
      <c r="D64" s="6">
        <v>113.4</v>
      </c>
      <c r="E64" s="6">
        <f>'Seasonal Indexes'!$H$62+'Seasonal Indexes'!$H$61*A64</f>
        <v>114.16914682539685</v>
      </c>
      <c r="F64" s="6">
        <f>'Seasonal Indexes'!$K$107+'Seasonal Indexes'!$K$108*A64+'Seasonal Indexes'!$K$109*(POWER(A64,2))</f>
        <v>96.272253334927271</v>
      </c>
      <c r="G64" s="6"/>
      <c r="H64" s="27">
        <f t="shared" si="6"/>
        <v>0.99326309386744271</v>
      </c>
      <c r="I64" s="6"/>
      <c r="J64" s="38">
        <f>$D64/'Seasonal Indexes'!B257</f>
        <v>1.2608601245007753</v>
      </c>
      <c r="K64" s="98">
        <f>$D64/'Seasonal Indexes'!C257</f>
        <v>1.2619573408447036</v>
      </c>
      <c r="L64" s="98">
        <f>$D64/'Seasonal Indexes'!D257</f>
        <v>1.2860128642991606</v>
      </c>
      <c r="M64" s="98">
        <f>$D64/'Seasonal Indexes'!E257</f>
        <v>1.2621134166713637</v>
      </c>
      <c r="N64" s="98">
        <f>$D64/'Seasonal Indexes'!F257</f>
        <v>1.2493410753139316</v>
      </c>
      <c r="O64" s="98">
        <f>$D64/'Seasonal Indexes'!G257</f>
        <v>1.2829038937906876</v>
      </c>
      <c r="P64" s="58">
        <f>$D64/'Seasonal Indexes'!H257</f>
        <v>1.2630510117504308</v>
      </c>
      <c r="Q64" s="6"/>
      <c r="R64" s="18">
        <f t="shared" si="7"/>
        <v>1.1264101555089206E-2</v>
      </c>
      <c r="S64" s="6">
        <f t="shared" si="8"/>
        <v>1.1054767875261089E-2</v>
      </c>
      <c r="T64" s="18">
        <f t="shared" si="9"/>
        <v>1.2977166650161647E-2</v>
      </c>
      <c r="U64" s="6">
        <f t="shared" si="10"/>
        <v>1.3325790654629396E-2</v>
      </c>
      <c r="W64">
        <f t="shared" si="11"/>
        <v>1.1062980208497677E-2</v>
      </c>
    </row>
    <row r="65" spans="1:23" ht="15" thickBot="1" x14ac:dyDescent="0.35">
      <c r="A65" s="83">
        <v>60</v>
      </c>
      <c r="B65" s="129"/>
      <c r="C65" s="74" t="s">
        <v>12</v>
      </c>
      <c r="D65" s="74">
        <v>98.5</v>
      </c>
      <c r="E65" s="74">
        <f>'Seasonal Indexes'!$H$62+'Seasonal Indexes'!$H$61*A65</f>
        <v>114.6106150793651</v>
      </c>
      <c r="F65" s="74">
        <f>'Seasonal Indexes'!$K$107+'Seasonal Indexes'!$K$108*A65+'Seasonal Indexes'!$K$109*(POWER(A65,2))</f>
        <v>96.010963868909386</v>
      </c>
      <c r="G65" s="74"/>
      <c r="H65" s="87">
        <f t="shared" si="6"/>
        <v>0.85943173703230813</v>
      </c>
      <c r="I65" s="74"/>
      <c r="J65" s="76">
        <f>$D65/'Seasonal Indexes'!B258</f>
        <v>1.2591634242739651</v>
      </c>
      <c r="K65" s="106">
        <f>$D65/'Seasonal Indexes'!C258</f>
        <v>1.2625256903361974</v>
      </c>
      <c r="L65" s="106">
        <f>$D65/'Seasonal Indexes'!D258</f>
        <v>1.2929747743909588</v>
      </c>
      <c r="M65" s="106">
        <f>$D65/'Seasonal Indexes'!E258</f>
        <v>1.2705915686812173</v>
      </c>
      <c r="N65" s="106">
        <f>$D65/'Seasonal Indexes'!F258</f>
        <v>1.2438972513744491</v>
      </c>
      <c r="O65" s="106">
        <f>$D65/'Seasonal Indexes'!G258</f>
        <v>1.1724098409622918</v>
      </c>
      <c r="P65" s="107">
        <f>$D65/'Seasonal Indexes'!H258</f>
        <v>1.2690793909485896</v>
      </c>
      <c r="Q65" s="74"/>
      <c r="R65" s="75">
        <f t="shared" si="7"/>
        <v>1.1281457424302319E-2</v>
      </c>
      <c r="S65" s="74">
        <f t="shared" si="8"/>
        <v>1.1086159583048769E-2</v>
      </c>
      <c r="T65" s="75">
        <f t="shared" si="9"/>
        <v>1.2955783394413483E-2</v>
      </c>
      <c r="U65" s="74">
        <f t="shared" si="10"/>
        <v>1.2211207904995794E-2</v>
      </c>
      <c r="W65">
        <f t="shared" si="11"/>
        <v>1.1072965537003553E-2</v>
      </c>
    </row>
    <row r="66" spans="1:23" ht="15" thickTop="1" x14ac:dyDescent="0.3">
      <c r="A66" s="79">
        <v>61</v>
      </c>
      <c r="B66" s="130">
        <v>1995</v>
      </c>
      <c r="C66" s="80" t="s">
        <v>1</v>
      </c>
      <c r="D66" s="80">
        <v>84.5</v>
      </c>
      <c r="E66" s="80">
        <f>'Seasonal Indexes'!$H$62+'Seasonal Indexes'!$H$61*A66</f>
        <v>115.05208333333336</v>
      </c>
      <c r="F66" s="80">
        <f>'Seasonal Indexes'!$K$107+'Seasonal Indexes'!$K$108*A66+'Seasonal Indexes'!$K$109*(POWER(A66,2))</f>
        <v>95.741826964147464</v>
      </c>
      <c r="G66" s="80"/>
      <c r="H66" s="88">
        <f t="shared" si="6"/>
        <v>0.73444997736532347</v>
      </c>
      <c r="I66" s="80"/>
      <c r="J66" s="38">
        <f>$D66/'Seasonal Indexes'!B247</f>
        <v>1.1604208151331081</v>
      </c>
      <c r="K66" s="98">
        <f>$D66/'Seasonal Indexes'!C247</f>
        <v>1.156181941372258</v>
      </c>
      <c r="L66" s="98">
        <f>$D66/'Seasonal Indexes'!D247</f>
        <v>1.1253848260473525</v>
      </c>
      <c r="M66" s="98">
        <f>$D66/'Seasonal Indexes'!E247</f>
        <v>1.1771435669513395</v>
      </c>
      <c r="N66" s="98">
        <f>$D66/'Seasonal Indexes'!F247</f>
        <v>1.1675374426183505</v>
      </c>
      <c r="O66" s="98">
        <f>$D66/'Seasonal Indexes'!G247</f>
        <v>1.2082901632113274</v>
      </c>
      <c r="P66" s="58">
        <f>$D66/'Seasonal Indexes'!H247</f>
        <v>1.2121200716978584</v>
      </c>
      <c r="Q66" s="80"/>
      <c r="R66" s="81">
        <f t="shared" si="7"/>
        <v>9.7815249706243376E-3</v>
      </c>
      <c r="S66" s="80">
        <f t="shared" si="8"/>
        <v>1.0231397231989911E-2</v>
      </c>
      <c r="T66" s="81">
        <f t="shared" si="9"/>
        <v>1.2194643445184719E-2</v>
      </c>
      <c r="U66" s="80">
        <f t="shared" si="10"/>
        <v>1.2620295658905663E-2</v>
      </c>
      <c r="W66">
        <f t="shared" si="11"/>
        <v>1.0535403067722443E-2</v>
      </c>
    </row>
    <row r="67" spans="1:23" x14ac:dyDescent="0.3">
      <c r="A67" s="13">
        <v>62</v>
      </c>
      <c r="B67" s="128"/>
      <c r="C67" s="6" t="s">
        <v>2</v>
      </c>
      <c r="D67" s="6">
        <v>81.599999999999994</v>
      </c>
      <c r="E67" s="6">
        <f>'Seasonal Indexes'!$H$62+'Seasonal Indexes'!$H$61*A67</f>
        <v>115.49355158730161</v>
      </c>
      <c r="F67" s="6">
        <f>'Seasonal Indexes'!$K$107+'Seasonal Indexes'!$K$108*A67+'Seasonal Indexes'!$K$109*(POWER(A67,2))</f>
        <v>95.464842620641534</v>
      </c>
      <c r="G67" s="6"/>
      <c r="H67" s="27">
        <f t="shared" si="6"/>
        <v>0.70653295252002468</v>
      </c>
      <c r="I67" s="6"/>
      <c r="J67" s="38">
        <f>$D67/'Seasonal Indexes'!B248</f>
        <v>1.095765736777335</v>
      </c>
      <c r="K67" s="98">
        <f>$D67/'Seasonal Indexes'!C248</f>
        <v>1.093886246845021</v>
      </c>
      <c r="L67" s="98">
        <f>$D67/'Seasonal Indexes'!D248</f>
        <v>1.0714227288423135</v>
      </c>
      <c r="M67" s="98">
        <f>$D67/'Seasonal Indexes'!E248</f>
        <v>1.0960713053605147</v>
      </c>
      <c r="N67" s="98">
        <f>$D67/'Seasonal Indexes'!F248</f>
        <v>1.103672691652765</v>
      </c>
      <c r="O67" s="98">
        <f>$D67/'Seasonal Indexes'!G248</f>
        <v>1.0616028655034044</v>
      </c>
      <c r="P67" s="58">
        <f>$D67/'Seasonal Indexes'!H248</f>
        <v>1.0998684701345507</v>
      </c>
      <c r="Q67" s="6"/>
      <c r="R67" s="18">
        <f t="shared" si="7"/>
        <v>9.2769051961522266E-3</v>
      </c>
      <c r="S67" s="6">
        <f t="shared" si="8"/>
        <v>9.4903247003534572E-3</v>
      </c>
      <c r="T67" s="18">
        <f t="shared" si="9"/>
        <v>1.156103819328067E-2</v>
      </c>
      <c r="U67" s="6">
        <f t="shared" si="10"/>
        <v>1.1120354220055702E-2</v>
      </c>
      <c r="W67">
        <f t="shared" si="11"/>
        <v>9.5232024214196905E-3</v>
      </c>
    </row>
    <row r="68" spans="1:23" x14ac:dyDescent="0.3">
      <c r="A68" s="13">
        <v>63</v>
      </c>
      <c r="B68" s="128"/>
      <c r="C68" s="6" t="s">
        <v>3</v>
      </c>
      <c r="D68" s="6">
        <v>103.8</v>
      </c>
      <c r="E68" s="6">
        <f>'Seasonal Indexes'!$H$62+'Seasonal Indexes'!$H$61*A68</f>
        <v>115.93501984126986</v>
      </c>
      <c r="F68" s="6">
        <f>'Seasonal Indexes'!$K$107+'Seasonal Indexes'!$K$108*A68+'Seasonal Indexes'!$K$109*(POWER(A68,2))</f>
        <v>95.180010838391595</v>
      </c>
      <c r="G68" s="6"/>
      <c r="H68" s="27">
        <f t="shared" si="6"/>
        <v>0.89532912610974413</v>
      </c>
      <c r="I68" s="6"/>
      <c r="J68" s="38">
        <f>$D68/'Seasonal Indexes'!B249</f>
        <v>1.0384467559690682</v>
      </c>
      <c r="K68" s="98">
        <f>$D68/'Seasonal Indexes'!C249</f>
        <v>1.0374474921949899</v>
      </c>
      <c r="L68" s="98">
        <f>$D68/'Seasonal Indexes'!D249</f>
        <v>1.0171081196860594</v>
      </c>
      <c r="M68" s="98">
        <f>$D68/'Seasonal Indexes'!E249</f>
        <v>1.0128221233832089</v>
      </c>
      <c r="N68" s="98">
        <f>$D68/'Seasonal Indexes'!F249</f>
        <v>1.0387841468424117</v>
      </c>
      <c r="O68" s="98">
        <f>$D68/'Seasonal Indexes'!G249</f>
        <v>1.0058949171190246</v>
      </c>
      <c r="P68" s="58">
        <f>$D68/'Seasonal Indexes'!H249</f>
        <v>1.0297212836850791</v>
      </c>
      <c r="Q68" s="6"/>
      <c r="R68" s="18">
        <f t="shared" si="7"/>
        <v>8.7730878993992744E-3</v>
      </c>
      <c r="S68" s="6">
        <f t="shared" si="8"/>
        <v>8.7361189463709427E-3</v>
      </c>
      <c r="T68" s="18">
        <f t="shared" si="9"/>
        <v>1.0913889772571975E-2</v>
      </c>
      <c r="U68" s="6">
        <f t="shared" si="10"/>
        <v>1.0568342115730135E-2</v>
      </c>
      <c r="W68">
        <f t="shared" si="11"/>
        <v>8.8818830159765501E-3</v>
      </c>
    </row>
    <row r="69" spans="1:23" x14ac:dyDescent="0.3">
      <c r="A69" s="13">
        <v>64</v>
      </c>
      <c r="B69" s="128"/>
      <c r="C69" s="6" t="s">
        <v>4</v>
      </c>
      <c r="D69" s="6">
        <v>116.9</v>
      </c>
      <c r="E69" s="6">
        <f>'Seasonal Indexes'!$H$62+'Seasonal Indexes'!$H$61*A69</f>
        <v>116.37648809523813</v>
      </c>
      <c r="F69" s="6">
        <f>'Seasonal Indexes'!$K$107+'Seasonal Indexes'!$K$108*A69+'Seasonal Indexes'!$K$109*(POWER(A69,2))</f>
        <v>94.887331617397635</v>
      </c>
      <c r="G69" s="6"/>
      <c r="H69" s="27">
        <f t="shared" si="6"/>
        <v>1.0044984336039893</v>
      </c>
      <c r="I69" s="6"/>
      <c r="J69" s="38">
        <f>$D69/'Seasonal Indexes'!B250</f>
        <v>1.0436480094995448</v>
      </c>
      <c r="K69" s="98">
        <f>$D69/'Seasonal Indexes'!C250</f>
        <v>1.0431210703611957</v>
      </c>
      <c r="L69" s="98">
        <f>$D69/'Seasonal Indexes'!D250</f>
        <v>1.0316292974468992</v>
      </c>
      <c r="M69" s="98">
        <f>$D69/'Seasonal Indexes'!E250</f>
        <v>1.0558860851950156</v>
      </c>
      <c r="N69" s="98">
        <f>$D69/'Seasonal Indexes'!F250</f>
        <v>1.0502276952604548</v>
      </c>
      <c r="O69" s="98">
        <f>$D69/'Seasonal Indexes'!G250</f>
        <v>1.0403624762136274</v>
      </c>
      <c r="P69" s="58">
        <f>$D69/'Seasonal Indexes'!H250</f>
        <v>1.0357308355774402</v>
      </c>
      <c r="Q69" s="6"/>
      <c r="R69" s="18">
        <f t="shared" si="7"/>
        <v>8.8645852296440897E-3</v>
      </c>
      <c r="S69" s="6">
        <f t="shared" si="8"/>
        <v>9.0730189789789695E-3</v>
      </c>
      <c r="T69" s="18">
        <f t="shared" si="9"/>
        <v>1.1068155014571987E-2</v>
      </c>
      <c r="U69" s="6">
        <f t="shared" si="10"/>
        <v>1.0964187299612887E-2</v>
      </c>
      <c r="W69">
        <f t="shared" si="11"/>
        <v>8.8998289304780976E-3</v>
      </c>
    </row>
    <row r="70" spans="1:23" x14ac:dyDescent="0.3">
      <c r="A70" s="13">
        <v>65</v>
      </c>
      <c r="B70" s="128"/>
      <c r="C70" s="6" t="s">
        <v>5</v>
      </c>
      <c r="D70" s="6">
        <v>130.5</v>
      </c>
      <c r="E70" s="6">
        <f>'Seasonal Indexes'!$H$62+'Seasonal Indexes'!$H$61*A70</f>
        <v>116.81795634920638</v>
      </c>
      <c r="F70" s="6">
        <f>'Seasonal Indexes'!$K$107+'Seasonal Indexes'!$K$108*A70+'Seasonal Indexes'!$K$109*(POWER(A70,2))</f>
        <v>94.586804957659652</v>
      </c>
      <c r="G70" s="6"/>
      <c r="H70" s="27">
        <f t="shared" ref="H70:H77" si="12">D70/E70</f>
        <v>1.1171227787095812</v>
      </c>
      <c r="I70" s="6"/>
      <c r="J70" s="38">
        <f>$D70/'Seasonal Indexes'!B251</f>
        <v>1.1128809546653691</v>
      </c>
      <c r="K70" s="98">
        <f>$D70/'Seasonal Indexes'!C251</f>
        <v>1.1124388597930832</v>
      </c>
      <c r="L70" s="98">
        <f>$D70/'Seasonal Indexes'!D251</f>
        <v>1.1038575889333953</v>
      </c>
      <c r="M70" s="98">
        <f>$D70/'Seasonal Indexes'!E251</f>
        <v>1.1295141370681139</v>
      </c>
      <c r="N70" s="98">
        <f>$D70/'Seasonal Indexes'!F251</f>
        <v>1.1139750644410147</v>
      </c>
      <c r="O70" s="98">
        <f>$D70/'Seasonal Indexes'!G251</f>
        <v>1.1368217698647451</v>
      </c>
      <c r="P70" s="58">
        <f>$D70/'Seasonal Indexes'!H251</f>
        <v>1.1041592284769197</v>
      </c>
      <c r="Q70" s="6"/>
      <c r="R70" s="18">
        <f t="shared" ref="R70:R77" si="13">L70/E70</f>
        <v>9.4493828126355033E-3</v>
      </c>
      <c r="S70" s="6">
        <f t="shared" ref="S70:S77" si="14">M70/E70</f>
        <v>9.6690112750443379E-3</v>
      </c>
      <c r="T70" s="18">
        <f t="shared" ref="T70:T77" si="15">N70/F70</f>
        <v>1.1777277654527699E-2</v>
      </c>
      <c r="U70" s="6">
        <f t="shared" ref="U70:U77" si="16">O70/F70</f>
        <v>1.2018819859425701E-2</v>
      </c>
      <c r="W70">
        <f t="shared" ref="W70:W77" si="17">P70/E70</f>
        <v>9.4519649460073855E-3</v>
      </c>
    </row>
    <row r="71" spans="1:23" x14ac:dyDescent="0.3">
      <c r="A71" s="13">
        <v>66</v>
      </c>
      <c r="B71" s="128"/>
      <c r="C71" s="6" t="s">
        <v>6</v>
      </c>
      <c r="D71" s="6">
        <v>123.4</v>
      </c>
      <c r="E71" s="6">
        <f>'Seasonal Indexes'!$H$62+'Seasonal Indexes'!$H$61*A71</f>
        <v>117.25942460317464</v>
      </c>
      <c r="F71" s="6">
        <f>'Seasonal Indexes'!$K$107+'Seasonal Indexes'!$K$108*A71+'Seasonal Indexes'!$K$109*(POWER(A71,2))</f>
        <v>94.278430859177661</v>
      </c>
      <c r="G71" s="6"/>
      <c r="H71" s="27">
        <f t="shared" si="12"/>
        <v>1.0523674358594723</v>
      </c>
      <c r="I71" s="6"/>
      <c r="J71" s="38">
        <f>$D71/'Seasonal Indexes'!B252</f>
        <v>1.0574364946134927</v>
      </c>
      <c r="K71" s="98">
        <f>$D71/'Seasonal Indexes'!C252</f>
        <v>1.0574601028652757</v>
      </c>
      <c r="L71" s="98">
        <f>$D71/'Seasonal Indexes'!D252</f>
        <v>1.0559765219993831</v>
      </c>
      <c r="M71" s="98">
        <f>$D71/'Seasonal Indexes'!E252</f>
        <v>1.0287029482814198</v>
      </c>
      <c r="N71" s="98">
        <f>$D71/'Seasonal Indexes'!F252</f>
        <v>1.0633157061377518</v>
      </c>
      <c r="O71" s="98">
        <f>$D71/'Seasonal Indexes'!G252</f>
        <v>1.0565900051785204</v>
      </c>
      <c r="P71" s="58">
        <f>$D71/'Seasonal Indexes'!H252</f>
        <v>1.0478527160771571</v>
      </c>
      <c r="Q71" s="6"/>
      <c r="R71" s="18">
        <f t="shared" si="13"/>
        <v>9.0054724860963876E-3</v>
      </c>
      <c r="S71" s="6">
        <f t="shared" si="14"/>
        <v>8.7728807450891174E-3</v>
      </c>
      <c r="T71" s="18">
        <f t="shared" si="15"/>
        <v>1.1278462066535783E-2</v>
      </c>
      <c r="U71" s="6">
        <f t="shared" si="16"/>
        <v>1.1207123363738773E-2</v>
      </c>
      <c r="W71">
        <f t="shared" si="17"/>
        <v>8.9361918636669483E-3</v>
      </c>
    </row>
    <row r="72" spans="1:23" x14ac:dyDescent="0.3">
      <c r="A72" s="13">
        <v>67</v>
      </c>
      <c r="B72" s="128"/>
      <c r="C72" s="6" t="s">
        <v>7</v>
      </c>
      <c r="D72" s="6">
        <v>129.1</v>
      </c>
      <c r="E72" s="6">
        <f>'Seasonal Indexes'!$H$62+'Seasonal Indexes'!$H$61*A72</f>
        <v>117.70089285714289</v>
      </c>
      <c r="F72" s="6">
        <f>'Seasonal Indexes'!$K$107+'Seasonal Indexes'!$K$108*A72+'Seasonal Indexes'!$K$109*(POWER(A72,2))</f>
        <v>93.962209321951661</v>
      </c>
      <c r="G72" s="6"/>
      <c r="H72" s="27">
        <f t="shared" si="12"/>
        <v>1.0968480940640999</v>
      </c>
      <c r="I72" s="6"/>
      <c r="J72" s="38">
        <f>$D72/'Seasonal Indexes'!B253</f>
        <v>1.1600612521962619</v>
      </c>
      <c r="K72" s="98">
        <f>$D72/'Seasonal Indexes'!C253</f>
        <v>1.1598789957046778</v>
      </c>
      <c r="L72" s="98">
        <f>$D72/'Seasonal Indexes'!D253</f>
        <v>1.1656897921078664</v>
      </c>
      <c r="M72" s="98">
        <f>$D72/'Seasonal Indexes'!E253</f>
        <v>1.1720286322038516</v>
      </c>
      <c r="N72" s="98">
        <f>$D72/'Seasonal Indexes'!F253</f>
        <v>1.1651467047950341</v>
      </c>
      <c r="O72" s="98">
        <f>$D72/'Seasonal Indexes'!G253</f>
        <v>1.2020695149190834</v>
      </c>
      <c r="P72" s="58">
        <f>$D72/'Seasonal Indexes'!H253</f>
        <v>1.153251943872448</v>
      </c>
      <c r="Q72" s="6"/>
      <c r="R72" s="18">
        <f t="shared" si="13"/>
        <v>9.9038313458054989E-3</v>
      </c>
      <c r="S72" s="6">
        <f t="shared" si="14"/>
        <v>9.9576868429229158E-3</v>
      </c>
      <c r="T72" s="18">
        <f t="shared" si="15"/>
        <v>1.2400162929362177E-2</v>
      </c>
      <c r="U72" s="6">
        <f t="shared" si="16"/>
        <v>1.2793116760380955E-2</v>
      </c>
      <c r="W72">
        <f t="shared" si="17"/>
        <v>9.798157990799479E-3</v>
      </c>
    </row>
    <row r="73" spans="1:23" x14ac:dyDescent="0.3">
      <c r="A73" s="13">
        <v>68</v>
      </c>
      <c r="B73" s="128"/>
      <c r="C73" s="6" t="s">
        <v>8</v>
      </c>
      <c r="D73" s="6">
        <v>135.80000000000001</v>
      </c>
      <c r="E73" s="6">
        <f>'Seasonal Indexes'!$H$62+'Seasonal Indexes'!$H$61*A73</f>
        <v>118.14236111111114</v>
      </c>
      <c r="F73" s="6">
        <f>'Seasonal Indexes'!$K$107+'Seasonal Indexes'!$K$108*A73+'Seasonal Indexes'!$K$109*(POWER(A73,2))</f>
        <v>93.638140345981626</v>
      </c>
      <c r="G73" s="6"/>
      <c r="H73" s="27">
        <f t="shared" si="12"/>
        <v>1.1494606906686258</v>
      </c>
      <c r="I73" s="6"/>
      <c r="J73" s="38">
        <f>$D73/'Seasonal Indexes'!B254</f>
        <v>1.2081197352584154</v>
      </c>
      <c r="K73" s="98">
        <f>$D73/'Seasonal Indexes'!C254</f>
        <v>1.2088807810175466</v>
      </c>
      <c r="L73" s="98">
        <f>$D73/'Seasonal Indexes'!D254</f>
        <v>1.2172042177299984</v>
      </c>
      <c r="M73" s="98">
        <f>$D73/'Seasonal Indexes'!E254</f>
        <v>1.1886743982509602</v>
      </c>
      <c r="N73" s="98">
        <f>$D73/'Seasonal Indexes'!F254</f>
        <v>1.2029697874609733</v>
      </c>
      <c r="O73" s="98">
        <f>$D73/'Seasonal Indexes'!G254</f>
        <v>1.2429948299624025</v>
      </c>
      <c r="P73" s="58">
        <f>$D73/'Seasonal Indexes'!H254</f>
        <v>1.215822297131028</v>
      </c>
      <c r="Q73" s="6"/>
      <c r="R73" s="18">
        <f t="shared" si="13"/>
        <v>1.0302860094231873E-2</v>
      </c>
      <c r="S73" s="6">
        <f t="shared" si="14"/>
        <v>1.0061373304813416E-2</v>
      </c>
      <c r="T73" s="18">
        <f t="shared" si="15"/>
        <v>1.2847006390944386E-2</v>
      </c>
      <c r="U73" s="6">
        <f t="shared" si="16"/>
        <v>1.3274450190592067E-2</v>
      </c>
      <c r="W73">
        <f t="shared" si="17"/>
        <v>1.0291163014657927E-2</v>
      </c>
    </row>
    <row r="74" spans="1:23" x14ac:dyDescent="0.3">
      <c r="A74" s="13">
        <v>69</v>
      </c>
      <c r="B74" s="128"/>
      <c r="C74" s="6" t="s">
        <v>9</v>
      </c>
      <c r="D74" s="6">
        <v>122.4</v>
      </c>
      <c r="E74" s="6">
        <f>'Seasonal Indexes'!$H$62+'Seasonal Indexes'!$H$61*A74</f>
        <v>118.5838293650794</v>
      </c>
      <c r="F74" s="6">
        <f>'Seasonal Indexes'!$K$107+'Seasonal Indexes'!$K$108*A74+'Seasonal Indexes'!$K$109*(POWER(A74,2))</f>
        <v>93.306223931267596</v>
      </c>
      <c r="G74" s="6"/>
      <c r="H74" s="27">
        <f t="shared" si="12"/>
        <v>1.032181205948173</v>
      </c>
      <c r="I74" s="6"/>
      <c r="J74" s="38">
        <f>$D74/'Seasonal Indexes'!B255</f>
        <v>1.1689604742439423</v>
      </c>
      <c r="K74" s="98">
        <f>$D74/'Seasonal Indexes'!C255</f>
        <v>1.1701364656722879</v>
      </c>
      <c r="L74" s="98">
        <f>$D74/'Seasonal Indexes'!D255</f>
        <v>1.1825676912509882</v>
      </c>
      <c r="M74" s="98">
        <f>$D74/'Seasonal Indexes'!E255</f>
        <v>1.1698477424743494</v>
      </c>
      <c r="N74" s="98">
        <f>$D74/'Seasonal Indexes'!F255</f>
        <v>1.1626910340322065</v>
      </c>
      <c r="O74" s="98">
        <f>$D74/'Seasonal Indexes'!G255</f>
        <v>1.155090954485374</v>
      </c>
      <c r="P74" s="58">
        <f>$D74/'Seasonal Indexes'!H255</f>
        <v>1.1677321048748186</v>
      </c>
      <c r="Q74" s="6"/>
      <c r="R74" s="18">
        <f t="shared" si="13"/>
        <v>9.9724194907744399E-3</v>
      </c>
      <c r="S74" s="6">
        <f t="shared" si="14"/>
        <v>9.8651540327036064E-3</v>
      </c>
      <c r="T74" s="18">
        <f t="shared" si="15"/>
        <v>1.2461023338471855E-2</v>
      </c>
      <c r="U74" s="6">
        <f t="shared" si="16"/>
        <v>1.2379570256066215E-2</v>
      </c>
      <c r="W74">
        <f t="shared" si="17"/>
        <v>9.8473131718471284E-3</v>
      </c>
    </row>
    <row r="75" spans="1:23" x14ac:dyDescent="0.3">
      <c r="A75" s="13">
        <v>70</v>
      </c>
      <c r="B75" s="128"/>
      <c r="C75" s="6" t="s">
        <v>10</v>
      </c>
      <c r="D75" s="6">
        <v>126.2</v>
      </c>
      <c r="E75" s="6">
        <f>'Seasonal Indexes'!$H$62+'Seasonal Indexes'!$H$61*A75</f>
        <v>119.02529761904765</v>
      </c>
      <c r="F75" s="6">
        <f>'Seasonal Indexes'!$K$107+'Seasonal Indexes'!$K$108*A75+'Seasonal Indexes'!$K$109*(POWER(A75,2))</f>
        <v>92.966460077809529</v>
      </c>
      <c r="G75" s="6"/>
      <c r="H75" s="27">
        <f t="shared" si="12"/>
        <v>1.0602788022754264</v>
      </c>
      <c r="I75" s="6"/>
      <c r="J75" s="38">
        <f>$D75/'Seasonal Indexes'!B256</f>
        <v>1.1450056644138267</v>
      </c>
      <c r="K75" s="98">
        <f>$D75/'Seasonal Indexes'!C256</f>
        <v>1.1465321604417527</v>
      </c>
      <c r="L75" s="98">
        <f>$D75/'Seasonal Indexes'!D256</f>
        <v>1.1671920700416143</v>
      </c>
      <c r="M75" s="98">
        <f>$D75/'Seasonal Indexes'!E256</f>
        <v>1.1612135279631977</v>
      </c>
      <c r="N75" s="98">
        <f>$D75/'Seasonal Indexes'!F256</f>
        <v>1.1437335243922779</v>
      </c>
      <c r="O75" s="98">
        <f>$D75/'Seasonal Indexes'!G256</f>
        <v>1.1365642699538385</v>
      </c>
      <c r="P75" s="58">
        <f>$D75/'Seasonal Indexes'!H256</f>
        <v>1.1408761210928962</v>
      </c>
      <c r="Q75" s="6"/>
      <c r="R75" s="18">
        <f t="shared" si="13"/>
        <v>9.8062520606109222E-3</v>
      </c>
      <c r="S75" s="6">
        <f t="shared" si="14"/>
        <v>9.7560228891825796E-3</v>
      </c>
      <c r="T75" s="18">
        <f t="shared" si="15"/>
        <v>1.2302646819455261E-2</v>
      </c>
      <c r="U75" s="6">
        <f t="shared" si="16"/>
        <v>1.2225530250399722E-2</v>
      </c>
      <c r="W75">
        <f t="shared" si="17"/>
        <v>9.5851566340492099E-3</v>
      </c>
    </row>
    <row r="76" spans="1:23" x14ac:dyDescent="0.3">
      <c r="A76" s="13">
        <v>71</v>
      </c>
      <c r="B76" s="128"/>
      <c r="C76" s="6" t="s">
        <v>11</v>
      </c>
      <c r="D76" s="6">
        <v>107.2</v>
      </c>
      <c r="E76" s="6">
        <f>'Seasonal Indexes'!$H$62+'Seasonal Indexes'!$H$61*A76</f>
        <v>119.46676587301592</v>
      </c>
      <c r="F76" s="6">
        <f>'Seasonal Indexes'!$K$107+'Seasonal Indexes'!$K$108*A76+'Seasonal Indexes'!$K$109*(POWER(A76,2))</f>
        <v>92.61884878560744</v>
      </c>
      <c r="G76" s="6"/>
      <c r="H76" s="27">
        <f t="shared" si="12"/>
        <v>0.89732068342710014</v>
      </c>
      <c r="I76" s="6"/>
      <c r="J76" s="38">
        <f>$D76/'Seasonal Indexes'!B257</f>
        <v>1.191924209404613</v>
      </c>
      <c r="K76" s="98">
        <f>$D76/'Seasonal Indexes'!C257</f>
        <v>1.1929614368479033</v>
      </c>
      <c r="L76" s="98">
        <f>$D76/'Seasonal Indexes'!D257</f>
        <v>1.2157017553163141</v>
      </c>
      <c r="M76" s="98">
        <f>$D76/'Seasonal Indexes'!E257</f>
        <v>1.1931089794283085</v>
      </c>
      <c r="N76" s="98">
        <f>$D76/'Seasonal Indexes'!F257</f>
        <v>1.1810349495031169</v>
      </c>
      <c r="O76" s="98">
        <f>$D76/'Seasonal Indexes'!G257</f>
        <v>1.2127627637950766</v>
      </c>
      <c r="P76" s="58">
        <f>$D76/'Seasonal Indexes'!H257</f>
        <v>1.1939953126952927</v>
      </c>
      <c r="Q76" s="6"/>
      <c r="R76" s="18">
        <f t="shared" si="13"/>
        <v>1.0176066510484702E-2</v>
      </c>
      <c r="S76" s="6">
        <f t="shared" si="14"/>
        <v>9.9869530300710791E-3</v>
      </c>
      <c r="T76" s="18">
        <f t="shared" si="15"/>
        <v>1.2751561534056171E-2</v>
      </c>
      <c r="U76" s="6">
        <f t="shared" si="16"/>
        <v>1.3094124788814419E-2</v>
      </c>
      <c r="W76">
        <f t="shared" si="17"/>
        <v>9.9943721081762506E-3</v>
      </c>
    </row>
    <row r="77" spans="1:23" ht="15" thickBot="1" x14ac:dyDescent="0.35">
      <c r="A77" s="83">
        <v>72</v>
      </c>
      <c r="B77" s="129"/>
      <c r="C77" s="74" t="s">
        <v>12</v>
      </c>
      <c r="D77" s="74">
        <v>92.8</v>
      </c>
      <c r="E77" s="74">
        <f>'Seasonal Indexes'!$H$62+'Seasonal Indexes'!$H$61*A77</f>
        <v>119.90823412698417</v>
      </c>
      <c r="F77" s="74">
        <f>'Seasonal Indexes'!$K$107+'Seasonal Indexes'!$K$108*A77+'Seasonal Indexes'!$K$109*(POWER(A77,2))</f>
        <v>92.263390054661357</v>
      </c>
      <c r="G77" s="74"/>
      <c r="H77" s="87">
        <f t="shared" si="12"/>
        <v>0.77392516598754801</v>
      </c>
      <c r="I77" s="74"/>
      <c r="J77" s="76">
        <f>$D77/'Seasonal Indexes'!B258</f>
        <v>1.1862981296713093</v>
      </c>
      <c r="K77" s="106">
        <f>$D77/'Seasonal Indexes'!C258</f>
        <v>1.189465828052783</v>
      </c>
      <c r="L77" s="106">
        <f>$D77/'Seasonal Indexes'!D258</f>
        <v>1.2181528838932079</v>
      </c>
      <c r="M77" s="106">
        <f>$D77/'Seasonal Indexes'!E258</f>
        <v>1.1970649499859589</v>
      </c>
      <c r="N77" s="106">
        <f>$D77/'Seasonal Indexes'!F258</f>
        <v>1.1719153799751154</v>
      </c>
      <c r="O77" s="106">
        <f>$D77/'Seasonal Indexes'!G258</f>
        <v>1.1045648044802101</v>
      </c>
      <c r="P77" s="107">
        <f>$D77/'Seasonal Indexes'!H258</f>
        <v>1.1956402789850671</v>
      </c>
      <c r="Q77" s="74"/>
      <c r="R77" s="75">
        <f t="shared" si="13"/>
        <v>1.0159042811048074E-2</v>
      </c>
      <c r="S77" s="74">
        <f t="shared" si="14"/>
        <v>9.9831755400405092E-3</v>
      </c>
      <c r="T77" s="75">
        <f t="shared" si="15"/>
        <v>1.2701846087389758E-2</v>
      </c>
      <c r="U77" s="74">
        <f t="shared" si="16"/>
        <v>1.1971864504716462E-2</v>
      </c>
      <c r="W77">
        <f t="shared" si="17"/>
        <v>9.9712941958503918E-3</v>
      </c>
    </row>
    <row r="78" spans="1:23" ht="15" thickTop="1" x14ac:dyDescent="0.3"/>
    <row r="81" spans="1:15" ht="36.6" x14ac:dyDescent="0.7">
      <c r="A81" s="126" t="s">
        <v>75</v>
      </c>
      <c r="B81" s="117"/>
      <c r="C81" s="117"/>
      <c r="D81" s="117"/>
      <c r="E81" s="117"/>
      <c r="F81" s="117"/>
      <c r="G81" s="117"/>
      <c r="H81" s="117"/>
      <c r="I81" s="117"/>
      <c r="J81" s="117"/>
      <c r="K81" s="117"/>
      <c r="L81" s="117"/>
      <c r="M81" s="117"/>
      <c r="N81" s="117"/>
      <c r="O81" s="117"/>
    </row>
    <row r="108" spans="1:15" ht="15" customHeight="1" x14ac:dyDescent="0.7">
      <c r="A108" s="126"/>
      <c r="B108" s="117"/>
      <c r="C108" s="117"/>
      <c r="D108" s="117"/>
      <c r="E108" s="117"/>
      <c r="F108" s="117"/>
      <c r="G108" s="117"/>
      <c r="H108" s="117"/>
      <c r="I108" s="117"/>
      <c r="J108" s="117"/>
      <c r="K108" s="117"/>
      <c r="L108" s="117"/>
      <c r="M108" s="117"/>
      <c r="N108" s="117"/>
      <c r="O108" s="117"/>
    </row>
    <row r="110" spans="1:15" ht="31.2" x14ac:dyDescent="0.6">
      <c r="A110" s="60" t="s">
        <v>81</v>
      </c>
      <c r="B110" s="61"/>
      <c r="C110" s="61"/>
      <c r="D110" s="61"/>
      <c r="E110" s="61"/>
      <c r="F110" s="61"/>
    </row>
    <row r="112" spans="1:15" s="62" customFormat="1" ht="25.8" x14ac:dyDescent="0.5">
      <c r="A112" s="62" t="s">
        <v>82</v>
      </c>
    </row>
    <row r="113" spans="1:13" x14ac:dyDescent="0.3">
      <c r="A113" s="6" t="s">
        <v>79</v>
      </c>
      <c r="B113" s="6"/>
      <c r="H113" t="s">
        <v>80</v>
      </c>
    </row>
    <row r="114" spans="1:13" ht="15" thickBot="1" x14ac:dyDescent="0.35">
      <c r="A114" s="31"/>
      <c r="B114" t="s">
        <v>22</v>
      </c>
      <c r="I114" s="6" t="s">
        <v>22</v>
      </c>
      <c r="J114"/>
      <c r="K114" s="32"/>
    </row>
    <row r="115" spans="1:13" ht="15" thickBot="1" x14ac:dyDescent="0.35">
      <c r="A115" s="26" t="s">
        <v>78</v>
      </c>
      <c r="B115" s="4" t="s">
        <v>77</v>
      </c>
      <c r="C115" s="152" t="s">
        <v>15</v>
      </c>
      <c r="D115" s="153"/>
      <c r="E115" s="152" t="s">
        <v>76</v>
      </c>
      <c r="F115" s="153"/>
      <c r="H115" s="20"/>
      <c r="I115" s="2" t="s">
        <v>77</v>
      </c>
      <c r="J115" s="152" t="s">
        <v>15</v>
      </c>
      <c r="K115" s="153"/>
      <c r="L115" s="152" t="s">
        <v>76</v>
      </c>
      <c r="M115" s="153"/>
    </row>
    <row r="116" spans="1:13" x14ac:dyDescent="0.3">
      <c r="A116" s="56">
        <v>1</v>
      </c>
      <c r="B116" s="57">
        <f>R6</f>
        <v>1.4917596414786601E-2</v>
      </c>
      <c r="C116" s="18"/>
      <c r="D116" s="7"/>
      <c r="E116" s="18"/>
      <c r="F116" s="7"/>
      <c r="H116" s="56">
        <v>1</v>
      </c>
      <c r="I116" s="57">
        <f>T6</f>
        <v>1.3986188389902876E-2</v>
      </c>
      <c r="J116" s="18"/>
      <c r="K116" s="7"/>
      <c r="L116" s="18"/>
      <c r="M116" s="58"/>
    </row>
    <row r="117" spans="1:13" x14ac:dyDescent="0.3">
      <c r="A117" s="56">
        <v>2</v>
      </c>
      <c r="B117" s="57">
        <f t="shared" ref="B117:B180" si="18">R7</f>
        <v>1.2819581318906828E-2</v>
      </c>
      <c r="C117" s="18">
        <f>IF(COUNTA(A6:A8)=3,AVERAGE(A6:A8),0)</f>
        <v>2</v>
      </c>
      <c r="D117" s="7">
        <f>IF(COUNTA(B116:B118)=3,AVERAGE(B116:B118),0)</f>
        <v>1.3207711013731527E-2</v>
      </c>
      <c r="E117" s="18"/>
      <c r="F117" s="7"/>
      <c r="H117" s="56">
        <v>2</v>
      </c>
      <c r="I117" s="57">
        <f t="shared" ref="I117:I180" si="19">T7</f>
        <v>1.1969754498672739E-2</v>
      </c>
      <c r="J117" s="18">
        <f>IF(COUNTA(A6:A8)=3,AVERAGE(A6:A8),0)</f>
        <v>2</v>
      </c>
      <c r="K117" s="7">
        <f>IF(COUNTA(I116:I118)=3,AVERAGE(I116:I118),0)</f>
        <v>1.2330981407300072E-2</v>
      </c>
      <c r="L117" s="18"/>
      <c r="M117" s="58"/>
    </row>
    <row r="118" spans="1:13" x14ac:dyDescent="0.3">
      <c r="A118" s="56">
        <v>3</v>
      </c>
      <c r="B118" s="57">
        <f t="shared" si="18"/>
        <v>1.188595530750115E-2</v>
      </c>
      <c r="C118" s="18">
        <f t="shared" ref="C118:C148" si="20">IF(COUNTA(A7:A9)=3,AVERAGE(A7:A9),0)</f>
        <v>3</v>
      </c>
      <c r="D118" s="7">
        <f t="shared" ref="D118:D181" si="21">IF(COUNTA(B117:B119)=3,AVERAGE(B117:B119),0)</f>
        <v>1.2129495397307987E-2</v>
      </c>
      <c r="E118" s="18"/>
      <c r="F118" s="7"/>
      <c r="H118" s="56">
        <v>3</v>
      </c>
      <c r="I118" s="57">
        <f t="shared" si="19"/>
        <v>1.1037001333324598E-2</v>
      </c>
      <c r="J118" s="18">
        <f t="shared" ref="J118:J181" si="22">IF(COUNTA(A7:A9)=3,AVERAGE(A7:A9),0)</f>
        <v>3</v>
      </c>
      <c r="K118" s="7">
        <f t="shared" ref="K118:K181" si="23">IF(COUNTA(I117:I119)=3,AVERAGE(I117:I119),0)</f>
        <v>1.1284700782250398E-2</v>
      </c>
      <c r="L118" s="18"/>
      <c r="M118" s="58"/>
    </row>
    <row r="119" spans="1:13" x14ac:dyDescent="0.3">
      <c r="A119" s="56">
        <v>4</v>
      </c>
      <c r="B119" s="57">
        <f t="shared" si="18"/>
        <v>1.1682949565515986E-2</v>
      </c>
      <c r="C119" s="18">
        <f t="shared" si="20"/>
        <v>4</v>
      </c>
      <c r="D119" s="7">
        <f t="shared" si="21"/>
        <v>1.1636321487887879E-2</v>
      </c>
      <c r="E119" s="18">
        <f t="shared" ref="E119:E150" si="24">IF(COUNTA(A6:A12)=7,AVERAGE(A6:A12),0)</f>
        <v>4</v>
      </c>
      <c r="F119" s="7">
        <f>IF(COUNTA(B116:B122)=7,AVERAGE(B116:B122),0)</f>
        <v>1.2108501849300414E-2</v>
      </c>
      <c r="H119" s="56">
        <v>4</v>
      </c>
      <c r="I119" s="57">
        <f t="shared" si="19"/>
        <v>1.0847346514753855E-2</v>
      </c>
      <c r="J119" s="18">
        <f t="shared" si="22"/>
        <v>4</v>
      </c>
      <c r="K119" s="7">
        <f t="shared" si="23"/>
        <v>1.0784944573677626E-2</v>
      </c>
      <c r="L119" s="18">
        <f>IF(COUNTA(A6:A12)=7,AVERAGE(A6:A12),0)</f>
        <v>4</v>
      </c>
      <c r="M119" s="58">
        <f>IF(COUNTA(I116:I122)=7,AVERAGE(I116:I122),0)</f>
        <v>1.1243987433640643E-2</v>
      </c>
    </row>
    <row r="120" spans="1:13" x14ac:dyDescent="0.3">
      <c r="A120" s="56">
        <v>5</v>
      </c>
      <c r="B120" s="57">
        <f t="shared" si="18"/>
        <v>1.13400595906465E-2</v>
      </c>
      <c r="C120" s="18">
        <f t="shared" si="20"/>
        <v>5</v>
      </c>
      <c r="D120" s="7">
        <f t="shared" si="21"/>
        <v>1.1376149099044745E-2</v>
      </c>
      <c r="E120" s="18">
        <f t="shared" si="24"/>
        <v>5</v>
      </c>
      <c r="F120" s="7">
        <f t="shared" ref="F120:F183" si="25">IF(COUNTA(B117:B123)=7,AVERAGE(B117:B123),0)</f>
        <v>1.1413587373149641E-2</v>
      </c>
      <c r="H120" s="56">
        <v>5</v>
      </c>
      <c r="I120" s="57">
        <f t="shared" si="19"/>
        <v>1.0470485872954427E-2</v>
      </c>
      <c r="J120" s="18">
        <f t="shared" si="22"/>
        <v>5</v>
      </c>
      <c r="K120" s="7">
        <f t="shared" si="23"/>
        <v>1.0527429841165566E-2</v>
      </c>
      <c r="L120" s="18">
        <f t="shared" ref="L120:L183" si="26">IF(COUNTA(A7:A13)=7,AVERAGE(A7:A13),0)</f>
        <v>5</v>
      </c>
      <c r="M120" s="58">
        <f t="shared" ref="M120:M183" si="27">IF(COUNTA(I117:I123)=7,AVERAGE(I117:I123),0)</f>
        <v>1.0557471741067156E-2</v>
      </c>
    </row>
    <row r="121" spans="1:13" x14ac:dyDescent="0.3">
      <c r="A121" s="56">
        <v>6</v>
      </c>
      <c r="B121" s="57">
        <f t="shared" si="18"/>
        <v>1.1105438140971749E-2</v>
      </c>
      <c r="C121" s="18">
        <f t="shared" si="20"/>
        <v>6</v>
      </c>
      <c r="D121" s="7">
        <f t="shared" si="21"/>
        <v>1.1151143446130779E-2</v>
      </c>
      <c r="E121" s="18">
        <f t="shared" si="24"/>
        <v>6</v>
      </c>
      <c r="F121" s="7">
        <f t="shared" si="25"/>
        <v>1.0977483672360204E-2</v>
      </c>
      <c r="H121" s="56">
        <v>6</v>
      </c>
      <c r="I121" s="57">
        <f t="shared" si="19"/>
        <v>1.0264457135788415E-2</v>
      </c>
      <c r="J121" s="18">
        <f t="shared" si="22"/>
        <v>6</v>
      </c>
      <c r="K121" s="7">
        <f t="shared" si="23"/>
        <v>1.0289207099610141E-2</v>
      </c>
      <c r="L121" s="18">
        <f t="shared" si="26"/>
        <v>6</v>
      </c>
      <c r="M121" s="58">
        <f t="shared" si="27"/>
        <v>1.011939425613442E-2</v>
      </c>
    </row>
    <row r="122" spans="1:13" x14ac:dyDescent="0.3">
      <c r="A122" s="56">
        <v>7</v>
      </c>
      <c r="B122" s="57">
        <f t="shared" si="18"/>
        <v>1.1007932606774091E-2</v>
      </c>
      <c r="C122" s="18">
        <f t="shared" si="20"/>
        <v>7</v>
      </c>
      <c r="D122" s="7">
        <f t="shared" si="21"/>
        <v>1.0722188609825671E-2</v>
      </c>
      <c r="E122" s="18">
        <f t="shared" si="24"/>
        <v>7</v>
      </c>
      <c r="F122" s="7">
        <f t="shared" si="25"/>
        <v>1.0624481342756672E-2</v>
      </c>
      <c r="H122" s="56">
        <v>7</v>
      </c>
      <c r="I122" s="57">
        <f t="shared" si="19"/>
        <v>1.013267829008758E-2</v>
      </c>
      <c r="J122" s="18">
        <f t="shared" si="22"/>
        <v>7</v>
      </c>
      <c r="K122" s="7">
        <f t="shared" si="23"/>
        <v>9.8592379892548255E-3</v>
      </c>
      <c r="L122" s="18">
        <f t="shared" si="26"/>
        <v>7</v>
      </c>
      <c r="M122" s="58">
        <f t="shared" si="27"/>
        <v>9.7688753795423522E-3</v>
      </c>
    </row>
    <row r="123" spans="1:13" x14ac:dyDescent="0.3">
      <c r="A123" s="56">
        <v>8</v>
      </c>
      <c r="B123" s="57">
        <f t="shared" si="18"/>
        <v>1.0053195081731178E-2</v>
      </c>
      <c r="C123" s="18">
        <f t="shared" si="20"/>
        <v>8</v>
      </c>
      <c r="D123" s="7">
        <f t="shared" si="21"/>
        <v>1.0275994367295345E-2</v>
      </c>
      <c r="E123" s="18">
        <f t="shared" si="24"/>
        <v>8</v>
      </c>
      <c r="F123" s="7">
        <f t="shared" si="25"/>
        <v>1.0373812021585124E-2</v>
      </c>
      <c r="H123" s="56">
        <v>8</v>
      </c>
      <c r="I123" s="57">
        <f t="shared" si="19"/>
        <v>9.1805785418884837E-3</v>
      </c>
      <c r="J123" s="18">
        <f t="shared" si="22"/>
        <v>8</v>
      </c>
      <c r="K123" s="7">
        <f t="shared" si="23"/>
        <v>9.4054896453732145E-3</v>
      </c>
      <c r="L123" s="18">
        <f t="shared" si="26"/>
        <v>8</v>
      </c>
      <c r="M123" s="58">
        <f t="shared" si="27"/>
        <v>9.5057194049810081E-3</v>
      </c>
    </row>
    <row r="124" spans="1:13" x14ac:dyDescent="0.3">
      <c r="A124" s="56">
        <v>9</v>
      </c>
      <c r="B124" s="57">
        <f t="shared" si="18"/>
        <v>9.766855413380765E-3</v>
      </c>
      <c r="C124" s="18">
        <f t="shared" si="20"/>
        <v>9</v>
      </c>
      <c r="D124" s="7">
        <f t="shared" si="21"/>
        <v>9.744996498462789E-3</v>
      </c>
      <c r="E124" s="18">
        <f t="shared" si="24"/>
        <v>9</v>
      </c>
      <c r="F124" s="7">
        <f t="shared" si="25"/>
        <v>9.9060016365482527E-3</v>
      </c>
      <c r="H124" s="56">
        <v>9</v>
      </c>
      <c r="I124" s="57">
        <f t="shared" si="19"/>
        <v>8.9032121041435746E-3</v>
      </c>
      <c r="J124" s="18">
        <f t="shared" si="22"/>
        <v>9</v>
      </c>
      <c r="K124" s="7">
        <f t="shared" si="23"/>
        <v>8.8890532810707301E-3</v>
      </c>
      <c r="L124" s="18">
        <f t="shared" si="26"/>
        <v>9</v>
      </c>
      <c r="M124" s="58">
        <f t="shared" si="27"/>
        <v>9.0485704499938032E-3</v>
      </c>
    </row>
    <row r="125" spans="1:13" x14ac:dyDescent="0.3">
      <c r="A125" s="56">
        <v>10</v>
      </c>
      <c r="B125" s="57">
        <f t="shared" si="18"/>
        <v>9.4149390002764254E-3</v>
      </c>
      <c r="C125" s="18">
        <f t="shared" si="20"/>
        <v>10</v>
      </c>
      <c r="D125" s="7">
        <f t="shared" si="21"/>
        <v>9.7033529103241201E-3</v>
      </c>
      <c r="E125" s="18">
        <f t="shared" si="24"/>
        <v>10</v>
      </c>
      <c r="F125" s="7">
        <f t="shared" si="25"/>
        <v>9.3836966749662448E-3</v>
      </c>
      <c r="H125" s="56">
        <v>10</v>
      </c>
      <c r="I125" s="57">
        <f t="shared" si="19"/>
        <v>8.583369197180132E-3</v>
      </c>
      <c r="J125" s="18">
        <f t="shared" si="22"/>
        <v>10</v>
      </c>
      <c r="K125" s="7">
        <f t="shared" si="23"/>
        <v>8.8306119980493866E-3</v>
      </c>
      <c r="L125" s="18">
        <f t="shared" si="26"/>
        <v>10</v>
      </c>
      <c r="M125" s="58">
        <f t="shared" si="27"/>
        <v>8.6204836731558383E-3</v>
      </c>
    </row>
    <row r="126" spans="1:13" x14ac:dyDescent="0.3">
      <c r="A126" s="56">
        <v>11</v>
      </c>
      <c r="B126" s="57">
        <f t="shared" si="18"/>
        <v>9.9282643173151681E-3</v>
      </c>
      <c r="C126" s="18">
        <f t="shared" si="20"/>
        <v>11</v>
      </c>
      <c r="D126" s="7">
        <f t="shared" si="21"/>
        <v>9.1361967376599948E-3</v>
      </c>
      <c r="E126" s="18">
        <f t="shared" si="24"/>
        <v>11</v>
      </c>
      <c r="F126" s="7">
        <f t="shared" si="25"/>
        <v>8.9866664010386059E-3</v>
      </c>
      <c r="H126" s="56">
        <v>11</v>
      </c>
      <c r="I126" s="57">
        <f t="shared" si="19"/>
        <v>9.0052546928244496E-3</v>
      </c>
      <c r="J126" s="18">
        <f t="shared" si="22"/>
        <v>11</v>
      </c>
      <c r="K126" s="7">
        <f t="shared" si="23"/>
        <v>8.2863556926828594E-3</v>
      </c>
      <c r="L126" s="18">
        <f t="shared" si="26"/>
        <v>11</v>
      </c>
      <c r="M126" s="58">
        <f t="shared" si="27"/>
        <v>8.315937938228499E-3</v>
      </c>
    </row>
    <row r="127" spans="1:13" x14ac:dyDescent="0.3">
      <c r="A127" s="56">
        <v>12</v>
      </c>
      <c r="B127" s="57">
        <f t="shared" si="18"/>
        <v>8.0653868953883909E-3</v>
      </c>
      <c r="C127" s="18">
        <f t="shared" si="20"/>
        <v>12</v>
      </c>
      <c r="D127" s="7">
        <f t="shared" si="21"/>
        <v>8.4809848742004191E-3</v>
      </c>
      <c r="E127" s="18">
        <f t="shared" si="24"/>
        <v>12</v>
      </c>
      <c r="F127" s="7">
        <f t="shared" si="25"/>
        <v>8.6408656433527836E-3</v>
      </c>
      <c r="H127" s="56">
        <v>12</v>
      </c>
      <c r="I127" s="57">
        <f t="shared" si="19"/>
        <v>7.270443188043995E-3</v>
      </c>
      <c r="J127" s="18">
        <f t="shared" si="22"/>
        <v>12</v>
      </c>
      <c r="K127" s="7">
        <f t="shared" si="23"/>
        <v>7.8478491929303684E-3</v>
      </c>
      <c r="L127" s="18">
        <f t="shared" si="26"/>
        <v>12</v>
      </c>
      <c r="M127" s="58">
        <f t="shared" si="27"/>
        <v>8.0595086131007802E-3</v>
      </c>
    </row>
    <row r="128" spans="1:13" x14ac:dyDescent="0.3">
      <c r="A128" s="56">
        <v>13</v>
      </c>
      <c r="B128" s="57">
        <f t="shared" si="18"/>
        <v>7.4493034098976965E-3</v>
      </c>
      <c r="C128" s="18">
        <f t="shared" si="20"/>
        <v>13</v>
      </c>
      <c r="D128" s="7">
        <f t="shared" si="21"/>
        <v>7.9144703315222331E-3</v>
      </c>
      <c r="E128" s="18">
        <f t="shared" si="24"/>
        <v>13</v>
      </c>
      <c r="F128" s="7">
        <f t="shared" si="25"/>
        <v>8.5660845839787315E-3</v>
      </c>
      <c r="H128" s="56">
        <v>13</v>
      </c>
      <c r="I128" s="57">
        <f t="shared" si="19"/>
        <v>7.2678496979226561E-3</v>
      </c>
      <c r="J128" s="18">
        <f t="shared" si="22"/>
        <v>13</v>
      </c>
      <c r="K128" s="7">
        <f t="shared" si="23"/>
        <v>7.5130503438542847E-3</v>
      </c>
      <c r="L128" s="18">
        <f t="shared" si="26"/>
        <v>13</v>
      </c>
      <c r="M128" s="58">
        <f t="shared" si="27"/>
        <v>8.0661228950505547E-3</v>
      </c>
    </row>
    <row r="129" spans="1:13" x14ac:dyDescent="0.3">
      <c r="A129" s="56">
        <v>14</v>
      </c>
      <c r="B129" s="57">
        <f t="shared" si="18"/>
        <v>8.2287206892806119E-3</v>
      </c>
      <c r="C129" s="18">
        <f t="shared" si="20"/>
        <v>14</v>
      </c>
      <c r="D129" s="7">
        <f t="shared" si="21"/>
        <v>7.7702046257029115E-3</v>
      </c>
      <c r="E129" s="18">
        <f t="shared" si="24"/>
        <v>14</v>
      </c>
      <c r="F129" s="7">
        <f t="shared" si="25"/>
        <v>8.4556650843906657E-3</v>
      </c>
      <c r="H129" s="56">
        <v>14</v>
      </c>
      <c r="I129" s="57">
        <f t="shared" si="19"/>
        <v>8.0008581455962013E-3</v>
      </c>
      <c r="J129" s="18">
        <f t="shared" si="22"/>
        <v>14</v>
      </c>
      <c r="K129" s="7">
        <f t="shared" si="23"/>
        <v>7.5514270365044352E-3</v>
      </c>
      <c r="L129" s="18">
        <f t="shared" si="26"/>
        <v>14</v>
      </c>
      <c r="M129" s="58">
        <f t="shared" si="27"/>
        <v>8.0294326804603317E-3</v>
      </c>
    </row>
    <row r="130" spans="1:13" x14ac:dyDescent="0.3">
      <c r="A130" s="56">
        <v>15</v>
      </c>
      <c r="B130" s="57">
        <f t="shared" si="18"/>
        <v>7.6325897779304245E-3</v>
      </c>
      <c r="C130" s="18">
        <f t="shared" si="20"/>
        <v>15</v>
      </c>
      <c r="D130" s="7">
        <f t="shared" si="21"/>
        <v>8.3682328216578145E-3</v>
      </c>
      <c r="E130" s="18">
        <f t="shared" si="24"/>
        <v>15</v>
      </c>
      <c r="F130" s="7">
        <f t="shared" si="25"/>
        <v>8.3531073220202302E-3</v>
      </c>
      <c r="H130" s="56">
        <v>15</v>
      </c>
      <c r="I130" s="57">
        <f t="shared" si="19"/>
        <v>7.3855732659944473E-3</v>
      </c>
      <c r="J130" s="18">
        <f t="shared" si="22"/>
        <v>15</v>
      </c>
      <c r="K130" s="7">
        <f t="shared" si="23"/>
        <v>8.1119811631275487E-3</v>
      </c>
      <c r="L130" s="18">
        <f t="shared" si="26"/>
        <v>15</v>
      </c>
      <c r="M130" s="58">
        <f t="shared" si="27"/>
        <v>8.0128937922290446E-3</v>
      </c>
    </row>
    <row r="131" spans="1:13" x14ac:dyDescent="0.3">
      <c r="A131" s="56">
        <v>16</v>
      </c>
      <c r="B131" s="57">
        <f t="shared" si="18"/>
        <v>9.2433879977624044E-3</v>
      </c>
      <c r="C131" s="18">
        <f t="shared" si="20"/>
        <v>16</v>
      </c>
      <c r="D131" s="7">
        <f t="shared" si="21"/>
        <v>8.5059934262842665E-3</v>
      </c>
      <c r="E131" s="18">
        <f t="shared" si="24"/>
        <v>16</v>
      </c>
      <c r="F131" s="7">
        <f t="shared" si="25"/>
        <v>8.5842362470960071E-3</v>
      </c>
      <c r="H131" s="56">
        <v>16</v>
      </c>
      <c r="I131" s="57">
        <f t="shared" si="19"/>
        <v>8.9495120777919983E-3</v>
      </c>
      <c r="J131" s="18">
        <f t="shared" si="22"/>
        <v>16</v>
      </c>
      <c r="K131" s="7">
        <f t="shared" si="23"/>
        <v>8.2205410129450041E-3</v>
      </c>
      <c r="L131" s="18">
        <f t="shared" si="26"/>
        <v>16</v>
      </c>
      <c r="M131" s="58">
        <f t="shared" si="27"/>
        <v>8.3048472625893467E-3</v>
      </c>
    </row>
    <row r="132" spans="1:13" x14ac:dyDescent="0.3">
      <c r="A132" s="56">
        <v>17</v>
      </c>
      <c r="B132" s="57">
        <f t="shared" si="18"/>
        <v>8.6420025031599713E-3</v>
      </c>
      <c r="C132" s="18">
        <f t="shared" si="20"/>
        <v>17</v>
      </c>
      <c r="D132" s="7">
        <f t="shared" si="21"/>
        <v>9.0319168272148306E-3</v>
      </c>
      <c r="E132" s="18">
        <f t="shared" si="24"/>
        <v>17</v>
      </c>
      <c r="F132" s="7">
        <f t="shared" si="25"/>
        <v>8.7707679319102404E-3</v>
      </c>
      <c r="H132" s="56">
        <v>17</v>
      </c>
      <c r="I132" s="57">
        <f t="shared" si="19"/>
        <v>8.326537695048564E-3</v>
      </c>
      <c r="J132" s="18">
        <f t="shared" si="22"/>
        <v>17</v>
      </c>
      <c r="K132" s="7">
        <f t="shared" si="23"/>
        <v>8.7218440826820082E-3</v>
      </c>
      <c r="L132" s="18">
        <f t="shared" si="26"/>
        <v>17</v>
      </c>
      <c r="M132" s="58">
        <f t="shared" si="27"/>
        <v>8.4609179275518392E-3</v>
      </c>
    </row>
    <row r="133" spans="1:13" x14ac:dyDescent="0.3">
      <c r="A133" s="56">
        <v>18</v>
      </c>
      <c r="B133" s="57">
        <f t="shared" si="18"/>
        <v>9.2103599807221159E-3</v>
      </c>
      <c r="C133" s="18">
        <f t="shared" si="20"/>
        <v>18</v>
      </c>
      <c r="D133" s="7">
        <f t="shared" si="21"/>
        <v>9.1785506182669677E-3</v>
      </c>
      <c r="E133" s="18">
        <f t="shared" si="24"/>
        <v>18</v>
      </c>
      <c r="F133" s="7">
        <f t="shared" si="25"/>
        <v>8.8224922952352298E-3</v>
      </c>
      <c r="H133" s="56">
        <v>18</v>
      </c>
      <c r="I133" s="57">
        <f t="shared" si="19"/>
        <v>8.889482475205459E-3</v>
      </c>
      <c r="J133" s="18">
        <f t="shared" si="22"/>
        <v>18</v>
      </c>
      <c r="K133" s="7">
        <f t="shared" si="23"/>
        <v>8.8433792169400442E-3</v>
      </c>
      <c r="L133" s="18">
        <f t="shared" si="26"/>
        <v>18</v>
      </c>
      <c r="M133" s="58">
        <f t="shared" si="27"/>
        <v>8.4885915259838296E-3</v>
      </c>
    </row>
    <row r="134" spans="1:13" x14ac:dyDescent="0.3">
      <c r="A134" s="56">
        <v>19</v>
      </c>
      <c r="B134" s="57">
        <f t="shared" si="18"/>
        <v>9.6832893709188177E-3</v>
      </c>
      <c r="C134" s="18">
        <f t="shared" si="20"/>
        <v>19</v>
      </c>
      <c r="D134" s="7">
        <f t="shared" si="21"/>
        <v>9.2162248517460924E-3</v>
      </c>
      <c r="E134" s="18">
        <f t="shared" si="24"/>
        <v>19</v>
      </c>
      <c r="F134" s="7">
        <f t="shared" si="25"/>
        <v>9.1069214761602315E-3</v>
      </c>
      <c r="H134" s="56">
        <v>19</v>
      </c>
      <c r="I134" s="57">
        <f t="shared" si="19"/>
        <v>9.314117480566108E-3</v>
      </c>
      <c r="J134" s="18">
        <f t="shared" si="22"/>
        <v>19</v>
      </c>
      <c r="K134" s="7">
        <f t="shared" si="23"/>
        <v>8.8546481028105532E-3</v>
      </c>
      <c r="L134" s="18">
        <f t="shared" si="26"/>
        <v>19</v>
      </c>
      <c r="M134" s="58">
        <f t="shared" si="27"/>
        <v>8.7459546434712036E-3</v>
      </c>
    </row>
    <row r="135" spans="1:13" x14ac:dyDescent="0.3">
      <c r="A135" s="56">
        <v>20</v>
      </c>
      <c r="B135" s="57">
        <f t="shared" si="18"/>
        <v>8.7550252035973417E-3</v>
      </c>
      <c r="C135" s="18">
        <f t="shared" si="20"/>
        <v>20</v>
      </c>
      <c r="D135" s="7">
        <f t="shared" si="21"/>
        <v>9.0097019356905634E-3</v>
      </c>
      <c r="E135" s="18">
        <f t="shared" si="24"/>
        <v>20</v>
      </c>
      <c r="F135" s="7">
        <f t="shared" si="25"/>
        <v>9.0326934762045008E-3</v>
      </c>
      <c r="H135" s="56">
        <v>20</v>
      </c>
      <c r="I135" s="57">
        <f t="shared" si="19"/>
        <v>8.3603443526600908E-3</v>
      </c>
      <c r="J135" s="18">
        <f t="shared" si="22"/>
        <v>20</v>
      </c>
      <c r="K135" s="7">
        <f t="shared" si="23"/>
        <v>8.6230117226154448E-3</v>
      </c>
      <c r="L135" s="18">
        <f t="shared" si="26"/>
        <v>20</v>
      </c>
      <c r="M135" s="58">
        <f t="shared" si="27"/>
        <v>8.6519443444941137E-3</v>
      </c>
    </row>
    <row r="136" spans="1:13" x14ac:dyDescent="0.3">
      <c r="A136" s="56">
        <v>21</v>
      </c>
      <c r="B136" s="57">
        <f t="shared" si="18"/>
        <v>8.5907912325555325E-3</v>
      </c>
      <c r="C136" s="18">
        <f t="shared" si="20"/>
        <v>21</v>
      </c>
      <c r="D136" s="7">
        <f t="shared" si="21"/>
        <v>8.9898034935194399E-3</v>
      </c>
      <c r="E136" s="18">
        <f t="shared" si="24"/>
        <v>21</v>
      </c>
      <c r="F136" s="7">
        <f t="shared" si="25"/>
        <v>9.0442545194833746E-3</v>
      </c>
      <c r="H136" s="56">
        <v>21</v>
      </c>
      <c r="I136" s="57">
        <f t="shared" si="19"/>
        <v>8.1945733346201373E-3</v>
      </c>
      <c r="J136" s="18">
        <f t="shared" si="22"/>
        <v>21</v>
      </c>
      <c r="K136" s="7">
        <f t="shared" si="23"/>
        <v>8.5806775918954355E-3</v>
      </c>
      <c r="L136" s="18">
        <f t="shared" si="26"/>
        <v>21</v>
      </c>
      <c r="M136" s="58">
        <f t="shared" si="27"/>
        <v>8.6403230434277372E-3</v>
      </c>
    </row>
    <row r="137" spans="1:13" x14ac:dyDescent="0.3">
      <c r="A137" s="56">
        <v>22</v>
      </c>
      <c r="B137" s="57">
        <f t="shared" si="18"/>
        <v>9.6235940444054473E-3</v>
      </c>
      <c r="C137" s="18">
        <f t="shared" si="20"/>
        <v>22</v>
      </c>
      <c r="D137" s="7">
        <f t="shared" si="21"/>
        <v>8.9793924250110898E-3</v>
      </c>
      <c r="E137" s="18">
        <f t="shared" si="24"/>
        <v>22</v>
      </c>
      <c r="F137" s="7">
        <f t="shared" si="25"/>
        <v>9.1022973090581459E-3</v>
      </c>
      <c r="H137" s="56">
        <v>22</v>
      </c>
      <c r="I137" s="57">
        <f t="shared" si="19"/>
        <v>9.1871150884060785E-3</v>
      </c>
      <c r="J137" s="18">
        <f t="shared" si="22"/>
        <v>22</v>
      </c>
      <c r="K137" s="7">
        <f t="shared" si="23"/>
        <v>8.5577094693261909E-3</v>
      </c>
      <c r="L137" s="18">
        <f t="shared" si="26"/>
        <v>22</v>
      </c>
      <c r="M137" s="58">
        <f t="shared" si="27"/>
        <v>8.7768323313130395E-3</v>
      </c>
    </row>
    <row r="138" spans="1:13" x14ac:dyDescent="0.3">
      <c r="A138" s="56">
        <v>23</v>
      </c>
      <c r="B138" s="57">
        <f t="shared" si="18"/>
        <v>8.7237919980722896E-3</v>
      </c>
      <c r="C138" s="18">
        <f t="shared" si="20"/>
        <v>23</v>
      </c>
      <c r="D138" s="7">
        <f t="shared" si="21"/>
        <v>9.0234386161966076E-3</v>
      </c>
      <c r="E138" s="18">
        <f t="shared" si="24"/>
        <v>23</v>
      </c>
      <c r="F138" s="7">
        <f t="shared" si="25"/>
        <v>9.2029791624218364E-3</v>
      </c>
      <c r="H138" s="56">
        <v>23</v>
      </c>
      <c r="I138" s="57">
        <f t="shared" si="19"/>
        <v>8.2914399849523517E-3</v>
      </c>
      <c r="J138" s="18">
        <f t="shared" si="22"/>
        <v>23</v>
      </c>
      <c r="K138" s="7">
        <f t="shared" si="23"/>
        <v>8.5745812203141241E-3</v>
      </c>
      <c r="L138" s="18">
        <f t="shared" si="26"/>
        <v>23</v>
      </c>
      <c r="M138" s="58">
        <f t="shared" si="27"/>
        <v>8.9613574852993837E-3</v>
      </c>
    </row>
    <row r="139" spans="1:13" x14ac:dyDescent="0.3">
      <c r="A139" s="56">
        <v>24</v>
      </c>
      <c r="B139" s="57">
        <f t="shared" si="18"/>
        <v>8.7229298061120859E-3</v>
      </c>
      <c r="C139" s="18">
        <f t="shared" si="20"/>
        <v>24</v>
      </c>
      <c r="D139" s="7">
        <f t="shared" si="21"/>
        <v>9.0211271039766297E-3</v>
      </c>
      <c r="E139" s="18">
        <f t="shared" si="24"/>
        <v>24</v>
      </c>
      <c r="F139" s="7">
        <f t="shared" si="25"/>
        <v>9.5138003314835465E-3</v>
      </c>
      <c r="H139" s="56">
        <v>24</v>
      </c>
      <c r="I139" s="57">
        <f t="shared" si="19"/>
        <v>8.2451885875839404E-3</v>
      </c>
      <c r="J139" s="18">
        <f t="shared" si="22"/>
        <v>24</v>
      </c>
      <c r="K139" s="7">
        <f t="shared" si="23"/>
        <v>8.7938920209796184E-3</v>
      </c>
      <c r="L139" s="18">
        <f t="shared" si="26"/>
        <v>24</v>
      </c>
      <c r="M139" s="58">
        <f t="shared" si="27"/>
        <v>9.354731815166795E-3</v>
      </c>
    </row>
    <row r="140" spans="1:13" x14ac:dyDescent="0.3">
      <c r="A140" s="56">
        <v>25</v>
      </c>
      <c r="B140" s="57">
        <f t="shared" si="18"/>
        <v>9.6166595077455119E-3</v>
      </c>
      <c r="C140" s="18">
        <f t="shared" si="20"/>
        <v>25</v>
      </c>
      <c r="D140" s="7">
        <f t="shared" si="21"/>
        <v>9.5758838861074117E-3</v>
      </c>
      <c r="E140" s="18">
        <f t="shared" si="24"/>
        <v>25</v>
      </c>
      <c r="F140" s="7">
        <f t="shared" si="25"/>
        <v>9.6365267200776584E-3</v>
      </c>
      <c r="H140" s="56">
        <v>25</v>
      </c>
      <c r="I140" s="57">
        <f t="shared" si="19"/>
        <v>9.8450474904025632E-3</v>
      </c>
      <c r="J140" s="18">
        <f t="shared" si="22"/>
        <v>25</v>
      </c>
      <c r="K140" s="7">
        <f t="shared" si="23"/>
        <v>9.5653432121523413E-3</v>
      </c>
      <c r="L140" s="18">
        <f t="shared" si="26"/>
        <v>25</v>
      </c>
      <c r="M140" s="58">
        <f t="shared" si="27"/>
        <v>9.558449552128161E-3</v>
      </c>
    </row>
    <row r="141" spans="1:13" x14ac:dyDescent="0.3">
      <c r="A141" s="56">
        <v>26</v>
      </c>
      <c r="B141" s="57">
        <f t="shared" si="18"/>
        <v>1.0388062344464643E-2</v>
      </c>
      <c r="C141" s="18">
        <f t="shared" si="20"/>
        <v>26</v>
      </c>
      <c r="D141" s="7">
        <f t="shared" si="21"/>
        <v>1.0311831746413152E-2</v>
      </c>
      <c r="E141" s="18">
        <f t="shared" si="24"/>
        <v>26</v>
      </c>
      <c r="F141" s="7">
        <f t="shared" si="25"/>
        <v>9.6410245662405074E-3</v>
      </c>
      <c r="H141" s="56">
        <v>26</v>
      </c>
      <c r="I141" s="57">
        <f t="shared" si="19"/>
        <v>1.060579355847052E-2</v>
      </c>
      <c r="J141" s="18">
        <f t="shared" si="22"/>
        <v>26</v>
      </c>
      <c r="K141" s="7">
        <f t="shared" si="23"/>
        <v>1.0521601903535016E-2</v>
      </c>
      <c r="L141" s="18">
        <f t="shared" si="26"/>
        <v>26</v>
      </c>
      <c r="M141" s="58">
        <f t="shared" si="27"/>
        <v>9.6443616761473904E-3</v>
      </c>
    </row>
    <row r="142" spans="1:13" x14ac:dyDescent="0.3">
      <c r="A142" s="56">
        <v>27</v>
      </c>
      <c r="B142" s="57">
        <f t="shared" si="18"/>
        <v>1.0930773387029306E-2</v>
      </c>
      <c r="C142" s="18">
        <f t="shared" si="20"/>
        <v>27</v>
      </c>
      <c r="D142" s="7">
        <f t="shared" si="21"/>
        <v>1.0256237228069428E-2</v>
      </c>
      <c r="E142" s="18">
        <f t="shared" si="24"/>
        <v>27</v>
      </c>
      <c r="F142" s="7">
        <f t="shared" si="25"/>
        <v>9.8154333428729489E-3</v>
      </c>
      <c r="H142" s="56">
        <v>27</v>
      </c>
      <c r="I142" s="57">
        <f t="shared" si="19"/>
        <v>1.1113964661731968E-2</v>
      </c>
      <c r="J142" s="18">
        <f t="shared" si="22"/>
        <v>27</v>
      </c>
      <c r="K142" s="7">
        <f t="shared" si="23"/>
        <v>1.0446785237850727E-2</v>
      </c>
      <c r="L142" s="18">
        <f t="shared" si="26"/>
        <v>27</v>
      </c>
      <c r="M142" s="58">
        <f t="shared" si="27"/>
        <v>9.9036630097781124E-3</v>
      </c>
    </row>
    <row r="143" spans="1:13" x14ac:dyDescent="0.3">
      <c r="A143" s="56">
        <v>28</v>
      </c>
      <c r="B143" s="57">
        <f t="shared" si="18"/>
        <v>9.4498759527143344E-3</v>
      </c>
      <c r="C143" s="18">
        <f t="shared" si="20"/>
        <v>28</v>
      </c>
      <c r="D143" s="7">
        <f t="shared" si="21"/>
        <v>1.0011909435763005E-2</v>
      </c>
      <c r="E143" s="18">
        <f t="shared" si="24"/>
        <v>28</v>
      </c>
      <c r="F143" s="7">
        <f t="shared" si="25"/>
        <v>9.914854631110975E-3</v>
      </c>
      <c r="H143" s="56">
        <v>28</v>
      </c>
      <c r="I143" s="57">
        <f t="shared" si="19"/>
        <v>9.620597493349696E-3</v>
      </c>
      <c r="J143" s="18">
        <f t="shared" si="22"/>
        <v>28</v>
      </c>
      <c r="K143" s="7">
        <f t="shared" si="23"/>
        <v>1.0174354037207454E-2</v>
      </c>
      <c r="L143" s="18">
        <f t="shared" si="26"/>
        <v>28</v>
      </c>
      <c r="M143" s="58">
        <f t="shared" si="27"/>
        <v>1.0089536550181199E-2</v>
      </c>
    </row>
    <row r="144" spans="1:13" x14ac:dyDescent="0.3">
      <c r="A144" s="56">
        <v>29</v>
      </c>
      <c r="B144" s="57">
        <f t="shared" si="18"/>
        <v>9.6550789675453746E-3</v>
      </c>
      <c r="C144" s="18">
        <f t="shared" si="20"/>
        <v>29</v>
      </c>
      <c r="D144" s="7">
        <f t="shared" si="21"/>
        <v>9.6832027849197023E-3</v>
      </c>
      <c r="E144" s="18">
        <f t="shared" si="24"/>
        <v>29</v>
      </c>
      <c r="F144" s="7">
        <f t="shared" si="25"/>
        <v>9.9173113067610643E-3</v>
      </c>
      <c r="H144" s="56">
        <v>29</v>
      </c>
      <c r="I144" s="57">
        <f t="shared" si="19"/>
        <v>9.7884999565406982E-3</v>
      </c>
      <c r="J144" s="18">
        <f t="shared" si="22"/>
        <v>29</v>
      </c>
      <c r="K144" s="7">
        <f t="shared" si="23"/>
        <v>9.8385489234192672E-3</v>
      </c>
      <c r="L144" s="18">
        <f t="shared" si="26"/>
        <v>29</v>
      </c>
      <c r="M144" s="58">
        <f t="shared" si="27"/>
        <v>1.0068869934709072E-2</v>
      </c>
    </row>
    <row r="145" spans="1:13" x14ac:dyDescent="0.3">
      <c r="A145" s="56">
        <v>30</v>
      </c>
      <c r="B145" s="57">
        <f t="shared" si="18"/>
        <v>9.944653434499396E-3</v>
      </c>
      <c r="C145" s="18">
        <f t="shared" si="20"/>
        <v>30</v>
      </c>
      <c r="D145" s="7">
        <f t="shared" si="21"/>
        <v>9.6728704086076808E-3</v>
      </c>
      <c r="E145" s="18">
        <f t="shared" si="24"/>
        <v>30</v>
      </c>
      <c r="F145" s="7">
        <f t="shared" si="25"/>
        <v>9.857991663826773E-3</v>
      </c>
      <c r="H145" s="56">
        <v>30</v>
      </c>
      <c r="I145" s="57">
        <f t="shared" si="19"/>
        <v>1.0106549320367404E-2</v>
      </c>
      <c r="J145" s="18">
        <f t="shared" si="22"/>
        <v>30</v>
      </c>
      <c r="K145" s="7">
        <f t="shared" si="23"/>
        <v>9.8137842157712124E-3</v>
      </c>
      <c r="L145" s="18">
        <f t="shared" si="26"/>
        <v>30</v>
      </c>
      <c r="M145" s="58">
        <f t="shared" si="27"/>
        <v>9.987728825649583E-3</v>
      </c>
    </row>
    <row r="146" spans="1:13" x14ac:dyDescent="0.3">
      <c r="A146" s="56">
        <v>31</v>
      </c>
      <c r="B146" s="57">
        <f t="shared" si="18"/>
        <v>9.4188788237782716E-3</v>
      </c>
      <c r="C146" s="18">
        <f t="shared" si="20"/>
        <v>31</v>
      </c>
      <c r="D146" s="7">
        <f t="shared" si="21"/>
        <v>9.665796165191266E-3</v>
      </c>
      <c r="E146" s="18">
        <f t="shared" si="24"/>
        <v>31</v>
      </c>
      <c r="F146" s="7">
        <f t="shared" si="25"/>
        <v>9.7287441992628867E-3</v>
      </c>
      <c r="H146" s="56">
        <v>31</v>
      </c>
      <c r="I146" s="57">
        <f t="shared" si="19"/>
        <v>9.5463033704055334E-3</v>
      </c>
      <c r="J146" s="18">
        <f t="shared" si="22"/>
        <v>31</v>
      </c>
      <c r="K146" s="7">
        <f t="shared" si="23"/>
        <v>9.7844112909568765E-3</v>
      </c>
      <c r="L146" s="18">
        <f t="shared" si="26"/>
        <v>31</v>
      </c>
      <c r="M146" s="58">
        <f t="shared" si="27"/>
        <v>9.8438202504978062E-3</v>
      </c>
    </row>
    <row r="147" spans="1:13" x14ac:dyDescent="0.3">
      <c r="A147" s="56">
        <v>32</v>
      </c>
      <c r="B147" s="57">
        <f t="shared" si="18"/>
        <v>9.6338562372961303E-3</v>
      </c>
      <c r="C147" s="18">
        <f t="shared" si="20"/>
        <v>32</v>
      </c>
      <c r="D147" s="7">
        <f t="shared" si="21"/>
        <v>9.675186634999668E-3</v>
      </c>
      <c r="E147" s="18">
        <f t="shared" si="24"/>
        <v>32</v>
      </c>
      <c r="F147" s="7">
        <f t="shared" si="25"/>
        <v>9.7004852662921619E-3</v>
      </c>
      <c r="H147" s="56">
        <v>32</v>
      </c>
      <c r="I147" s="57">
        <f t="shared" si="19"/>
        <v>9.7003811820976903E-3</v>
      </c>
      <c r="J147" s="18">
        <f t="shared" si="22"/>
        <v>32</v>
      </c>
      <c r="K147" s="7">
        <f t="shared" si="23"/>
        <v>9.7614967825191083E-3</v>
      </c>
      <c r="L147" s="18">
        <f t="shared" si="26"/>
        <v>32</v>
      </c>
      <c r="M147" s="58">
        <f t="shared" si="27"/>
        <v>9.7968641958008952E-3</v>
      </c>
    </row>
    <row r="148" spans="1:13" x14ac:dyDescent="0.3">
      <c r="A148" s="56">
        <v>33</v>
      </c>
      <c r="B148" s="57">
        <f t="shared" si="18"/>
        <v>9.9728248439245985E-3</v>
      </c>
      <c r="C148" s="18">
        <f t="shared" si="20"/>
        <v>33</v>
      </c>
      <c r="D148" s="7">
        <f t="shared" si="21"/>
        <v>9.8775740721009486E-3</v>
      </c>
      <c r="E148" s="18">
        <f t="shared" si="24"/>
        <v>33</v>
      </c>
      <c r="F148" s="7">
        <f t="shared" si="25"/>
        <v>9.7382239328481137E-3</v>
      </c>
      <c r="H148" s="56">
        <v>33</v>
      </c>
      <c r="I148" s="57">
        <f t="shared" si="19"/>
        <v>1.0037805795054101E-2</v>
      </c>
      <c r="J148" s="18">
        <f t="shared" si="22"/>
        <v>33</v>
      </c>
      <c r="K148" s="7">
        <f t="shared" si="23"/>
        <v>9.9482638709404367E-3</v>
      </c>
      <c r="L148" s="18">
        <f t="shared" si="26"/>
        <v>33</v>
      </c>
      <c r="M148" s="58">
        <f t="shared" si="27"/>
        <v>9.8148525888213396E-3</v>
      </c>
    </row>
    <row r="149" spans="1:13" x14ac:dyDescent="0.3">
      <c r="A149" s="56">
        <v>34</v>
      </c>
      <c r="B149" s="57">
        <f t="shared" si="18"/>
        <v>1.0026041135082115E-2</v>
      </c>
      <c r="C149" s="18">
        <f t="shared" ref="C149:C180" si="28">IF(COUNTA(A38:A40)=3,AVERAGE(A38:A40),0)</f>
        <v>34</v>
      </c>
      <c r="D149" s="7">
        <f t="shared" si="21"/>
        <v>9.7503098003086566E-3</v>
      </c>
      <c r="E149" s="18">
        <f t="shared" si="24"/>
        <v>34</v>
      </c>
      <c r="F149" s="7">
        <f t="shared" si="25"/>
        <v>9.6016581862333941E-3</v>
      </c>
      <c r="H149" s="56">
        <v>34</v>
      </c>
      <c r="I149" s="57">
        <f t="shared" si="19"/>
        <v>1.010660463566952E-2</v>
      </c>
      <c r="J149" s="18">
        <f t="shared" si="22"/>
        <v>34</v>
      </c>
      <c r="K149" s="7">
        <f t="shared" si="23"/>
        <v>9.8121051803983107E-3</v>
      </c>
      <c r="L149" s="18">
        <f t="shared" si="26"/>
        <v>34</v>
      </c>
      <c r="M149" s="58">
        <f t="shared" si="27"/>
        <v>9.7621403052038508E-3</v>
      </c>
    </row>
    <row r="150" spans="1:13" x14ac:dyDescent="0.3">
      <c r="A150" s="56">
        <v>35</v>
      </c>
      <c r="B150" s="57">
        <f t="shared" si="18"/>
        <v>9.2520634219192561E-3</v>
      </c>
      <c r="C150" s="18">
        <f t="shared" si="28"/>
        <v>35</v>
      </c>
      <c r="D150" s="7">
        <f t="shared" si="21"/>
        <v>9.7324513968128062E-3</v>
      </c>
      <c r="E150" s="18">
        <f t="shared" si="24"/>
        <v>35</v>
      </c>
      <c r="F150" s="7">
        <f t="shared" si="25"/>
        <v>9.5900645935184676E-3</v>
      </c>
      <c r="H150" s="56">
        <v>35</v>
      </c>
      <c r="I150" s="57">
        <f t="shared" si="19"/>
        <v>9.2919051104713123E-3</v>
      </c>
      <c r="J150" s="18">
        <f t="shared" si="22"/>
        <v>35</v>
      </c>
      <c r="K150" s="7">
        <f t="shared" si="23"/>
        <v>9.7709761512748787E-3</v>
      </c>
      <c r="L150" s="18">
        <f t="shared" si="26"/>
        <v>35</v>
      </c>
      <c r="M150" s="58">
        <f t="shared" si="27"/>
        <v>9.8405744569945285E-3</v>
      </c>
    </row>
    <row r="151" spans="1:13" x14ac:dyDescent="0.3">
      <c r="A151" s="56">
        <v>36</v>
      </c>
      <c r="B151" s="57">
        <f t="shared" si="18"/>
        <v>9.9192496334370474E-3</v>
      </c>
      <c r="C151" s="18">
        <f t="shared" si="28"/>
        <v>36</v>
      </c>
      <c r="D151" s="7">
        <f t="shared" si="21"/>
        <v>9.3866687545175465E-3</v>
      </c>
      <c r="E151" s="18">
        <f t="shared" ref="E151:E182" si="29">IF(COUNTA(A38:A44)=7,AVERAGE(A38:A44),0)</f>
        <v>36</v>
      </c>
      <c r="F151" s="7">
        <f t="shared" si="25"/>
        <v>9.4828609642314456E-3</v>
      </c>
      <c r="H151" s="56">
        <v>36</v>
      </c>
      <c r="I151" s="57">
        <f t="shared" si="19"/>
        <v>9.9144187076838051E-3</v>
      </c>
      <c r="J151" s="18">
        <f t="shared" si="22"/>
        <v>36</v>
      </c>
      <c r="K151" s="7">
        <f t="shared" si="23"/>
        <v>9.6479623844000304E-3</v>
      </c>
      <c r="L151" s="18">
        <f t="shared" si="26"/>
        <v>36</v>
      </c>
      <c r="M151" s="58">
        <f t="shared" si="27"/>
        <v>9.8221720155995777E-3</v>
      </c>
    </row>
    <row r="152" spans="1:13" x14ac:dyDescent="0.3">
      <c r="A152" s="56">
        <v>37</v>
      </c>
      <c r="B152" s="57">
        <f t="shared" si="18"/>
        <v>8.9886932081963342E-3</v>
      </c>
      <c r="C152" s="18">
        <f t="shared" si="28"/>
        <v>37</v>
      </c>
      <c r="D152" s="7">
        <f t="shared" si="21"/>
        <v>9.4152221721357232E-3</v>
      </c>
      <c r="E152" s="18">
        <f t="shared" si="29"/>
        <v>37</v>
      </c>
      <c r="F152" s="7">
        <f t="shared" si="25"/>
        <v>9.4621089983726904E-3</v>
      </c>
      <c r="H152" s="56">
        <v>37</v>
      </c>
      <c r="I152" s="57">
        <f t="shared" si="19"/>
        <v>9.7375633350449773E-3</v>
      </c>
      <c r="J152" s="18">
        <f t="shared" si="22"/>
        <v>37</v>
      </c>
      <c r="K152" s="7">
        <f t="shared" si="23"/>
        <v>9.9157748252230241E-3</v>
      </c>
      <c r="L152" s="18">
        <f t="shared" si="26"/>
        <v>37</v>
      </c>
      <c r="M152" s="58">
        <f t="shared" si="27"/>
        <v>9.9039297720397799E-3</v>
      </c>
    </row>
    <row r="153" spans="1:13" x14ac:dyDescent="0.3">
      <c r="A153" s="56">
        <v>38</v>
      </c>
      <c r="B153" s="57">
        <f t="shared" si="18"/>
        <v>9.3377236747737864E-3</v>
      </c>
      <c r="C153" s="18">
        <f t="shared" si="28"/>
        <v>38</v>
      </c>
      <c r="D153" s="7">
        <f t="shared" si="21"/>
        <v>9.0699492384190405E-3</v>
      </c>
      <c r="E153" s="18">
        <f t="shared" si="29"/>
        <v>38</v>
      </c>
      <c r="F153" s="7">
        <f t="shared" si="25"/>
        <v>9.4051678960977055E-3</v>
      </c>
      <c r="H153" s="56">
        <v>38</v>
      </c>
      <c r="I153" s="57">
        <f t="shared" si="19"/>
        <v>1.0095342432940288E-2</v>
      </c>
      <c r="J153" s="18">
        <f t="shared" si="22"/>
        <v>38</v>
      </c>
      <c r="K153" s="7">
        <f t="shared" si="23"/>
        <v>9.8014899534394351E-3</v>
      </c>
      <c r="L153" s="18">
        <f t="shared" si="26"/>
        <v>38</v>
      </c>
      <c r="M153" s="58">
        <f t="shared" si="27"/>
        <v>9.9398765814183269E-3</v>
      </c>
    </row>
    <row r="154" spans="1:13" x14ac:dyDescent="0.3">
      <c r="A154" s="56">
        <v>39</v>
      </c>
      <c r="B154" s="57">
        <f t="shared" si="18"/>
        <v>8.8834308322869992E-3</v>
      </c>
      <c r="C154" s="18">
        <f t="shared" si="28"/>
        <v>39</v>
      </c>
      <c r="D154" s="7">
        <f t="shared" si="21"/>
        <v>9.3495718633246957E-3</v>
      </c>
      <c r="E154" s="18">
        <f t="shared" si="29"/>
        <v>39</v>
      </c>
      <c r="F154" s="7">
        <f t="shared" si="25"/>
        <v>9.5561827947918537E-3</v>
      </c>
      <c r="H154" s="56">
        <v>39</v>
      </c>
      <c r="I154" s="57">
        <f t="shared" si="19"/>
        <v>9.5715640923330417E-3</v>
      </c>
      <c r="J154" s="18">
        <f t="shared" si="22"/>
        <v>39</v>
      </c>
      <c r="K154" s="7">
        <f t="shared" si="23"/>
        <v>1.0092338871802947E-2</v>
      </c>
      <c r="L154" s="18">
        <f t="shared" si="26"/>
        <v>39</v>
      </c>
      <c r="M154" s="58">
        <f t="shared" si="27"/>
        <v>1.020199652974077E-2</v>
      </c>
    </row>
    <row r="155" spans="1:13" x14ac:dyDescent="0.3">
      <c r="A155" s="56">
        <v>40</v>
      </c>
      <c r="B155" s="57">
        <f t="shared" si="18"/>
        <v>9.827561082913298E-3</v>
      </c>
      <c r="C155" s="18">
        <f t="shared" si="28"/>
        <v>40</v>
      </c>
      <c r="D155" s="7">
        <f t="shared" si="21"/>
        <v>9.4461484447858398E-3</v>
      </c>
      <c r="E155" s="18">
        <f t="shared" si="29"/>
        <v>40</v>
      </c>
      <c r="F155" s="7">
        <f t="shared" si="25"/>
        <v>9.5277421993001567E-3</v>
      </c>
      <c r="H155" s="56">
        <v>40</v>
      </c>
      <c r="I155" s="57">
        <f t="shared" si="19"/>
        <v>1.0610110090135513E-2</v>
      </c>
      <c r="J155" s="18">
        <f t="shared" si="22"/>
        <v>40</v>
      </c>
      <c r="K155" s="7">
        <f t="shared" si="23"/>
        <v>1.0179968827929301E-2</v>
      </c>
      <c r="L155" s="18">
        <f t="shared" si="26"/>
        <v>40</v>
      </c>
      <c r="M155" s="58">
        <f t="shared" si="27"/>
        <v>1.0281411387781814E-2</v>
      </c>
    </row>
    <row r="156" spans="1:13" x14ac:dyDescent="0.3">
      <c r="A156" s="56">
        <v>41</v>
      </c>
      <c r="B156" s="57">
        <f t="shared" si="18"/>
        <v>9.6274534191572222E-3</v>
      </c>
      <c r="C156" s="18">
        <f t="shared" si="28"/>
        <v>41</v>
      </c>
      <c r="D156" s="7">
        <f t="shared" si="21"/>
        <v>9.9213940716162685E-3</v>
      </c>
      <c r="E156" s="18">
        <f t="shared" si="29"/>
        <v>41</v>
      </c>
      <c r="F156" s="7">
        <f t="shared" si="25"/>
        <v>9.6937971860559403E-3</v>
      </c>
      <c r="H156" s="56">
        <v>41</v>
      </c>
      <c r="I156" s="57">
        <f t="shared" si="19"/>
        <v>1.0358232301319352E-2</v>
      </c>
      <c r="J156" s="18">
        <f t="shared" si="22"/>
        <v>41</v>
      </c>
      <c r="K156" s="7">
        <f t="shared" si="23"/>
        <v>1.069836238006109E-2</v>
      </c>
      <c r="L156" s="18">
        <f t="shared" si="26"/>
        <v>41</v>
      </c>
      <c r="M156" s="58">
        <f t="shared" si="27"/>
        <v>1.0443340399098703E-2</v>
      </c>
    </row>
    <row r="157" spans="1:13" x14ac:dyDescent="0.3">
      <c r="A157" s="56">
        <v>42</v>
      </c>
      <c r="B157" s="57">
        <f t="shared" si="18"/>
        <v>1.0309167712778285E-2</v>
      </c>
      <c r="C157" s="18">
        <f t="shared" si="28"/>
        <v>42</v>
      </c>
      <c r="D157" s="7">
        <f t="shared" si="21"/>
        <v>9.8855955323102259E-3</v>
      </c>
      <c r="E157" s="18">
        <f t="shared" si="29"/>
        <v>42</v>
      </c>
      <c r="F157" s="7">
        <f t="shared" si="25"/>
        <v>9.8743985565106079E-3</v>
      </c>
      <c r="H157" s="56">
        <v>42</v>
      </c>
      <c r="I157" s="57">
        <f t="shared" si="19"/>
        <v>1.1126744748728407E-2</v>
      </c>
      <c r="J157" s="18">
        <f t="shared" si="22"/>
        <v>42</v>
      </c>
      <c r="K157" s="7">
        <f t="shared" si="23"/>
        <v>1.0651766588006295E-2</v>
      </c>
      <c r="L157" s="18">
        <f t="shared" si="26"/>
        <v>42</v>
      </c>
      <c r="M157" s="58">
        <f t="shared" si="27"/>
        <v>1.0623712655453489E-2</v>
      </c>
    </row>
    <row r="158" spans="1:13" x14ac:dyDescent="0.3">
      <c r="A158" s="56">
        <v>43</v>
      </c>
      <c r="B158" s="57">
        <f t="shared" si="18"/>
        <v>9.7201654649951719E-3</v>
      </c>
      <c r="C158" s="18">
        <f t="shared" si="28"/>
        <v>43</v>
      </c>
      <c r="D158" s="7">
        <f t="shared" si="21"/>
        <v>1.0060137097753429E-2</v>
      </c>
      <c r="E158" s="18">
        <f t="shared" si="29"/>
        <v>43</v>
      </c>
      <c r="F158" s="7">
        <f t="shared" si="25"/>
        <v>1.0106562551272239E-2</v>
      </c>
      <c r="H158" s="56">
        <v>43</v>
      </c>
      <c r="I158" s="57">
        <f t="shared" si="19"/>
        <v>1.0470322713971124E-2</v>
      </c>
      <c r="J158" s="18">
        <f t="shared" si="22"/>
        <v>43</v>
      </c>
      <c r="K158" s="7">
        <f t="shared" si="23"/>
        <v>1.0822711292320908E-2</v>
      </c>
      <c r="L158" s="18">
        <f t="shared" si="26"/>
        <v>43</v>
      </c>
      <c r="M158" s="58">
        <f t="shared" si="27"/>
        <v>1.0868256625511068E-2</v>
      </c>
    </row>
    <row r="159" spans="1:13" x14ac:dyDescent="0.3">
      <c r="A159" s="56">
        <v>44</v>
      </c>
      <c r="B159" s="57">
        <f t="shared" si="18"/>
        <v>1.0151078115486828E-2</v>
      </c>
      <c r="C159" s="18">
        <f t="shared" si="28"/>
        <v>44</v>
      </c>
      <c r="D159" s="7">
        <f t="shared" si="21"/>
        <v>1.0157725616146149E-2</v>
      </c>
      <c r="E159" s="18">
        <f t="shared" si="29"/>
        <v>44</v>
      </c>
      <c r="F159" s="7">
        <f t="shared" si="25"/>
        <v>1.0224908734982927E-2</v>
      </c>
      <c r="H159" s="56">
        <v>44</v>
      </c>
      <c r="I159" s="57">
        <f t="shared" si="19"/>
        <v>1.0871066414263195E-2</v>
      </c>
      <c r="J159" s="18">
        <f t="shared" si="22"/>
        <v>44</v>
      </c>
      <c r="K159" s="7">
        <f t="shared" si="23"/>
        <v>1.0899779118552706E-2</v>
      </c>
      <c r="L159" s="18">
        <f t="shared" si="26"/>
        <v>44</v>
      </c>
      <c r="M159" s="58">
        <f t="shared" si="27"/>
        <v>1.0982227257528973E-2</v>
      </c>
    </row>
    <row r="160" spans="1:13" x14ac:dyDescent="0.3">
      <c r="A160" s="56">
        <v>45</v>
      </c>
      <c r="B160" s="57">
        <f t="shared" si="18"/>
        <v>1.0601933267956446E-2</v>
      </c>
      <c r="C160" s="18">
        <f t="shared" si="28"/>
        <v>45</v>
      </c>
      <c r="D160" s="7">
        <f t="shared" si="21"/>
        <v>1.042053005968723E-2</v>
      </c>
      <c r="E160" s="18">
        <f t="shared" si="29"/>
        <v>45</v>
      </c>
      <c r="F160" s="7">
        <f t="shared" si="25"/>
        <v>1.0542730475314866E-2</v>
      </c>
      <c r="H160" s="56">
        <v>45</v>
      </c>
      <c r="I160" s="57">
        <f t="shared" si="19"/>
        <v>1.1357948227423795E-2</v>
      </c>
      <c r="J160" s="18">
        <f t="shared" si="22"/>
        <v>45</v>
      </c>
      <c r="K160" s="7">
        <f t="shared" si="23"/>
        <v>1.1170795508141028E-2</v>
      </c>
      <c r="L160" s="18">
        <f t="shared" si="26"/>
        <v>45</v>
      </c>
      <c r="M160" s="58">
        <f t="shared" si="27"/>
        <v>1.1307844431856465E-2</v>
      </c>
    </row>
    <row r="161" spans="1:13" x14ac:dyDescent="0.3">
      <c r="A161" s="56">
        <v>46</v>
      </c>
      <c r="B161" s="57">
        <f t="shared" si="18"/>
        <v>1.0508578795618418E-2</v>
      </c>
      <c r="C161" s="18">
        <f t="shared" si="28"/>
        <v>46</v>
      </c>
      <c r="D161" s="7">
        <f t="shared" si="21"/>
        <v>1.0588832144154325E-2</v>
      </c>
      <c r="E161" s="18">
        <f t="shared" si="29"/>
        <v>46</v>
      </c>
      <c r="F161" s="7">
        <f t="shared" si="25"/>
        <v>1.0390920039277714E-2</v>
      </c>
      <c r="H161" s="56">
        <v>46</v>
      </c>
      <c r="I161" s="57">
        <f t="shared" si="19"/>
        <v>1.1283371882736095E-2</v>
      </c>
      <c r="J161" s="18">
        <f t="shared" si="22"/>
        <v>46</v>
      </c>
      <c r="K161" s="7">
        <f t="shared" si="23"/>
        <v>1.1349741541473583E-2</v>
      </c>
      <c r="L161" s="18">
        <f t="shared" si="26"/>
        <v>46</v>
      </c>
      <c r="M161" s="58">
        <f t="shared" si="27"/>
        <v>1.1246015200362265E-2</v>
      </c>
    </row>
    <row r="162" spans="1:13" x14ac:dyDescent="0.3">
      <c r="A162" s="56">
        <v>47</v>
      </c>
      <c r="B162" s="57">
        <f t="shared" si="18"/>
        <v>1.065598436888811E-2</v>
      </c>
      <c r="C162" s="18">
        <f t="shared" si="28"/>
        <v>47</v>
      </c>
      <c r="D162" s="7">
        <f t="shared" si="21"/>
        <v>1.100558958866244E-2</v>
      </c>
      <c r="E162" s="18">
        <f t="shared" si="29"/>
        <v>47</v>
      </c>
      <c r="F162" s="7">
        <f t="shared" si="25"/>
        <v>1.0423650536877065E-2</v>
      </c>
      <c r="H162" s="56">
        <v>47</v>
      </c>
      <c r="I162" s="57">
        <f t="shared" si="19"/>
        <v>1.1407904514260858E-2</v>
      </c>
      <c r="J162" s="18">
        <f t="shared" si="22"/>
        <v>47</v>
      </c>
      <c r="K162" s="7">
        <f t="shared" si="23"/>
        <v>1.1776276306202914E-2</v>
      </c>
      <c r="L162" s="18">
        <f t="shared" si="26"/>
        <v>47</v>
      </c>
      <c r="M162" s="58">
        <f t="shared" si="27"/>
        <v>1.1392032763761587E-2</v>
      </c>
    </row>
    <row r="163" spans="1:13" x14ac:dyDescent="0.3">
      <c r="A163" s="56">
        <v>48</v>
      </c>
      <c r="B163" s="57">
        <f t="shared" si="18"/>
        <v>1.1852205601480793E-2</v>
      </c>
      <c r="C163" s="18">
        <f t="shared" si="28"/>
        <v>48</v>
      </c>
      <c r="D163" s="7">
        <f t="shared" si="21"/>
        <v>1.058489487696238E-2</v>
      </c>
      <c r="E163" s="18">
        <f t="shared" si="29"/>
        <v>48</v>
      </c>
      <c r="F163" s="7">
        <f t="shared" si="25"/>
        <v>1.0672701515753457E-2</v>
      </c>
      <c r="H163" s="56">
        <v>48</v>
      </c>
      <c r="I163" s="57">
        <f t="shared" si="19"/>
        <v>1.2637552521611792E-2</v>
      </c>
      <c r="J163" s="18">
        <f t="shared" si="22"/>
        <v>48</v>
      </c>
      <c r="K163" s="7">
        <f t="shared" si="23"/>
        <v>1.1579799054713881E-2</v>
      </c>
      <c r="L163" s="18">
        <f t="shared" si="26"/>
        <v>48</v>
      </c>
      <c r="M163" s="58">
        <f t="shared" si="27"/>
        <v>1.1796628898976948E-2</v>
      </c>
    </row>
    <row r="164" spans="1:13" x14ac:dyDescent="0.3">
      <c r="A164" s="56">
        <v>49</v>
      </c>
      <c r="B164" s="57">
        <f t="shared" si="18"/>
        <v>9.2464946605182348E-3</v>
      </c>
      <c r="C164" s="18">
        <f t="shared" si="28"/>
        <v>49</v>
      </c>
      <c r="D164" s="7">
        <f t="shared" si="21"/>
        <v>1.0349326403396553E-2</v>
      </c>
      <c r="E164" s="18">
        <f t="shared" si="29"/>
        <v>49</v>
      </c>
      <c r="F164" s="7">
        <f t="shared" si="25"/>
        <v>1.0719841383648052E-2</v>
      </c>
      <c r="H164" s="56">
        <v>49</v>
      </c>
      <c r="I164" s="57">
        <f t="shared" si="19"/>
        <v>1.069394012826899E-2</v>
      </c>
      <c r="J164" s="18">
        <f t="shared" si="22"/>
        <v>49</v>
      </c>
      <c r="K164" s="7">
        <f t="shared" si="23"/>
        <v>1.1607979435882385E-2</v>
      </c>
      <c r="L164" s="18">
        <f t="shared" si="26"/>
        <v>49</v>
      </c>
      <c r="M164" s="58">
        <f t="shared" si="27"/>
        <v>1.1978280765934084E-2</v>
      </c>
    </row>
    <row r="165" spans="1:13" x14ac:dyDescent="0.3">
      <c r="A165" s="56">
        <v>50</v>
      </c>
      <c r="B165" s="57">
        <f t="shared" si="18"/>
        <v>9.9492789481906325E-3</v>
      </c>
      <c r="C165" s="18">
        <f t="shared" si="28"/>
        <v>50</v>
      </c>
      <c r="D165" s="7">
        <f t="shared" si="21"/>
        <v>1.0363402858776807E-2</v>
      </c>
      <c r="E165" s="18">
        <f t="shared" si="29"/>
        <v>50</v>
      </c>
      <c r="F165" s="7">
        <f t="shared" si="25"/>
        <v>1.08309436812203E-2</v>
      </c>
      <c r="H165" s="56">
        <v>50</v>
      </c>
      <c r="I165" s="57">
        <f t="shared" si="19"/>
        <v>1.149244565776637E-2</v>
      </c>
      <c r="J165" s="18">
        <f t="shared" si="22"/>
        <v>50</v>
      </c>
      <c r="K165" s="7">
        <f t="shared" si="23"/>
        <v>1.1963208382268699E-2</v>
      </c>
      <c r="L165" s="18">
        <f t="shared" si="26"/>
        <v>50</v>
      </c>
      <c r="M165" s="58">
        <f t="shared" si="27"/>
        <v>1.2224113212162647E-2</v>
      </c>
    </row>
    <row r="166" spans="1:13" x14ac:dyDescent="0.3">
      <c r="A166" s="56">
        <v>51</v>
      </c>
      <c r="B166" s="57">
        <f t="shared" si="18"/>
        <v>1.1894434967621556E-2</v>
      </c>
      <c r="C166" s="18">
        <f t="shared" si="28"/>
        <v>51</v>
      </c>
      <c r="D166" s="7">
        <f t="shared" si="21"/>
        <v>1.0925208753010273E-2</v>
      </c>
      <c r="E166" s="18">
        <f t="shared" si="29"/>
        <v>51</v>
      </c>
      <c r="F166" s="7">
        <f t="shared" si="25"/>
        <v>1.0797971688050681E-2</v>
      </c>
      <c r="H166" s="56">
        <v>51</v>
      </c>
      <c r="I166" s="57">
        <f t="shared" si="19"/>
        <v>1.3703239360770739E-2</v>
      </c>
      <c r="J166" s="18">
        <f t="shared" si="22"/>
        <v>51</v>
      </c>
      <c r="K166" s="7">
        <f t="shared" si="23"/>
        <v>1.2608398771553618E-2</v>
      </c>
      <c r="L166" s="18">
        <f t="shared" si="26"/>
        <v>51</v>
      </c>
      <c r="M166" s="58">
        <f t="shared" si="27"/>
        <v>1.2317203530139858E-2</v>
      </c>
    </row>
    <row r="167" spans="1:13" x14ac:dyDescent="0.3">
      <c r="A167" s="56">
        <v>52</v>
      </c>
      <c r="B167" s="57">
        <f t="shared" si="18"/>
        <v>1.0931912343218627E-2</v>
      </c>
      <c r="C167" s="18">
        <f t="shared" si="28"/>
        <v>52</v>
      </c>
      <c r="D167" s="7">
        <f t="shared" si="21"/>
        <v>1.1370880729821444E-2</v>
      </c>
      <c r="E167" s="18">
        <f t="shared" si="29"/>
        <v>52</v>
      </c>
      <c r="F167" s="7">
        <f t="shared" si="25"/>
        <v>1.057139582491012E-2</v>
      </c>
      <c r="H167" s="56">
        <v>52</v>
      </c>
      <c r="I167" s="57">
        <f t="shared" si="19"/>
        <v>1.2629511296123743E-2</v>
      </c>
      <c r="J167" s="18">
        <f t="shared" si="22"/>
        <v>52</v>
      </c>
      <c r="K167" s="7">
        <f t="shared" si="23"/>
        <v>1.3112316554410175E-2</v>
      </c>
      <c r="L167" s="18">
        <f t="shared" si="26"/>
        <v>52</v>
      </c>
      <c r="M167" s="58">
        <f t="shared" si="27"/>
        <v>1.2206359984528781E-2</v>
      </c>
    </row>
    <row r="168" spans="1:13" x14ac:dyDescent="0.3">
      <c r="A168" s="56">
        <v>53</v>
      </c>
      <c r="B168" s="57">
        <f t="shared" si="18"/>
        <v>1.1286294878624151E-2</v>
      </c>
      <c r="C168" s="18">
        <f t="shared" si="28"/>
        <v>53</v>
      </c>
      <c r="D168" s="7">
        <f t="shared" si="21"/>
        <v>1.0881129212847854E-2</v>
      </c>
      <c r="E168" s="18">
        <f t="shared" si="29"/>
        <v>53</v>
      </c>
      <c r="F168" s="7">
        <f t="shared" si="25"/>
        <v>1.0836790507611143E-2</v>
      </c>
      <c r="H168" s="56">
        <v>53</v>
      </c>
      <c r="I168" s="57">
        <f t="shared" si="19"/>
        <v>1.3004199006336042E-2</v>
      </c>
      <c r="J168" s="18">
        <f t="shared" si="22"/>
        <v>53</v>
      </c>
      <c r="K168" s="7">
        <f t="shared" si="23"/>
        <v>1.2564415680853702E-2</v>
      </c>
      <c r="L168" s="18">
        <f t="shared" si="26"/>
        <v>53</v>
      </c>
      <c r="M168" s="58">
        <f t="shared" si="27"/>
        <v>1.2502347909757919E-2</v>
      </c>
    </row>
    <row r="169" spans="1:13" x14ac:dyDescent="0.3">
      <c r="A169" s="56">
        <v>54</v>
      </c>
      <c r="B169" s="57">
        <f t="shared" si="18"/>
        <v>1.0425180416700782E-2</v>
      </c>
      <c r="C169" s="18">
        <f t="shared" si="28"/>
        <v>54</v>
      </c>
      <c r="D169" s="7">
        <f t="shared" si="21"/>
        <v>1.0659216618273929E-2</v>
      </c>
      <c r="E169" s="18">
        <f t="shared" si="29"/>
        <v>54</v>
      </c>
      <c r="F169" s="7">
        <f t="shared" si="25"/>
        <v>1.1000528932609182E-2</v>
      </c>
      <c r="H169" s="56">
        <v>54</v>
      </c>
      <c r="I169" s="57">
        <f t="shared" si="19"/>
        <v>1.2059536740101325E-2</v>
      </c>
      <c r="J169" s="18">
        <f t="shared" si="22"/>
        <v>54</v>
      </c>
      <c r="K169" s="7">
        <f t="shared" si="23"/>
        <v>1.2308461149590546E-2</v>
      </c>
      <c r="L169" s="18">
        <f t="shared" si="26"/>
        <v>54</v>
      </c>
      <c r="M169" s="58">
        <f t="shared" si="27"/>
        <v>1.2684951342507482E-2</v>
      </c>
    </row>
    <row r="170" spans="1:13" x14ac:dyDescent="0.3">
      <c r="A170" s="56">
        <v>55</v>
      </c>
      <c r="B170" s="57">
        <f t="shared" si="18"/>
        <v>1.0266174559496856E-2</v>
      </c>
      <c r="C170" s="18">
        <f t="shared" si="28"/>
        <v>55</v>
      </c>
      <c r="D170" s="7">
        <f t="shared" si="21"/>
        <v>1.0598537471874338E-2</v>
      </c>
      <c r="E170" s="18">
        <f t="shared" si="29"/>
        <v>55</v>
      </c>
      <c r="F170" s="7">
        <f t="shared" si="25"/>
        <v>1.0818590670916872E-2</v>
      </c>
      <c r="H170" s="56">
        <v>55</v>
      </c>
      <c r="I170" s="57">
        <f t="shared" si="19"/>
        <v>1.1861647702334267E-2</v>
      </c>
      <c r="J170" s="18">
        <f t="shared" si="22"/>
        <v>55</v>
      </c>
      <c r="K170" s="7">
        <f t="shared" si="23"/>
        <v>1.2229013349102846E-2</v>
      </c>
      <c r="L170" s="18">
        <f t="shared" si="26"/>
        <v>55</v>
      </c>
      <c r="M170" s="58">
        <f t="shared" si="27"/>
        <v>1.2479077842865905E-2</v>
      </c>
    </row>
    <row r="171" spans="1:13" x14ac:dyDescent="0.3">
      <c r="A171" s="56">
        <v>56</v>
      </c>
      <c r="B171" s="57">
        <f t="shared" si="18"/>
        <v>1.1104257439425377E-2</v>
      </c>
      <c r="C171" s="18">
        <f t="shared" si="28"/>
        <v>56</v>
      </c>
      <c r="D171" s="7">
        <f t="shared" si="21"/>
        <v>1.0821959974033055E-2</v>
      </c>
      <c r="E171" s="18">
        <f t="shared" si="29"/>
        <v>56</v>
      </c>
      <c r="F171" s="7">
        <f t="shared" si="25"/>
        <v>1.0866046272612671E-2</v>
      </c>
      <c r="H171" s="56">
        <v>56</v>
      </c>
      <c r="I171" s="57">
        <f t="shared" si="19"/>
        <v>1.2765855604872945E-2</v>
      </c>
      <c r="J171" s="18">
        <f t="shared" si="22"/>
        <v>56</v>
      </c>
      <c r="K171" s="7">
        <f t="shared" si="23"/>
        <v>1.2466057664740177E-2</v>
      </c>
      <c r="L171" s="18">
        <f t="shared" si="26"/>
        <v>56</v>
      </c>
      <c r="M171" s="58">
        <f t="shared" si="27"/>
        <v>1.2528742893442748E-2</v>
      </c>
    </row>
    <row r="172" spans="1:13" x14ac:dyDescent="0.3">
      <c r="A172" s="56">
        <v>57</v>
      </c>
      <c r="B172" s="57">
        <f t="shared" si="18"/>
        <v>1.1095447923176932E-2</v>
      </c>
      <c r="C172" s="18">
        <f t="shared" si="28"/>
        <v>57</v>
      </c>
      <c r="D172" s="7">
        <f t="shared" si="21"/>
        <v>1.0940190832792565E-2</v>
      </c>
      <c r="E172" s="18">
        <f t="shared" si="29"/>
        <v>57</v>
      </c>
      <c r="F172" s="7">
        <f t="shared" si="25"/>
        <v>1.0865355207709551E-2</v>
      </c>
      <c r="H172" s="56">
        <v>57</v>
      </c>
      <c r="I172" s="57">
        <f t="shared" si="19"/>
        <v>1.2770669687013321E-2</v>
      </c>
      <c r="J172" s="18">
        <f t="shared" si="22"/>
        <v>57</v>
      </c>
      <c r="K172" s="7">
        <f t="shared" si="23"/>
        <v>1.2599550051721987E-2</v>
      </c>
      <c r="L172" s="18">
        <f t="shared" si="26"/>
        <v>57</v>
      </c>
      <c r="M172" s="58">
        <f t="shared" si="27"/>
        <v>1.2521826377453813E-2</v>
      </c>
    </row>
    <row r="173" spans="1:13" x14ac:dyDescent="0.3">
      <c r="A173" s="56">
        <v>58</v>
      </c>
      <c r="B173" s="57">
        <f t="shared" si="18"/>
        <v>1.0620867135775385E-2</v>
      </c>
      <c r="C173" s="18">
        <f t="shared" si="28"/>
        <v>58</v>
      </c>
      <c r="D173" s="7">
        <f t="shared" si="21"/>
        <v>1.0993472204680508E-2</v>
      </c>
      <c r="E173" s="18">
        <f t="shared" si="29"/>
        <v>58</v>
      </c>
      <c r="F173" s="7">
        <f t="shared" si="25"/>
        <v>1.0773404429698633E-2</v>
      </c>
      <c r="H173" s="56">
        <v>58</v>
      </c>
      <c r="I173" s="57">
        <f t="shared" si="19"/>
        <v>1.2262124863279694E-2</v>
      </c>
      <c r="J173" s="18">
        <f t="shared" si="22"/>
        <v>58</v>
      </c>
      <c r="K173" s="7">
        <f t="shared" si="23"/>
        <v>1.266998706681822E-2</v>
      </c>
      <c r="L173" s="18">
        <f t="shared" si="26"/>
        <v>58</v>
      </c>
      <c r="M173" s="58">
        <f t="shared" si="27"/>
        <v>1.2541127335322868E-2</v>
      </c>
    </row>
    <row r="174" spans="1:13" x14ac:dyDescent="0.3">
      <c r="A174" s="56">
        <v>59</v>
      </c>
      <c r="B174" s="57">
        <f t="shared" si="18"/>
        <v>1.1264101555089206E-2</v>
      </c>
      <c r="C174" s="18">
        <f t="shared" si="28"/>
        <v>59</v>
      </c>
      <c r="D174" s="7">
        <f t="shared" si="21"/>
        <v>1.1055475371722303E-2</v>
      </c>
      <c r="E174" s="18">
        <f t="shared" si="29"/>
        <v>59</v>
      </c>
      <c r="F174" s="7">
        <f t="shared" si="25"/>
        <v>1.0632080234935112E-2</v>
      </c>
      <c r="H174" s="56">
        <v>59</v>
      </c>
      <c r="I174" s="57">
        <f t="shared" si="19"/>
        <v>1.2977166650161647E-2</v>
      </c>
      <c r="J174" s="18">
        <f t="shared" si="22"/>
        <v>59</v>
      </c>
      <c r="K174" s="7">
        <f t="shared" si="23"/>
        <v>1.2731691635951609E-2</v>
      </c>
      <c r="L174" s="18">
        <f t="shared" si="26"/>
        <v>59</v>
      </c>
      <c r="M174" s="58">
        <f t="shared" si="27"/>
        <v>1.249818311974378E-2</v>
      </c>
    </row>
    <row r="175" spans="1:13" x14ac:dyDescent="0.3">
      <c r="A175" s="56">
        <v>60</v>
      </c>
      <c r="B175" s="57">
        <f t="shared" si="18"/>
        <v>1.1281457424302319E-2</v>
      </c>
      <c r="C175" s="18">
        <f t="shared" si="28"/>
        <v>60</v>
      </c>
      <c r="D175" s="7">
        <f t="shared" si="21"/>
        <v>1.0775694650005288E-2</v>
      </c>
      <c r="E175" s="18">
        <f t="shared" si="29"/>
        <v>60</v>
      </c>
      <c r="F175" s="7">
        <f t="shared" si="25"/>
        <v>1.0299056014931382E-2</v>
      </c>
      <c r="H175" s="56">
        <v>60</v>
      </c>
      <c r="I175" s="57">
        <f t="shared" si="19"/>
        <v>1.2955783394413483E-2</v>
      </c>
      <c r="J175" s="18">
        <f t="shared" si="22"/>
        <v>60</v>
      </c>
      <c r="K175" s="7">
        <f t="shared" si="23"/>
        <v>1.2709197829919951E-2</v>
      </c>
      <c r="L175" s="18">
        <f t="shared" si="26"/>
        <v>60</v>
      </c>
      <c r="M175" s="58">
        <f t="shared" si="27"/>
        <v>1.2233616572272215E-2</v>
      </c>
    </row>
    <row r="176" spans="1:13" x14ac:dyDescent="0.3">
      <c r="A176" s="56">
        <v>61</v>
      </c>
      <c r="B176" s="57">
        <f t="shared" si="18"/>
        <v>9.7815249706243376E-3</v>
      </c>
      <c r="C176" s="18">
        <f t="shared" si="28"/>
        <v>61</v>
      </c>
      <c r="D176" s="7">
        <f t="shared" si="21"/>
        <v>1.011329586369296E-2</v>
      </c>
      <c r="E176" s="18">
        <f t="shared" si="29"/>
        <v>61</v>
      </c>
      <c r="F176" s="7">
        <f t="shared" si="25"/>
        <v>9.9803613444266904E-3</v>
      </c>
      <c r="H176" s="56">
        <v>61</v>
      </c>
      <c r="I176" s="57">
        <f t="shared" si="19"/>
        <v>1.2194643445184719E-2</v>
      </c>
      <c r="J176" s="18">
        <f t="shared" si="22"/>
        <v>61</v>
      </c>
      <c r="K176" s="7">
        <f t="shared" si="23"/>
        <v>1.2237155010959623E-2</v>
      </c>
      <c r="L176" s="18">
        <f t="shared" si="26"/>
        <v>61</v>
      </c>
      <c r="M176" s="58">
        <f t="shared" si="27"/>
        <v>1.1990400190494884E-2</v>
      </c>
    </row>
    <row r="177" spans="1:13" x14ac:dyDescent="0.3">
      <c r="A177" s="56">
        <v>62</v>
      </c>
      <c r="B177" s="57">
        <f t="shared" si="18"/>
        <v>9.2769051961522266E-3</v>
      </c>
      <c r="C177" s="18">
        <f t="shared" si="28"/>
        <v>62</v>
      </c>
      <c r="D177" s="7">
        <f t="shared" si="21"/>
        <v>9.2771726887252801E-3</v>
      </c>
      <c r="E177" s="18">
        <f t="shared" si="29"/>
        <v>62</v>
      </c>
      <c r="F177" s="7">
        <f t="shared" si="25"/>
        <v>9.8130064411209948E-3</v>
      </c>
      <c r="H177" s="56">
        <v>62</v>
      </c>
      <c r="I177" s="57">
        <f t="shared" si="19"/>
        <v>1.156103819328067E-2</v>
      </c>
      <c r="J177" s="18">
        <f t="shared" si="22"/>
        <v>62</v>
      </c>
      <c r="K177" s="7">
        <f t="shared" si="23"/>
        <v>1.1556523803679122E-2</v>
      </c>
      <c r="L177" s="18">
        <f t="shared" si="26"/>
        <v>62</v>
      </c>
      <c r="M177" s="58">
        <f t="shared" si="27"/>
        <v>1.1921136303530313E-2</v>
      </c>
    </row>
    <row r="178" spans="1:13" x14ac:dyDescent="0.3">
      <c r="A178" s="56">
        <v>63</v>
      </c>
      <c r="B178" s="57">
        <f t="shared" si="18"/>
        <v>8.7730878993992744E-3</v>
      </c>
      <c r="C178" s="18">
        <f t="shared" si="28"/>
        <v>63</v>
      </c>
      <c r="D178" s="7">
        <f t="shared" si="21"/>
        <v>8.9715261083985302E-3</v>
      </c>
      <c r="E178" s="18">
        <f t="shared" si="29"/>
        <v>63</v>
      </c>
      <c r="F178" s="7">
        <f t="shared" si="25"/>
        <v>9.4903451455505914E-3</v>
      </c>
      <c r="H178" s="56">
        <v>63</v>
      </c>
      <c r="I178" s="57">
        <f t="shared" si="19"/>
        <v>1.0913889772571975E-2</v>
      </c>
      <c r="J178" s="18">
        <f t="shared" si="22"/>
        <v>63</v>
      </c>
      <c r="K178" s="7">
        <f t="shared" si="23"/>
        <v>1.1181027660141543E-2</v>
      </c>
      <c r="L178" s="18">
        <f t="shared" si="26"/>
        <v>63</v>
      </c>
      <c r="M178" s="58">
        <f t="shared" si="27"/>
        <v>1.1678464220155187E-2</v>
      </c>
    </row>
    <row r="179" spans="1:13" x14ac:dyDescent="0.3">
      <c r="A179" s="56">
        <v>64</v>
      </c>
      <c r="B179" s="57">
        <f t="shared" si="18"/>
        <v>8.8645852296440897E-3</v>
      </c>
      <c r="C179" s="18">
        <f t="shared" si="28"/>
        <v>64</v>
      </c>
      <c r="D179" s="7">
        <f t="shared" si="21"/>
        <v>9.0290186472262897E-3</v>
      </c>
      <c r="E179" s="18">
        <f t="shared" si="29"/>
        <v>64</v>
      </c>
      <c r="F179" s="7">
        <f t="shared" si="25"/>
        <v>9.2935414200510467E-3</v>
      </c>
      <c r="H179" s="56">
        <v>64</v>
      </c>
      <c r="I179" s="57">
        <f t="shared" si="19"/>
        <v>1.1068155014571987E-2</v>
      </c>
      <c r="J179" s="18">
        <f t="shared" si="22"/>
        <v>64</v>
      </c>
      <c r="K179" s="7">
        <f t="shared" si="23"/>
        <v>1.1253107480557219E-2</v>
      </c>
      <c r="L179" s="18">
        <f t="shared" si="26"/>
        <v>64</v>
      </c>
      <c r="M179" s="58">
        <f t="shared" si="27"/>
        <v>1.1599089868005003E-2</v>
      </c>
    </row>
    <row r="180" spans="1:13" x14ac:dyDescent="0.3">
      <c r="A180" s="56">
        <v>65</v>
      </c>
      <c r="B180" s="57">
        <f t="shared" si="18"/>
        <v>9.4493828126355033E-3</v>
      </c>
      <c r="C180" s="18">
        <f t="shared" si="28"/>
        <v>65</v>
      </c>
      <c r="D180" s="7">
        <f t="shared" si="21"/>
        <v>9.106480176125328E-3</v>
      </c>
      <c r="E180" s="18">
        <f t="shared" si="29"/>
        <v>65</v>
      </c>
      <c r="F180" s="7">
        <f t="shared" si="25"/>
        <v>9.3680178662806923E-3</v>
      </c>
      <c r="H180" s="56">
        <v>65</v>
      </c>
      <c r="I180" s="57">
        <f t="shared" si="19"/>
        <v>1.1777277654527699E-2</v>
      </c>
      <c r="J180" s="18">
        <f t="shared" si="22"/>
        <v>65</v>
      </c>
      <c r="K180" s="7">
        <f t="shared" si="23"/>
        <v>1.1374631578545158E-2</v>
      </c>
      <c r="L180" s="18">
        <f t="shared" si="26"/>
        <v>65</v>
      </c>
      <c r="M180" s="58">
        <f t="shared" si="27"/>
        <v>1.1692284574542095E-2</v>
      </c>
    </row>
    <row r="181" spans="1:13" x14ac:dyDescent="0.3">
      <c r="A181" s="56">
        <v>66</v>
      </c>
      <c r="B181" s="57">
        <f t="shared" ref="B181:B187" si="30">R71</f>
        <v>9.0054724860963876E-3</v>
      </c>
      <c r="C181" s="18">
        <f t="shared" ref="C181:C186" si="31">IF(COUNTA(A70:A72)=3,AVERAGE(A70:A72),0)</f>
        <v>66</v>
      </c>
      <c r="D181" s="7">
        <f t="shared" si="21"/>
        <v>9.4528955481791299E-3</v>
      </c>
      <c r="E181" s="18">
        <f t="shared" si="29"/>
        <v>66</v>
      </c>
      <c r="F181" s="7">
        <f t="shared" si="25"/>
        <v>9.467377051226725E-3</v>
      </c>
      <c r="H181" s="56">
        <v>66</v>
      </c>
      <c r="I181" s="57">
        <f t="shared" ref="I181:I187" si="32">T71</f>
        <v>1.1278462066535783E-2</v>
      </c>
      <c r="J181" s="18">
        <f t="shared" si="22"/>
        <v>66</v>
      </c>
      <c r="K181" s="7">
        <f t="shared" si="23"/>
        <v>1.1818634216808552E-2</v>
      </c>
      <c r="L181" s="18">
        <f t="shared" si="26"/>
        <v>66</v>
      </c>
      <c r="M181" s="58">
        <f t="shared" si="27"/>
        <v>1.1820853880997979E-2</v>
      </c>
    </row>
    <row r="182" spans="1:13" x14ac:dyDescent="0.3">
      <c r="A182" s="56">
        <v>67</v>
      </c>
      <c r="B182" s="57">
        <f t="shared" si="30"/>
        <v>9.9038313458054989E-3</v>
      </c>
      <c r="C182" s="18">
        <f t="shared" si="31"/>
        <v>67</v>
      </c>
      <c r="D182" s="7">
        <f t="shared" ref="D182:D186" si="33">IF(COUNTA(B181:B183)=3,AVERAGE(B181:B183),0)</f>
        <v>9.7373879753779192E-3</v>
      </c>
      <c r="E182" s="18">
        <f t="shared" si="29"/>
        <v>67</v>
      </c>
      <c r="F182" s="7">
        <f t="shared" si="25"/>
        <v>9.6149719313998166E-3</v>
      </c>
      <c r="H182" s="56">
        <v>67</v>
      </c>
      <c r="I182" s="57">
        <f t="shared" si="32"/>
        <v>1.2400162929362177E-2</v>
      </c>
      <c r="J182" s="18">
        <f>IF(COUNTA(A71:A73)=3,AVERAGE(A71:A73),0)</f>
        <v>67</v>
      </c>
      <c r="K182" s="7">
        <f t="shared" ref="K182:K186" si="34">IF(COUNTA(I181:I183)=3,AVERAGE(I181:I183),0)</f>
        <v>1.2175210462280782E-2</v>
      </c>
      <c r="L182" s="18">
        <f t="shared" si="26"/>
        <v>67</v>
      </c>
      <c r="M182" s="58">
        <f t="shared" si="27"/>
        <v>1.2019247744838448E-2</v>
      </c>
    </row>
    <row r="183" spans="1:13" x14ac:dyDescent="0.3">
      <c r="A183" s="56">
        <v>68</v>
      </c>
      <c r="B183" s="57">
        <f t="shared" si="30"/>
        <v>1.0302860094231873E-2</v>
      </c>
      <c r="C183" s="18">
        <f t="shared" si="31"/>
        <v>68</v>
      </c>
      <c r="D183" s="7">
        <f t="shared" si="33"/>
        <v>1.0059703643603937E-2</v>
      </c>
      <c r="E183" s="18">
        <f t="shared" ref="E183:E184" si="35">IF(COUNTA(A70:A76)=7,AVERAGE(A70:A76),0)</f>
        <v>68</v>
      </c>
      <c r="F183" s="7">
        <f t="shared" si="25"/>
        <v>9.8023264000913317E-3</v>
      </c>
      <c r="H183" s="56">
        <v>68</v>
      </c>
      <c r="I183" s="57">
        <f t="shared" si="32"/>
        <v>1.2847006390944386E-2</v>
      </c>
      <c r="J183" s="18">
        <f>IF(COUNTA(A72:A74)=3,AVERAGE(A72:A74),0)</f>
        <v>68</v>
      </c>
      <c r="K183" s="7">
        <f t="shared" si="34"/>
        <v>1.2569397552926138E-2</v>
      </c>
      <c r="L183" s="18">
        <f t="shared" si="26"/>
        <v>68</v>
      </c>
      <c r="M183" s="58">
        <f t="shared" si="27"/>
        <v>1.2259734390479046E-2</v>
      </c>
    </row>
    <row r="184" spans="1:13" x14ac:dyDescent="0.3">
      <c r="A184" s="56">
        <v>69</v>
      </c>
      <c r="B184" s="57">
        <f t="shared" si="30"/>
        <v>9.9724194907744399E-3</v>
      </c>
      <c r="C184" s="18">
        <f t="shared" si="31"/>
        <v>69</v>
      </c>
      <c r="D184" s="7">
        <f t="shared" si="33"/>
        <v>1.0027177215205746E-2</v>
      </c>
      <c r="E184" s="18">
        <f t="shared" si="35"/>
        <v>69</v>
      </c>
      <c r="F184" s="7">
        <f t="shared" ref="F184" si="36">IF(COUNTA(B181:B187)=7,AVERAGE(B181:B187),0)</f>
        <v>9.9037063998645564E-3</v>
      </c>
      <c r="H184" s="56">
        <v>69</v>
      </c>
      <c r="I184" s="57">
        <f t="shared" si="32"/>
        <v>1.2461023338471855E-2</v>
      </c>
      <c r="J184" s="18">
        <f>IF(COUNTA(A73:A75)=3,AVERAGE(A73:A75),0)</f>
        <v>69</v>
      </c>
      <c r="K184" s="7">
        <f t="shared" si="34"/>
        <v>1.2536892182957166E-2</v>
      </c>
      <c r="L184" s="18">
        <f>IF(COUNTA(A71:A77)=7,AVERAGE(A71:A77),0)</f>
        <v>69</v>
      </c>
      <c r="M184" s="58">
        <f t="shared" ref="M184" si="37">IF(COUNTA(I181:I187)=7,AVERAGE(I181:I187),0)</f>
        <v>1.239181559517363E-2</v>
      </c>
    </row>
    <row r="185" spans="1:13" x14ac:dyDescent="0.3">
      <c r="A185" s="56">
        <v>70</v>
      </c>
      <c r="B185" s="57">
        <f t="shared" si="30"/>
        <v>9.8062520606109222E-3</v>
      </c>
      <c r="C185" s="18">
        <f t="shared" si="31"/>
        <v>70</v>
      </c>
      <c r="D185" s="7">
        <f t="shared" si="33"/>
        <v>9.9849126872900221E-3</v>
      </c>
      <c r="E185" s="18"/>
      <c r="F185" s="7"/>
      <c r="H185" s="56">
        <v>70</v>
      </c>
      <c r="I185" s="57">
        <f t="shared" si="32"/>
        <v>1.2302646819455261E-2</v>
      </c>
      <c r="J185" s="18">
        <f>IF(COUNTA(A74:A76)=3,AVERAGE(A74:A76),0)</f>
        <v>70</v>
      </c>
      <c r="K185" s="7">
        <f t="shared" si="34"/>
        <v>1.2505077230661096E-2</v>
      </c>
      <c r="L185" s="18"/>
      <c r="M185" s="58"/>
    </row>
    <row r="186" spans="1:13" x14ac:dyDescent="0.3">
      <c r="A186" s="56">
        <v>71</v>
      </c>
      <c r="B186" s="57">
        <f t="shared" si="30"/>
        <v>1.0176066510484702E-2</v>
      </c>
      <c r="C186" s="18">
        <f t="shared" si="31"/>
        <v>71</v>
      </c>
      <c r="D186" s="7">
        <f t="shared" si="33"/>
        <v>1.0047120460714565E-2</v>
      </c>
      <c r="E186" s="18"/>
      <c r="F186" s="7"/>
      <c r="H186" s="56">
        <v>71</v>
      </c>
      <c r="I186" s="57">
        <f t="shared" si="32"/>
        <v>1.2751561534056171E-2</v>
      </c>
      <c r="J186" s="18">
        <f>IF(COUNTA(A75:A77)=3,AVERAGE(A75:A77),0)</f>
        <v>71</v>
      </c>
      <c r="K186" s="7">
        <f t="shared" si="34"/>
        <v>1.2585351480300397E-2</v>
      </c>
      <c r="L186" s="18"/>
      <c r="M186" s="58"/>
    </row>
    <row r="187" spans="1:13" ht="15" thickBot="1" x14ac:dyDescent="0.35">
      <c r="A187" s="19">
        <v>72</v>
      </c>
      <c r="B187" s="57">
        <f t="shared" si="30"/>
        <v>1.0159042811048074E-2</v>
      </c>
      <c r="C187" s="28"/>
      <c r="D187" s="21"/>
      <c r="E187" s="10"/>
      <c r="F187" s="10"/>
      <c r="H187" s="19">
        <v>72</v>
      </c>
      <c r="I187" s="57">
        <f t="shared" si="32"/>
        <v>1.2701846087389758E-2</v>
      </c>
      <c r="J187" s="21"/>
      <c r="K187" s="10"/>
      <c r="L187" s="21"/>
      <c r="M187" s="59"/>
    </row>
  </sheetData>
  <mergeCells count="18">
    <mergeCell ref="R3:W3"/>
    <mergeCell ref="L4:M4"/>
    <mergeCell ref="N4:O4"/>
    <mergeCell ref="R4:S4"/>
    <mergeCell ref="T4:U4"/>
    <mergeCell ref="L115:M115"/>
    <mergeCell ref="A81:O81"/>
    <mergeCell ref="C115:D115"/>
    <mergeCell ref="E115:F115"/>
    <mergeCell ref="J115:K115"/>
    <mergeCell ref="A108:O108"/>
    <mergeCell ref="B66:B77"/>
    <mergeCell ref="J3:P3"/>
    <mergeCell ref="B6:B17"/>
    <mergeCell ref="B18:B29"/>
    <mergeCell ref="B30:B41"/>
    <mergeCell ref="B42:B53"/>
    <mergeCell ref="B54:B65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2:Y144"/>
  <sheetViews>
    <sheetView tabSelected="1" topLeftCell="G60" zoomScale="90" zoomScaleNormal="90" workbookViewId="0">
      <selection activeCell="L102" sqref="L102"/>
    </sheetView>
  </sheetViews>
  <sheetFormatPr defaultRowHeight="14.4" x14ac:dyDescent="0.3"/>
  <cols>
    <col min="4" max="4" width="12.21875" customWidth="1"/>
    <col min="9" max="9" width="10.109375" customWidth="1"/>
    <col min="10" max="10" width="9.6640625" customWidth="1"/>
    <col min="11" max="11" width="10.21875" customWidth="1"/>
    <col min="19" max="19" width="15.109375" customWidth="1"/>
  </cols>
  <sheetData>
    <row r="2" spans="1:20" ht="92.4" thickBot="1" x14ac:dyDescent="1.7">
      <c r="H2" s="162" t="s">
        <v>88</v>
      </c>
      <c r="I2" s="162"/>
      <c r="J2" s="162"/>
      <c r="K2" s="162"/>
      <c r="L2" s="162"/>
      <c r="M2" s="162"/>
      <c r="N2" s="162"/>
      <c r="O2" s="162"/>
      <c r="P2" s="162"/>
      <c r="S2" s="22" t="s">
        <v>90</v>
      </c>
    </row>
    <row r="3" spans="1:20" ht="21.6" thickBot="1" x14ac:dyDescent="0.45">
      <c r="H3" s="140" t="s">
        <v>79</v>
      </c>
      <c r="I3" s="141"/>
      <c r="J3" s="141"/>
      <c r="K3" s="142"/>
      <c r="L3" s="94"/>
      <c r="M3" s="67"/>
      <c r="N3" s="140" t="s">
        <v>80</v>
      </c>
      <c r="O3" s="141"/>
      <c r="P3" s="141"/>
      <c r="Q3" s="142"/>
    </row>
    <row r="4" spans="1:20" s="1" customFormat="1" ht="29.4" thickBot="1" x14ac:dyDescent="0.35">
      <c r="A4" s="13"/>
      <c r="B4" s="1" t="s">
        <v>0</v>
      </c>
      <c r="C4" s="1" t="s">
        <v>24</v>
      </c>
      <c r="D4" s="33" t="s">
        <v>26</v>
      </c>
      <c r="E4" s="33" t="str">
        <f>'Dataset - USA(Housing) Cont....'!E5</f>
        <v>Linear Trend</v>
      </c>
      <c r="F4" s="33" t="str">
        <f>'Dataset - USA(Housing) Cont....'!F5</f>
        <v>Poly Trend</v>
      </c>
      <c r="H4" s="68" t="s">
        <v>22</v>
      </c>
      <c r="I4" s="69" t="s">
        <v>23</v>
      </c>
      <c r="J4" s="69" t="s">
        <v>84</v>
      </c>
      <c r="K4" s="69" t="s">
        <v>85</v>
      </c>
      <c r="L4" s="95" t="s">
        <v>41</v>
      </c>
      <c r="M4" s="33"/>
      <c r="N4" s="68" t="s">
        <v>22</v>
      </c>
      <c r="O4" s="69" t="s">
        <v>23</v>
      </c>
      <c r="P4" s="69" t="s">
        <v>84</v>
      </c>
      <c r="Q4" s="70" t="s">
        <v>83</v>
      </c>
      <c r="T4" s="1" t="s">
        <v>97</v>
      </c>
    </row>
    <row r="5" spans="1:20" x14ac:dyDescent="0.3">
      <c r="A5" s="13">
        <v>1</v>
      </c>
      <c r="B5" s="128">
        <v>1990</v>
      </c>
      <c r="C5" s="6" t="s">
        <v>1</v>
      </c>
      <c r="D5" s="6">
        <v>99.2</v>
      </c>
      <c r="E5" s="6">
        <f>'Dataset - USA(Housing) Cont....'!E6</f>
        <v>88.563988095238031</v>
      </c>
      <c r="F5" s="6">
        <f>'Dataset - USA(Housing) Cont....'!F6</f>
        <v>98.000074672953545</v>
      </c>
      <c r="G5" s="6"/>
      <c r="H5" s="18">
        <f>B99*$E5</f>
        <v>64.490888964183114</v>
      </c>
      <c r="I5" s="6">
        <f t="shared" ref="I5:K5" si="0">C99*$E5</f>
        <v>64.727329897276846</v>
      </c>
      <c r="J5" s="6">
        <f t="shared" si="0"/>
        <v>66.49864846971667</v>
      </c>
      <c r="K5" s="6">
        <f t="shared" si="0"/>
        <v>63.574717682307742</v>
      </c>
      <c r="L5" s="96">
        <f>E5*H99</f>
        <v>61.740228289141335</v>
      </c>
      <c r="M5" s="6"/>
      <c r="N5" s="18">
        <f t="shared" ref="N5:N16" si="1">B99*$F5</f>
        <v>71.362097282912728</v>
      </c>
      <c r="O5" s="6">
        <f t="shared" ref="O5:O16" si="2">C99*$F5</f>
        <v>71.623729912577176</v>
      </c>
      <c r="P5" s="6">
        <f t="shared" ref="P5:P16" si="3">F99*$F5</f>
        <v>70.927115547518284</v>
      </c>
      <c r="Q5" s="7">
        <f t="shared" ref="Q5:Q16" si="4">G99*$F5</f>
        <v>68.534914559394977</v>
      </c>
      <c r="T5">
        <f>J5*J99</f>
        <v>66.498950120629516</v>
      </c>
    </row>
    <row r="6" spans="1:20" x14ac:dyDescent="0.3">
      <c r="A6" s="13">
        <v>2</v>
      </c>
      <c r="B6" s="128"/>
      <c r="C6" s="6" t="s">
        <v>2</v>
      </c>
      <c r="D6" s="6">
        <v>86.9</v>
      </c>
      <c r="E6" s="6">
        <f>'Dataset - USA(Housing) Cont....'!E7</f>
        <v>89.005456349206284</v>
      </c>
      <c r="F6" s="6">
        <f>'Dataset - USA(Housing) Cont....'!F7</f>
        <v>98.193936654088603</v>
      </c>
      <c r="G6" s="6"/>
      <c r="H6" s="18">
        <f t="shared" ref="H6:H16" si="5">B100*$E6</f>
        <v>66.281003268594418</v>
      </c>
      <c r="I6" s="6">
        <f t="shared" ref="I6:I16" si="6">C100*$E6</f>
        <v>66.394885748337003</v>
      </c>
      <c r="J6" s="6">
        <f t="shared" ref="J6:J16" si="7">D100*$E6</f>
        <v>67.786925203115985</v>
      </c>
      <c r="K6" s="6">
        <f t="shared" ref="K6:K16" si="8">E100*$E6</f>
        <v>66.262525098276981</v>
      </c>
      <c r="L6" s="96">
        <f t="shared" ref="L6:L16" si="9">E6*H100</f>
        <v>66.033761629758715</v>
      </c>
      <c r="M6" s="6"/>
      <c r="N6" s="18">
        <f t="shared" si="1"/>
        <v>73.123524144301967</v>
      </c>
      <c r="O6" s="6">
        <f t="shared" si="2"/>
        <v>73.249163284423659</v>
      </c>
      <c r="P6" s="6">
        <f t="shared" si="3"/>
        <v>72.59965107023362</v>
      </c>
      <c r="Q6" s="7">
        <f t="shared" si="4"/>
        <v>75.476672975765752</v>
      </c>
      <c r="T6">
        <f t="shared" ref="T6:T16" si="10">J6*J100</f>
        <v>67.787232697904798</v>
      </c>
    </row>
    <row r="7" spans="1:20" x14ac:dyDescent="0.3">
      <c r="A7" s="13">
        <v>3</v>
      </c>
      <c r="B7" s="128"/>
      <c r="C7" s="6" t="s">
        <v>3</v>
      </c>
      <c r="D7" s="6">
        <v>108.5</v>
      </c>
      <c r="E7" s="6">
        <f>'Dataset - USA(Housing) Cont....'!E8</f>
        <v>89.446924603174551</v>
      </c>
      <c r="F7" s="6">
        <f>'Dataset - USA(Housing) Cont....'!F8</f>
        <v>98.379951196479624</v>
      </c>
      <c r="G7" s="6"/>
      <c r="H7" s="18">
        <f t="shared" si="5"/>
        <v>89.40844314300189</v>
      </c>
      <c r="I7" s="6">
        <f t="shared" si="6"/>
        <v>89.494560868478786</v>
      </c>
      <c r="J7" s="6">
        <f t="shared" si="7"/>
        <v>91.2842066060322</v>
      </c>
      <c r="K7" s="6">
        <f t="shared" si="8"/>
        <v>91.670497310973772</v>
      </c>
      <c r="L7" s="96">
        <f t="shared" si="9"/>
        <v>90.166056785605264</v>
      </c>
      <c r="M7" s="6"/>
      <c r="N7" s="18">
        <f t="shared" si="1"/>
        <v>98.337626609127398</v>
      </c>
      <c r="O7" s="6">
        <f t="shared" si="2"/>
        <v>98.432344875486521</v>
      </c>
      <c r="P7" s="6">
        <f t="shared" si="3"/>
        <v>98.305687136595921</v>
      </c>
      <c r="Q7" s="7">
        <f t="shared" si="4"/>
        <v>101.51993772313941</v>
      </c>
      <c r="T7">
        <f t="shared" si="10"/>
        <v>91.284620689098318</v>
      </c>
    </row>
    <row r="8" spans="1:20" x14ac:dyDescent="0.3">
      <c r="A8" s="13">
        <v>4</v>
      </c>
      <c r="B8" s="128"/>
      <c r="C8" s="6" t="s">
        <v>4</v>
      </c>
      <c r="D8" s="6">
        <v>119</v>
      </c>
      <c r="E8" s="6">
        <f>'Dataset - USA(Housing) Cont....'!E9</f>
        <v>89.888392857142804</v>
      </c>
      <c r="F8" s="6">
        <f>'Dataset - USA(Housing) Cont....'!F9</f>
        <v>98.558118300126623</v>
      </c>
      <c r="G8" s="6"/>
      <c r="H8" s="18">
        <f t="shared" si="5"/>
        <v>100.68483846425212</v>
      </c>
      <c r="I8" s="6">
        <f t="shared" si="6"/>
        <v>100.73570004066225</v>
      </c>
      <c r="J8" s="6">
        <f t="shared" si="7"/>
        <v>101.85783935184205</v>
      </c>
      <c r="K8" s="6">
        <f t="shared" si="8"/>
        <v>99.517867242840325</v>
      </c>
      <c r="L8" s="96">
        <f t="shared" si="9"/>
        <v>101.45447797874634</v>
      </c>
      <c r="M8" s="6"/>
      <c r="N8" s="18">
        <f t="shared" si="1"/>
        <v>110.39587987917133</v>
      </c>
      <c r="O8" s="6">
        <f t="shared" si="2"/>
        <v>110.45164704894071</v>
      </c>
      <c r="P8" s="6">
        <f t="shared" si="3"/>
        <v>109.70424871939321</v>
      </c>
      <c r="Q8" s="7">
        <f t="shared" si="4"/>
        <v>110.74451734569284</v>
      </c>
      <c r="T8">
        <f t="shared" si="10"/>
        <v>101.85830139898033</v>
      </c>
    </row>
    <row r="9" spans="1:20" x14ac:dyDescent="0.3">
      <c r="A9" s="13">
        <v>5</v>
      </c>
      <c r="B9" s="128"/>
      <c r="C9" s="6" t="s">
        <v>5</v>
      </c>
      <c r="D9" s="6">
        <v>121.1</v>
      </c>
      <c r="E9" s="6">
        <f>'Dataset - USA(Housing) Cont....'!E10</f>
        <v>90.329861111111057</v>
      </c>
      <c r="F9" s="6">
        <f>'Dataset - USA(Housing) Cont....'!F10</f>
        <v>98.728437965029627</v>
      </c>
      <c r="G9" s="6"/>
      <c r="H9" s="18">
        <f t="shared" si="5"/>
        <v>105.9237003345477</v>
      </c>
      <c r="I9" s="6">
        <f t="shared" si="6"/>
        <v>105.96579552419271</v>
      </c>
      <c r="J9" s="6">
        <f t="shared" si="7"/>
        <v>106.7895622875612</v>
      </c>
      <c r="K9" s="6">
        <f t="shared" si="8"/>
        <v>104.36387193522245</v>
      </c>
      <c r="L9" s="96">
        <f t="shared" si="9"/>
        <v>106.76038899987691</v>
      </c>
      <c r="M9" s="6"/>
      <c r="N9" s="18">
        <f t="shared" si="1"/>
        <v>115.77214166910116</v>
      </c>
      <c r="O9" s="6">
        <f t="shared" si="2"/>
        <v>115.81815073264197</v>
      </c>
      <c r="P9" s="6">
        <f t="shared" si="3"/>
        <v>115.65843406828414</v>
      </c>
      <c r="Q9" s="7">
        <f t="shared" si="4"/>
        <v>113.33404669026758</v>
      </c>
      <c r="T9">
        <f t="shared" si="10"/>
        <v>106.79004670596201</v>
      </c>
    </row>
    <row r="10" spans="1:20" x14ac:dyDescent="0.3">
      <c r="A10" s="13">
        <v>6</v>
      </c>
      <c r="B10" s="128"/>
      <c r="C10" s="6" t="s">
        <v>6</v>
      </c>
      <c r="D10" s="6">
        <v>117.8</v>
      </c>
      <c r="E10" s="6">
        <f>'Dataset - USA(Housing) Cont....'!E11</f>
        <v>90.77132936507931</v>
      </c>
      <c r="F10" s="6">
        <f>'Dataset - USA(Housing) Cont....'!F11</f>
        <v>98.89091019118861</v>
      </c>
      <c r="G10" s="6"/>
      <c r="H10" s="18">
        <f t="shared" si="5"/>
        <v>105.92770441259425</v>
      </c>
      <c r="I10" s="6">
        <f t="shared" si="6"/>
        <v>105.92533953101642</v>
      </c>
      <c r="J10" s="6">
        <f t="shared" si="7"/>
        <v>106.07415799777914</v>
      </c>
      <c r="K10" s="6">
        <f t="shared" si="8"/>
        <v>108.8864580622015</v>
      </c>
      <c r="L10" s="96">
        <f t="shared" si="9"/>
        <v>106.89653108487056</v>
      </c>
      <c r="M10" s="6"/>
      <c r="N10" s="18">
        <f t="shared" si="1"/>
        <v>115.40303724861592</v>
      </c>
      <c r="O10" s="6">
        <f t="shared" si="2"/>
        <v>115.40046082615564</v>
      </c>
      <c r="P10" s="6">
        <f t="shared" si="3"/>
        <v>114.76495877144288</v>
      </c>
      <c r="Q10" s="7">
        <f t="shared" si="4"/>
        <v>115.49549264883349</v>
      </c>
      <c r="T10">
        <f t="shared" si="10"/>
        <v>106.07463917096577</v>
      </c>
    </row>
    <row r="11" spans="1:20" x14ac:dyDescent="0.3">
      <c r="A11" s="13">
        <v>7</v>
      </c>
      <c r="B11" s="128"/>
      <c r="C11" s="6" t="s">
        <v>7</v>
      </c>
      <c r="D11" s="6">
        <v>111.2</v>
      </c>
      <c r="E11" s="6">
        <f>'Dataset - USA(Housing) Cont....'!E12</f>
        <v>91.212797619047564</v>
      </c>
      <c r="F11" s="6">
        <f>'Dataset - USA(Housing) Cont....'!F12</f>
        <v>99.04553497860357</v>
      </c>
      <c r="G11" s="6"/>
      <c r="H11" s="18">
        <f t="shared" si="5"/>
        <v>101.50819321242894</v>
      </c>
      <c r="I11" s="6">
        <f t="shared" si="6"/>
        <v>101.52414360659112</v>
      </c>
      <c r="J11" s="6">
        <f t="shared" si="7"/>
        <v>101.01806031367731</v>
      </c>
      <c r="K11" s="6">
        <f t="shared" si="8"/>
        <v>100.47171075058608</v>
      </c>
      <c r="L11" s="96">
        <f t="shared" si="9"/>
        <v>102.10754237342472</v>
      </c>
      <c r="M11" s="6"/>
      <c r="N11" s="18">
        <f t="shared" si="1"/>
        <v>110.22502942434649</v>
      </c>
      <c r="O11" s="6">
        <f t="shared" si="2"/>
        <v>110.24234953034207</v>
      </c>
      <c r="P11" s="6">
        <f t="shared" si="3"/>
        <v>109.74393621949174</v>
      </c>
      <c r="Q11" s="7">
        <f t="shared" si="4"/>
        <v>106.37303755763621</v>
      </c>
      <c r="T11">
        <f t="shared" si="10"/>
        <v>101.01851855141309</v>
      </c>
    </row>
    <row r="12" spans="1:20" x14ac:dyDescent="0.3">
      <c r="A12" s="13">
        <v>8</v>
      </c>
      <c r="B12" s="128"/>
      <c r="C12" s="6" t="s">
        <v>8</v>
      </c>
      <c r="D12" s="6">
        <v>102.8</v>
      </c>
      <c r="E12" s="6">
        <f>'Dataset - USA(Housing) Cont....'!E13</f>
        <v>91.654265873015817</v>
      </c>
      <c r="F12" s="6">
        <f>'Dataset - USA(Housing) Cont....'!F13</f>
        <v>99.192312327274522</v>
      </c>
      <c r="G12" s="6"/>
      <c r="H12" s="18">
        <f t="shared" si="5"/>
        <v>103.02496468111435</v>
      </c>
      <c r="I12" s="6">
        <f t="shared" si="6"/>
        <v>102.96010575235449</v>
      </c>
      <c r="J12" s="6">
        <f t="shared" si="7"/>
        <v>102.25604811629464</v>
      </c>
      <c r="K12" s="6">
        <f t="shared" si="8"/>
        <v>104.71033382959878</v>
      </c>
      <c r="L12" s="96">
        <f t="shared" si="9"/>
        <v>102.37227376834484</v>
      </c>
      <c r="M12" s="6"/>
      <c r="N12" s="18">
        <f t="shared" si="1"/>
        <v>111.49818698361545</v>
      </c>
      <c r="O12" s="6">
        <f t="shared" si="2"/>
        <v>111.42799377375793</v>
      </c>
      <c r="P12" s="6">
        <f t="shared" si="3"/>
        <v>111.97551388613644</v>
      </c>
      <c r="Q12" s="7">
        <f t="shared" si="4"/>
        <v>108.36984747918319</v>
      </c>
      <c r="T12">
        <f t="shared" si="10"/>
        <v>102.25651196978595</v>
      </c>
    </row>
    <row r="13" spans="1:20" x14ac:dyDescent="0.3">
      <c r="A13" s="13">
        <v>9</v>
      </c>
      <c r="B13" s="128"/>
      <c r="C13" s="6" t="s">
        <v>9</v>
      </c>
      <c r="D13" s="6">
        <v>93.1</v>
      </c>
      <c r="E13" s="6">
        <f>'Dataset - USA(Housing) Cont....'!E14</f>
        <v>92.09573412698407</v>
      </c>
      <c r="F13" s="6">
        <f>'Dataset - USA(Housing) Cont....'!F14</f>
        <v>99.331242237201451</v>
      </c>
      <c r="G13" s="6"/>
      <c r="H13" s="18">
        <f t="shared" si="5"/>
        <v>96.431984703620216</v>
      </c>
      <c r="I13" s="6">
        <f t="shared" si="6"/>
        <v>96.335070206246073</v>
      </c>
      <c r="J13" s="6">
        <f t="shared" si="7"/>
        <v>95.322389919329979</v>
      </c>
      <c r="K13" s="6">
        <f t="shared" si="8"/>
        <v>96.358846094794401</v>
      </c>
      <c r="L13" s="96">
        <f t="shared" si="9"/>
        <v>96.533424148266178</v>
      </c>
      <c r="M13" s="6"/>
      <c r="N13" s="18">
        <f t="shared" si="1"/>
        <v>104.00817065861079</v>
      </c>
      <c r="O13" s="6">
        <f t="shared" si="2"/>
        <v>103.90364206663828</v>
      </c>
      <c r="P13" s="6">
        <f t="shared" si="3"/>
        <v>104.56900151426365</v>
      </c>
      <c r="Q13" s="7">
        <f t="shared" si="4"/>
        <v>105.25702761866279</v>
      </c>
      <c r="T13">
        <f t="shared" si="10"/>
        <v>95.322822320387672</v>
      </c>
    </row>
    <row r="14" spans="1:20" x14ac:dyDescent="0.3">
      <c r="A14" s="13">
        <v>10</v>
      </c>
      <c r="B14" s="128"/>
      <c r="C14" s="6" t="s">
        <v>10</v>
      </c>
      <c r="D14" s="6">
        <v>94.2</v>
      </c>
      <c r="E14" s="6">
        <f>'Dataset - USA(Housing) Cont....'!E15</f>
        <v>92.537202380952337</v>
      </c>
      <c r="F14" s="6">
        <f>'Dataset - USA(Housing) Cont....'!F15</f>
        <v>99.462324708384358</v>
      </c>
      <c r="G14" s="6"/>
      <c r="H14" s="18">
        <f t="shared" si="5"/>
        <v>101.99246434693151</v>
      </c>
      <c r="I14" s="6">
        <f t="shared" si="6"/>
        <v>101.85667130328589</v>
      </c>
      <c r="J14" s="6">
        <f t="shared" si="7"/>
        <v>100.05375499218238</v>
      </c>
      <c r="K14" s="6">
        <f t="shared" si="8"/>
        <v>100.56888469909646</v>
      </c>
      <c r="L14" s="96">
        <f t="shared" si="9"/>
        <v>102.36163878414003</v>
      </c>
      <c r="M14" s="6"/>
      <c r="N14" s="18">
        <f t="shared" si="1"/>
        <v>109.62518150182289</v>
      </c>
      <c r="O14" s="6">
        <f t="shared" si="2"/>
        <v>109.47922623785652</v>
      </c>
      <c r="P14" s="6">
        <f t="shared" si="3"/>
        <v>109.74711425782226</v>
      </c>
      <c r="Q14" s="7">
        <f t="shared" si="4"/>
        <v>110.43938042067705</v>
      </c>
      <c r="T14">
        <f t="shared" si="10"/>
        <v>100.05420885564008</v>
      </c>
    </row>
    <row r="15" spans="1:20" x14ac:dyDescent="0.3">
      <c r="A15" s="13">
        <v>11</v>
      </c>
      <c r="B15" s="128"/>
      <c r="C15" s="6" t="s">
        <v>11</v>
      </c>
      <c r="D15" s="6">
        <v>81.400000000000006</v>
      </c>
      <c r="E15" s="6">
        <f>'Dataset - USA(Housing) Cont....'!E16</f>
        <v>92.97867063492059</v>
      </c>
      <c r="F15" s="6">
        <f>'Dataset - USA(Housing) Cont....'!F16</f>
        <v>99.585559740823257</v>
      </c>
      <c r="G15" s="6"/>
      <c r="H15" s="18">
        <f t="shared" si="5"/>
        <v>83.623718802073299</v>
      </c>
      <c r="I15" s="6">
        <f t="shared" si="6"/>
        <v>83.551011660524196</v>
      </c>
      <c r="J15" s="6">
        <f t="shared" si="7"/>
        <v>81.98814757382732</v>
      </c>
      <c r="K15" s="6">
        <f t="shared" si="8"/>
        <v>83.540679551665392</v>
      </c>
      <c r="L15" s="96">
        <f t="shared" si="9"/>
        <v>83.478665167985824</v>
      </c>
      <c r="M15" s="6"/>
      <c r="N15" s="18">
        <f t="shared" si="1"/>
        <v>89.565862661258379</v>
      </c>
      <c r="O15" s="6">
        <f t="shared" si="2"/>
        <v>89.487989087256111</v>
      </c>
      <c r="P15" s="6">
        <f t="shared" si="3"/>
        <v>90.391668838484946</v>
      </c>
      <c r="Q15" s="7">
        <f t="shared" si="4"/>
        <v>88.026878157186957</v>
      </c>
      <c r="T15">
        <f t="shared" si="10"/>
        <v>81.988519488146309</v>
      </c>
    </row>
    <row r="16" spans="1:20" ht="15" thickBot="1" x14ac:dyDescent="0.35">
      <c r="A16" s="83">
        <v>12</v>
      </c>
      <c r="B16" s="129"/>
      <c r="C16" s="74" t="s">
        <v>12</v>
      </c>
      <c r="D16" s="74">
        <v>57.4</v>
      </c>
      <c r="E16" s="74">
        <f>'Dataset - USA(Housing) Cont....'!E17</f>
        <v>93.420138888888843</v>
      </c>
      <c r="F16" s="74">
        <f>'Dataset - USA(Housing) Cont....'!F17</f>
        <v>99.700947334518133</v>
      </c>
      <c r="G16" s="74"/>
      <c r="H16" s="75">
        <f t="shared" si="5"/>
        <v>73.079343817990633</v>
      </c>
      <c r="I16" s="74">
        <f t="shared" si="6"/>
        <v>72.884724255434236</v>
      </c>
      <c r="J16" s="74">
        <f t="shared" si="7"/>
        <v>71.16831559911904</v>
      </c>
      <c r="K16" s="74">
        <f t="shared" si="8"/>
        <v>72.422042671874834</v>
      </c>
      <c r="L16" s="97">
        <f t="shared" si="9"/>
        <v>72.508337509739917</v>
      </c>
      <c r="M16" s="74"/>
      <c r="N16" s="75">
        <f t="shared" si="1"/>
        <v>77.992603050017678</v>
      </c>
      <c r="O16" s="74">
        <f t="shared" si="2"/>
        <v>77.784898854889249</v>
      </c>
      <c r="P16" s="74">
        <f t="shared" si="3"/>
        <v>78.949795102439438</v>
      </c>
      <c r="Q16" s="78">
        <f t="shared" si="4"/>
        <v>83.763740027885802</v>
      </c>
      <c r="T16">
        <f t="shared" si="10"/>
        <v>71.168638432557913</v>
      </c>
    </row>
    <row r="17" spans="1:20" ht="15" thickTop="1" x14ac:dyDescent="0.3">
      <c r="A17" s="89">
        <v>13</v>
      </c>
      <c r="B17" s="130">
        <v>1991</v>
      </c>
      <c r="C17" s="80" t="s">
        <v>1</v>
      </c>
      <c r="D17" s="80">
        <v>52.5</v>
      </c>
      <c r="E17" s="80">
        <f>'Dataset - USA(Housing) Cont....'!E18</f>
        <v>93.861607142857096</v>
      </c>
      <c r="F17" s="80">
        <f>'Dataset - USA(Housing) Cont....'!F18</f>
        <v>99.808487489469002</v>
      </c>
      <c r="G17" s="80"/>
      <c r="H17" s="81">
        <f>B99*$E17</f>
        <v>68.348530982371685</v>
      </c>
      <c r="I17" s="80">
        <f t="shared" ref="I17:K17" si="11">C99*$E17</f>
        <v>68.59911506797846</v>
      </c>
      <c r="J17" s="80">
        <f t="shared" si="11"/>
        <v>70.476388342894737</v>
      </c>
      <c r="K17" s="80">
        <f t="shared" si="11"/>
        <v>67.37755721770246</v>
      </c>
      <c r="L17" s="27">
        <f>E17*H99</f>
        <v>65.433334442368988</v>
      </c>
      <c r="M17" s="80"/>
      <c r="N17" s="81">
        <f t="shared" ref="N17:N28" si="12">B99*$F17</f>
        <v>72.678954762567884</v>
      </c>
      <c r="O17" s="80">
        <f t="shared" ref="O17:O28" si="13">C99*$F17</f>
        <v>72.945415345703609</v>
      </c>
      <c r="P17" s="80">
        <f t="shared" ref="P17:P28" si="14">F99*$F17</f>
        <v>72.235946231807588</v>
      </c>
      <c r="Q17" s="82">
        <f t="shared" ref="Q17:Q28" si="15">G99*$F17</f>
        <v>69.799601533171412</v>
      </c>
      <c r="T17">
        <f>J17*J99</f>
        <v>70.476708037615865</v>
      </c>
    </row>
    <row r="18" spans="1:20" x14ac:dyDescent="0.3">
      <c r="A18" s="30">
        <v>14</v>
      </c>
      <c r="B18" s="128"/>
      <c r="C18" s="6" t="s">
        <v>2</v>
      </c>
      <c r="D18" s="6">
        <v>59.1</v>
      </c>
      <c r="E18" s="6">
        <f>'Dataset - USA(Housing) Cont....'!E19</f>
        <v>94.303075396825349</v>
      </c>
      <c r="F18" s="6">
        <f>'Dataset - USA(Housing) Cont....'!F19</f>
        <v>99.908180205675862</v>
      </c>
      <c r="G18" s="6"/>
      <c r="H18" s="18">
        <f t="shared" ref="H18:H28" si="16">B100*$E18</f>
        <v>70.22605922149431</v>
      </c>
      <c r="I18" s="6">
        <f t="shared" ref="I18:I28" si="17">C100*$E18</f>
        <v>70.346720004709738</v>
      </c>
      <c r="J18" s="6">
        <f t="shared" ref="J18:J28" si="18">D100*$E18</f>
        <v>71.821613871264788</v>
      </c>
      <c r="K18" s="6">
        <f t="shared" ref="K18:K28" si="19">E100*$E18</f>
        <v>70.206481227513763</v>
      </c>
      <c r="L18" s="27">
        <f t="shared" ref="L18:L28" si="20">E18*H100</f>
        <v>69.964101720631888</v>
      </c>
      <c r="M18" s="6"/>
      <c r="N18" s="18">
        <f t="shared" si="12"/>
        <v>74.400095122154553</v>
      </c>
      <c r="O18" s="6">
        <f t="shared" si="13"/>
        <v>74.527927636868597</v>
      </c>
      <c r="P18" s="6">
        <f t="shared" si="14"/>
        <v>73.867076411709135</v>
      </c>
      <c r="Q18" s="7">
        <f t="shared" si="15"/>
        <v>76.79432459818473</v>
      </c>
      <c r="T18">
        <f t="shared" ref="T18:T28" si="21">J18*J100</f>
        <v>71.821939668192783</v>
      </c>
    </row>
    <row r="19" spans="1:20" x14ac:dyDescent="0.3">
      <c r="A19" s="30">
        <v>15</v>
      </c>
      <c r="B19" s="128"/>
      <c r="C19" s="6" t="s">
        <v>3</v>
      </c>
      <c r="D19" s="6">
        <v>73.8</v>
      </c>
      <c r="E19" s="6">
        <f>'Dataset - USA(Housing) Cont....'!E20</f>
        <v>94.744543650793602</v>
      </c>
      <c r="F19" s="6">
        <f>'Dataset - USA(Housing) Cont....'!F20</f>
        <v>100.00002548313869</v>
      </c>
      <c r="G19" s="6"/>
      <c r="H19" s="18">
        <f t="shared" si="16"/>
        <v>94.703783072391943</v>
      </c>
      <c r="I19" s="6">
        <f t="shared" si="17"/>
        <v>94.79500124044803</v>
      </c>
      <c r="J19" s="6">
        <f t="shared" si="18"/>
        <v>96.690641246555842</v>
      </c>
      <c r="K19" s="6">
        <f t="shared" si="19"/>
        <v>97.099810558062089</v>
      </c>
      <c r="L19" s="27">
        <f t="shared" si="20"/>
        <v>95.506267441200805</v>
      </c>
      <c r="M19" s="6"/>
      <c r="N19" s="18">
        <f t="shared" si="12"/>
        <v>99.957003914594367</v>
      </c>
      <c r="O19" s="6">
        <f t="shared" si="13"/>
        <v>100.05328195635425</v>
      </c>
      <c r="P19" s="6">
        <f t="shared" si="14"/>
        <v>99.924538478006724</v>
      </c>
      <c r="Q19" s="7">
        <f t="shared" si="15"/>
        <v>103.19171981581412</v>
      </c>
      <c r="T19">
        <f t="shared" si="21"/>
        <v>96.691079854269944</v>
      </c>
    </row>
    <row r="20" spans="1:20" x14ac:dyDescent="0.3">
      <c r="A20" s="30">
        <v>16</v>
      </c>
      <c r="B20" s="128"/>
      <c r="C20" s="6" t="s">
        <v>4</v>
      </c>
      <c r="D20" s="6">
        <v>99.7</v>
      </c>
      <c r="E20" s="6">
        <f>'Dataset - USA(Housing) Cont....'!E21</f>
        <v>95.18601190476187</v>
      </c>
      <c r="F20" s="6">
        <f>'Dataset - USA(Housing) Cont....'!F21</f>
        <v>100.0840233218575</v>
      </c>
      <c r="G20" s="6"/>
      <c r="H20" s="18">
        <f t="shared" si="16"/>
        <v>106.61875163257824</v>
      </c>
      <c r="I20" s="6">
        <f t="shared" si="17"/>
        <v>106.67261076237004</v>
      </c>
      <c r="J20" s="6">
        <f t="shared" si="18"/>
        <v>107.86088393577647</v>
      </c>
      <c r="K20" s="6">
        <f t="shared" si="19"/>
        <v>105.38300435706122</v>
      </c>
      <c r="L20" s="27">
        <f t="shared" si="20"/>
        <v>107.43375025098106</v>
      </c>
      <c r="M20" s="6"/>
      <c r="N20" s="18">
        <f t="shared" si="12"/>
        <v>112.10506051686427</v>
      </c>
      <c r="O20" s="6">
        <f t="shared" si="13"/>
        <v>112.16169108993178</v>
      </c>
      <c r="P20" s="6">
        <f t="shared" si="14"/>
        <v>111.40272132533703</v>
      </c>
      <c r="Q20" s="7">
        <f t="shared" si="15"/>
        <v>112.45909568851758</v>
      </c>
      <c r="T20">
        <f t="shared" si="21"/>
        <v>107.86137321390247</v>
      </c>
    </row>
    <row r="21" spans="1:20" x14ac:dyDescent="0.3">
      <c r="A21" s="30">
        <v>17</v>
      </c>
      <c r="B21" s="128"/>
      <c r="C21" s="6" t="s">
        <v>5</v>
      </c>
      <c r="D21" s="6">
        <v>97.7</v>
      </c>
      <c r="E21" s="6">
        <f>'Dataset - USA(Housing) Cont....'!E22</f>
        <v>95.627480158730123</v>
      </c>
      <c r="F21" s="6">
        <f>'Dataset - USA(Housing) Cont....'!F22</f>
        <v>100.16017372183231</v>
      </c>
      <c r="G21" s="6"/>
      <c r="H21" s="18">
        <f t="shared" si="16"/>
        <v>112.13585881220057</v>
      </c>
      <c r="I21" s="6">
        <f t="shared" si="17"/>
        <v>112.18042277878969</v>
      </c>
      <c r="J21" s="6">
        <f t="shared" si="18"/>
        <v>113.05250138989862</v>
      </c>
      <c r="K21" s="6">
        <f t="shared" si="19"/>
        <v>110.48455040241545</v>
      </c>
      <c r="L21" s="27">
        <f t="shared" si="20"/>
        <v>113.02161716230347</v>
      </c>
      <c r="M21" s="6"/>
      <c r="N21" s="18">
        <f t="shared" si="12"/>
        <v>117.45104106511906</v>
      </c>
      <c r="O21" s="6">
        <f t="shared" si="13"/>
        <v>117.49771734089137</v>
      </c>
      <c r="P21" s="6">
        <f t="shared" si="14"/>
        <v>117.33568450437451</v>
      </c>
      <c r="Q21" s="7">
        <f t="shared" si="15"/>
        <v>114.97758942683024</v>
      </c>
      <c r="T21">
        <f t="shared" si="21"/>
        <v>113.05301421821966</v>
      </c>
    </row>
    <row r="22" spans="1:20" x14ac:dyDescent="0.3">
      <c r="A22" s="30">
        <v>18</v>
      </c>
      <c r="B22" s="128"/>
      <c r="C22" s="6" t="s">
        <v>6</v>
      </c>
      <c r="D22" s="6">
        <v>103.4</v>
      </c>
      <c r="E22" s="6">
        <f>'Dataset - USA(Housing) Cont....'!E23</f>
        <v>96.068948412698376</v>
      </c>
      <c r="F22" s="6">
        <f>'Dataset - USA(Housing) Cont....'!F23</f>
        <v>100.22847668306308</v>
      </c>
      <c r="G22" s="6"/>
      <c r="H22" s="18">
        <f t="shared" si="16"/>
        <v>112.10988361490313</v>
      </c>
      <c r="I22" s="6">
        <f t="shared" si="17"/>
        <v>112.10738071351463</v>
      </c>
      <c r="J22" s="6">
        <f t="shared" si="18"/>
        <v>112.26488456088899</v>
      </c>
      <c r="K22" s="6">
        <f t="shared" si="19"/>
        <v>115.24131678568749</v>
      </c>
      <c r="L22" s="27">
        <f t="shared" si="20"/>
        <v>113.13525319195776</v>
      </c>
      <c r="M22" s="6"/>
      <c r="N22" s="18">
        <f t="shared" si="12"/>
        <v>116.96394143471213</v>
      </c>
      <c r="O22" s="6">
        <f t="shared" si="13"/>
        <v>116.96133016439428</v>
      </c>
      <c r="P22" s="6">
        <f t="shared" si="14"/>
        <v>116.31723251426979</v>
      </c>
      <c r="Q22" s="7">
        <f t="shared" si="15"/>
        <v>117.05764735679347</v>
      </c>
      <c r="T22">
        <f t="shared" si="21"/>
        <v>112.2653938164256</v>
      </c>
    </row>
    <row r="23" spans="1:20" x14ac:dyDescent="0.3">
      <c r="A23" s="30">
        <v>19</v>
      </c>
      <c r="B23" s="128"/>
      <c r="C23" s="6" t="s">
        <v>7</v>
      </c>
      <c r="D23" s="6">
        <v>103.5</v>
      </c>
      <c r="E23" s="6">
        <f>'Dataset - USA(Housing) Cont....'!E24</f>
        <v>96.510416666666629</v>
      </c>
      <c r="F23" s="6">
        <f>'Dataset - USA(Housing) Cont....'!F24</f>
        <v>100.28893220554986</v>
      </c>
      <c r="G23" s="6"/>
      <c r="H23" s="18">
        <f t="shared" si="16"/>
        <v>107.40376655179183</v>
      </c>
      <c r="I23" s="6">
        <f t="shared" si="17"/>
        <v>107.42064334130792</v>
      </c>
      <c r="J23" s="6">
        <f t="shared" si="18"/>
        <v>106.88516684303032</v>
      </c>
      <c r="K23" s="6">
        <f t="shared" si="19"/>
        <v>106.3070854185376</v>
      </c>
      <c r="L23" s="27">
        <f t="shared" si="20"/>
        <v>108.03792577907598</v>
      </c>
      <c r="M23" s="6"/>
      <c r="N23" s="18">
        <f t="shared" si="12"/>
        <v>111.60877171980597</v>
      </c>
      <c r="O23" s="6">
        <f t="shared" si="13"/>
        <v>111.6263092588415</v>
      </c>
      <c r="P23" s="6">
        <f t="shared" si="14"/>
        <v>111.1216389700394</v>
      </c>
      <c r="Q23" s="7">
        <f t="shared" si="15"/>
        <v>107.70842274132562</v>
      </c>
      <c r="T23">
        <f t="shared" si="21"/>
        <v>106.88565169511213</v>
      </c>
    </row>
    <row r="24" spans="1:20" x14ac:dyDescent="0.3">
      <c r="A24" s="30">
        <v>20</v>
      </c>
      <c r="B24" s="128"/>
      <c r="C24" s="6" t="s">
        <v>8</v>
      </c>
      <c r="D24" s="6">
        <v>94.7</v>
      </c>
      <c r="E24" s="6">
        <f>'Dataset - USA(Housing) Cont....'!E25</f>
        <v>96.951884920634882</v>
      </c>
      <c r="F24" s="6">
        <f>'Dataset - USA(Housing) Cont....'!F25</f>
        <v>100.34154028929261</v>
      </c>
      <c r="G24" s="6"/>
      <c r="H24" s="18">
        <f t="shared" si="16"/>
        <v>108.97981042753192</v>
      </c>
      <c r="I24" s="6">
        <f t="shared" si="17"/>
        <v>108.91120265093465</v>
      </c>
      <c r="J24" s="6">
        <f t="shared" si="18"/>
        <v>108.16645046445879</v>
      </c>
      <c r="K24" s="6">
        <f t="shared" si="19"/>
        <v>110.76259395840472</v>
      </c>
      <c r="L24" s="27">
        <f t="shared" si="20"/>
        <v>108.28939396234254</v>
      </c>
      <c r="M24" s="6"/>
      <c r="N24" s="18">
        <f t="shared" si="12"/>
        <v>112.78998905163377</v>
      </c>
      <c r="O24" s="6">
        <f t="shared" si="13"/>
        <v>112.71898259327322</v>
      </c>
      <c r="P24" s="6">
        <f t="shared" si="14"/>
        <v>113.2728461954661</v>
      </c>
      <c r="Q24" s="7">
        <f t="shared" si="15"/>
        <v>109.62540505255441</v>
      </c>
      <c r="T24">
        <f t="shared" si="21"/>
        <v>108.16694112869445</v>
      </c>
    </row>
    <row r="25" spans="1:20" x14ac:dyDescent="0.3">
      <c r="A25" s="30">
        <v>21</v>
      </c>
      <c r="B25" s="128"/>
      <c r="C25" s="6" t="s">
        <v>9</v>
      </c>
      <c r="D25" s="6">
        <v>86.6</v>
      </c>
      <c r="E25" s="6">
        <f>'Dataset - USA(Housing) Cont....'!E26</f>
        <v>97.393353174603135</v>
      </c>
      <c r="F25" s="6">
        <f>'Dataset - USA(Housing) Cont....'!F26</f>
        <v>100.38630093429134</v>
      </c>
      <c r="G25" s="6"/>
      <c r="H25" s="18">
        <f t="shared" si="16"/>
        <v>101.97903771110504</v>
      </c>
      <c r="I25" s="6">
        <f t="shared" si="17"/>
        <v>101.87654840516731</v>
      </c>
      <c r="J25" s="6">
        <f t="shared" si="18"/>
        <v>100.80561575262352</v>
      </c>
      <c r="K25" s="6">
        <f t="shared" si="19"/>
        <v>101.90169195315438</v>
      </c>
      <c r="L25" s="27">
        <f t="shared" si="20"/>
        <v>102.08631225266652</v>
      </c>
      <c r="M25" s="6"/>
      <c r="N25" s="18">
        <f t="shared" si="12"/>
        <v>105.11290591159124</v>
      </c>
      <c r="O25" s="6">
        <f t="shared" si="13"/>
        <v>105.00726705664837</v>
      </c>
      <c r="P25" s="6">
        <f t="shared" si="14"/>
        <v>105.6796936994089</v>
      </c>
      <c r="Q25" s="7">
        <f t="shared" si="15"/>
        <v>106.37502775555537</v>
      </c>
      <c r="T25">
        <f t="shared" si="21"/>
        <v>100.80607302666911</v>
      </c>
    </row>
    <row r="26" spans="1:20" x14ac:dyDescent="0.3">
      <c r="A26" s="30">
        <v>22</v>
      </c>
      <c r="B26" s="128"/>
      <c r="C26" s="6" t="s">
        <v>10</v>
      </c>
      <c r="D26" s="6">
        <v>101.8</v>
      </c>
      <c r="E26" s="6">
        <f>'Dataset - USA(Housing) Cont....'!E27</f>
        <v>97.834821428571402</v>
      </c>
      <c r="F26" s="6">
        <f>'Dataset - USA(Housing) Cont....'!F27</f>
        <v>100.42321414054607</v>
      </c>
      <c r="G26" s="6"/>
      <c r="H26" s="18">
        <f t="shared" si="16"/>
        <v>107.83138326749238</v>
      </c>
      <c r="I26" s="6">
        <f t="shared" si="17"/>
        <v>107.68781627136018</v>
      </c>
      <c r="J26" s="6">
        <f t="shared" si="18"/>
        <v>105.78168564703758</v>
      </c>
      <c r="K26" s="6">
        <f t="shared" si="19"/>
        <v>106.3263057737734</v>
      </c>
      <c r="L26" s="27">
        <f t="shared" si="20"/>
        <v>108.22169239950611</v>
      </c>
      <c r="M26" s="6"/>
      <c r="N26" s="18">
        <f t="shared" si="12"/>
        <v>110.68425264974501</v>
      </c>
      <c r="O26" s="6">
        <f t="shared" si="13"/>
        <v>110.53688733557999</v>
      </c>
      <c r="P26" s="6">
        <f t="shared" si="14"/>
        <v>110.80736337837891</v>
      </c>
      <c r="Q26" s="7">
        <f t="shared" si="15"/>
        <v>111.50631741266724</v>
      </c>
      <c r="T26">
        <f t="shared" si="21"/>
        <v>105.78216549351224</v>
      </c>
    </row>
    <row r="27" spans="1:20" x14ac:dyDescent="0.3">
      <c r="A27" s="30">
        <v>23</v>
      </c>
      <c r="B27" s="128"/>
      <c r="C27" s="6" t="s">
        <v>11</v>
      </c>
      <c r="D27" s="6">
        <v>75.599999999999994</v>
      </c>
      <c r="E27" s="6">
        <f>'Dataset - USA(Housing) Cont....'!E28</f>
        <v>98.276289682539655</v>
      </c>
      <c r="F27" s="6">
        <f>'Dataset - USA(Housing) Cont....'!F28</f>
        <v>100.45227990805677</v>
      </c>
      <c r="G27" s="6"/>
      <c r="H27" s="18">
        <f t="shared" si="16"/>
        <v>88.388323442400562</v>
      </c>
      <c r="I27" s="6">
        <f t="shared" si="17"/>
        <v>88.311473686902076</v>
      </c>
      <c r="J27" s="6">
        <f t="shared" si="18"/>
        <v>86.659562741415044</v>
      </c>
      <c r="K27" s="6">
        <f t="shared" si="19"/>
        <v>88.300552888440393</v>
      </c>
      <c r="L27" s="27">
        <f t="shared" si="20"/>
        <v>88.235005129009551</v>
      </c>
      <c r="M27" s="6"/>
      <c r="N27" s="18">
        <f t="shared" si="12"/>
        <v>90.345378684125663</v>
      </c>
      <c r="O27" s="6">
        <f t="shared" si="13"/>
        <v>90.266827355263572</v>
      </c>
      <c r="P27" s="6">
        <f t="shared" si="14"/>
        <v>91.178372076746626</v>
      </c>
      <c r="Q27" s="7">
        <f t="shared" si="15"/>
        <v>88.792999980029563</v>
      </c>
      <c r="T27">
        <f t="shared" si="21"/>
        <v>86.659955846189519</v>
      </c>
    </row>
    <row r="28" spans="1:20" ht="15" thickBot="1" x14ac:dyDescent="0.35">
      <c r="A28" s="83">
        <v>24</v>
      </c>
      <c r="B28" s="129"/>
      <c r="C28" s="74" t="s">
        <v>12</v>
      </c>
      <c r="D28" s="74">
        <v>65.599999999999994</v>
      </c>
      <c r="E28" s="74">
        <f>'Dataset - USA(Housing) Cont....'!E29</f>
        <v>98.717757936507908</v>
      </c>
      <c r="F28" s="74">
        <f>'Dataset - USA(Housing) Cont....'!F29</f>
        <v>100.47349823682345</v>
      </c>
      <c r="G28" s="74"/>
      <c r="H28" s="75">
        <f t="shared" si="16"/>
        <v>77.223487986499634</v>
      </c>
      <c r="I28" s="74">
        <f t="shared" si="17"/>
        <v>77.017832042346072</v>
      </c>
      <c r="J28" s="74">
        <f t="shared" si="18"/>
        <v>75.204090206061963</v>
      </c>
      <c r="K28" s="74">
        <f t="shared" si="19"/>
        <v>76.528912960114553</v>
      </c>
      <c r="L28" s="87">
        <f t="shared" si="20"/>
        <v>76.620101359284746</v>
      </c>
      <c r="M28" s="74"/>
      <c r="N28" s="75">
        <f t="shared" si="12"/>
        <v>78.596942903051058</v>
      </c>
      <c r="O28" s="74">
        <f t="shared" si="13"/>
        <v>78.387629274234698</v>
      </c>
      <c r="P28" s="74">
        <f t="shared" si="14"/>
        <v>79.561551931976524</v>
      </c>
      <c r="Q28" s="78">
        <f t="shared" si="15"/>
        <v>84.412798584189076</v>
      </c>
      <c r="T28">
        <f t="shared" si="21"/>
        <v>75.204431346566054</v>
      </c>
    </row>
    <row r="29" spans="1:20" ht="15" thickTop="1" x14ac:dyDescent="0.3">
      <c r="A29" s="79">
        <v>25</v>
      </c>
      <c r="B29" s="130">
        <v>1992</v>
      </c>
      <c r="C29" s="80" t="s">
        <v>1</v>
      </c>
      <c r="D29" s="80">
        <v>71.599999999999994</v>
      </c>
      <c r="E29" s="80">
        <f>'Dataset - USA(Housing) Cont....'!E30</f>
        <v>99.159226190476161</v>
      </c>
      <c r="F29" s="80">
        <f>'Dataset - USA(Housing) Cont....'!F30</f>
        <v>100.48686912684613</v>
      </c>
      <c r="G29" s="80"/>
      <c r="H29" s="81">
        <f t="shared" ref="H29:H40" si="22">B99*$E29</f>
        <v>72.20617300056027</v>
      </c>
      <c r="I29" s="80">
        <f t="shared" ref="I29:K29" si="23">C99*$E29</f>
        <v>72.470900238680073</v>
      </c>
      <c r="J29" s="80">
        <f t="shared" si="23"/>
        <v>74.454128216072789</v>
      </c>
      <c r="K29" s="80">
        <f t="shared" si="23"/>
        <v>71.18039675309717</v>
      </c>
      <c r="L29" s="27">
        <f>E29*H99</f>
        <v>69.126440595596648</v>
      </c>
      <c r="M29" s="80"/>
      <c r="N29" s="81">
        <f t="shared" ref="N29:N40" si="24">B99*$F29</f>
        <v>73.172941492302584</v>
      </c>
      <c r="O29" s="80">
        <f t="shared" ref="O29:O40" si="25">C99*$F29</f>
        <v>73.441213163565493</v>
      </c>
      <c r="P29" s="80">
        <f t="shared" ref="P29:P40" si="26">F99*$F29</f>
        <v>72.726921906470437</v>
      </c>
      <c r="Q29" s="82">
        <f t="shared" ref="Q29:Q40" si="27">G99*$F29</f>
        <v>70.274017779398363</v>
      </c>
      <c r="T29">
        <f>J29*J99</f>
        <v>74.454465954602199</v>
      </c>
    </row>
    <row r="30" spans="1:20" x14ac:dyDescent="0.3">
      <c r="A30" s="30">
        <v>26</v>
      </c>
      <c r="B30" s="128"/>
      <c r="C30" s="6" t="s">
        <v>2</v>
      </c>
      <c r="D30" s="6">
        <v>78.8</v>
      </c>
      <c r="E30" s="6">
        <f>'Dataset - USA(Housing) Cont....'!E31</f>
        <v>99.600694444444414</v>
      </c>
      <c r="F30" s="6">
        <f>'Dataset - USA(Housing) Cont....'!F31</f>
        <v>100.49239257812478</v>
      </c>
      <c r="G30" s="6"/>
      <c r="H30" s="18">
        <f t="shared" si="22"/>
        <v>74.171115174394203</v>
      </c>
      <c r="I30" s="6">
        <f t="shared" ref="I30:I40" si="28">C100*$E30</f>
        <v>74.298554261082472</v>
      </c>
      <c r="J30" s="6">
        <f t="shared" ref="J30:J40" si="29">D100*$E30</f>
        <v>75.856302539413605</v>
      </c>
      <c r="K30" s="6">
        <f t="shared" ref="K30:K40" si="30">E100*$E30</f>
        <v>74.150437356750544</v>
      </c>
      <c r="L30" s="27">
        <f t="shared" ref="L30:L40" si="31">E30*H100</f>
        <v>73.894441811505047</v>
      </c>
      <c r="M30" s="6"/>
      <c r="N30" s="18">
        <f t="shared" si="24"/>
        <v>74.835149148684309</v>
      </c>
      <c r="O30" s="6">
        <f t="shared" si="25"/>
        <v>74.963729163118032</v>
      </c>
      <c r="P30" s="6">
        <f t="shared" si="26"/>
        <v>74.299013615124409</v>
      </c>
      <c r="Q30" s="7">
        <f t="shared" si="27"/>
        <v>77.243378864529674</v>
      </c>
      <c r="T30">
        <f t="shared" ref="T30:T40" si="32">J30*J100</f>
        <v>75.856646638480782</v>
      </c>
    </row>
    <row r="31" spans="1:20" x14ac:dyDescent="0.3">
      <c r="A31" s="30">
        <v>27</v>
      </c>
      <c r="B31" s="128"/>
      <c r="C31" s="6" t="s">
        <v>3</v>
      </c>
      <c r="D31" s="6">
        <v>111.6</v>
      </c>
      <c r="E31" s="6">
        <f>'Dataset - USA(Housing) Cont....'!E32</f>
        <v>100.04216269841267</v>
      </c>
      <c r="F31" s="6">
        <f>'Dataset - USA(Housing) Cont....'!F32</f>
        <v>100.4900685906594</v>
      </c>
      <c r="G31" s="6"/>
      <c r="H31" s="18">
        <f t="shared" si="22"/>
        <v>99.99912300178201</v>
      </c>
      <c r="I31" s="6">
        <f t="shared" si="28"/>
        <v>100.09544161241729</v>
      </c>
      <c r="J31" s="6">
        <f t="shared" si="29"/>
        <v>102.0970758870795</v>
      </c>
      <c r="K31" s="6">
        <f t="shared" si="30"/>
        <v>102.52912380515042</v>
      </c>
      <c r="L31" s="27">
        <f t="shared" si="31"/>
        <v>100.84647809679635</v>
      </c>
      <c r="M31" s="6"/>
      <c r="N31" s="18">
        <f t="shared" si="24"/>
        <v>100.4468361979374</v>
      </c>
      <c r="O31" s="6">
        <f t="shared" si="25"/>
        <v>100.54358604348478</v>
      </c>
      <c r="P31" s="6">
        <f t="shared" si="26"/>
        <v>100.41421166675599</v>
      </c>
      <c r="Q31" s="7">
        <f t="shared" si="27"/>
        <v>103.69740359743952</v>
      </c>
      <c r="T31">
        <f t="shared" si="32"/>
        <v>102.09753901944157</v>
      </c>
    </row>
    <row r="32" spans="1:20" x14ac:dyDescent="0.3">
      <c r="A32" s="30">
        <v>28</v>
      </c>
      <c r="B32" s="128"/>
      <c r="C32" s="6" t="s">
        <v>4</v>
      </c>
      <c r="D32" s="6">
        <v>107.6</v>
      </c>
      <c r="E32" s="6">
        <f>'Dataset - USA(Housing) Cont....'!E33</f>
        <v>100.48363095238093</v>
      </c>
      <c r="F32" s="6">
        <f>'Dataset - USA(Housing) Cont....'!F33</f>
        <v>100.47989716445004</v>
      </c>
      <c r="G32" s="6"/>
      <c r="H32" s="18">
        <f t="shared" si="22"/>
        <v>112.55266480090435</v>
      </c>
      <c r="I32" s="6">
        <f t="shared" si="28"/>
        <v>112.60952148407783</v>
      </c>
      <c r="J32" s="6">
        <f t="shared" si="29"/>
        <v>113.86392851971091</v>
      </c>
      <c r="K32" s="6">
        <f t="shared" si="30"/>
        <v>111.24814147128211</v>
      </c>
      <c r="L32" s="27">
        <f t="shared" si="31"/>
        <v>113.41302252321579</v>
      </c>
      <c r="M32" s="6"/>
      <c r="N32" s="18">
        <f t="shared" si="24"/>
        <v>112.5484825497512</v>
      </c>
      <c r="O32" s="6">
        <f t="shared" si="25"/>
        <v>112.60533712023432</v>
      </c>
      <c r="P32" s="6">
        <f t="shared" si="26"/>
        <v>111.84336531528237</v>
      </c>
      <c r="Q32" s="7">
        <f t="shared" si="27"/>
        <v>112.903918077417</v>
      </c>
      <c r="T32">
        <f t="shared" si="32"/>
        <v>113.8644450288246</v>
      </c>
    </row>
    <row r="33" spans="1:20" x14ac:dyDescent="0.3">
      <c r="A33" s="30">
        <v>29</v>
      </c>
      <c r="B33" s="128"/>
      <c r="C33" s="6" t="s">
        <v>5</v>
      </c>
      <c r="D33" s="6">
        <v>115.2</v>
      </c>
      <c r="E33" s="6">
        <f>'Dataset - USA(Housing) Cont....'!E34</f>
        <v>100.92509920634919</v>
      </c>
      <c r="F33" s="6">
        <f>'Dataset - USA(Housing) Cont....'!F34</f>
        <v>100.46187829949665</v>
      </c>
      <c r="G33" s="6"/>
      <c r="H33" s="18">
        <f t="shared" si="22"/>
        <v>118.34801728985343</v>
      </c>
      <c r="I33" s="6">
        <f t="shared" si="28"/>
        <v>118.39505003338667</v>
      </c>
      <c r="J33" s="6">
        <f t="shared" si="29"/>
        <v>119.31544049223605</v>
      </c>
      <c r="K33" s="6">
        <f t="shared" si="30"/>
        <v>116.60522886960844</v>
      </c>
      <c r="L33" s="27">
        <f t="shared" si="31"/>
        <v>119.28284532473005</v>
      </c>
      <c r="M33" s="6"/>
      <c r="N33" s="18">
        <f t="shared" si="24"/>
        <v>117.80482955633315</v>
      </c>
      <c r="O33" s="6">
        <f t="shared" si="25"/>
        <v>117.85164643136309</v>
      </c>
      <c r="P33" s="6">
        <f t="shared" si="26"/>
        <v>117.68912551613498</v>
      </c>
      <c r="Q33" s="7">
        <f t="shared" si="27"/>
        <v>115.3239273351013</v>
      </c>
      <c r="T33">
        <f t="shared" si="32"/>
        <v>119.31598173047729</v>
      </c>
    </row>
    <row r="34" spans="1:20" x14ac:dyDescent="0.3">
      <c r="A34" s="30">
        <v>30</v>
      </c>
      <c r="B34" s="128"/>
      <c r="C34" s="6" t="s">
        <v>6</v>
      </c>
      <c r="D34" s="6">
        <v>117.8</v>
      </c>
      <c r="E34" s="6">
        <f>'Dataset - USA(Housing) Cont....'!E35</f>
        <v>101.36656746031744</v>
      </c>
      <c r="F34" s="6">
        <f>'Dataset - USA(Housing) Cont....'!F35</f>
        <v>100.43601199579923</v>
      </c>
      <c r="G34" s="6"/>
      <c r="H34" s="18">
        <f t="shared" si="22"/>
        <v>118.29206281721198</v>
      </c>
      <c r="I34" s="6">
        <f t="shared" si="28"/>
        <v>118.28942189601284</v>
      </c>
      <c r="J34" s="6">
        <f t="shared" si="29"/>
        <v>118.45561112399882</v>
      </c>
      <c r="K34" s="6">
        <f t="shared" si="30"/>
        <v>121.59617550917346</v>
      </c>
      <c r="L34" s="27">
        <f t="shared" si="31"/>
        <v>119.37397529904496</v>
      </c>
      <c r="M34" s="6"/>
      <c r="N34" s="18">
        <f t="shared" si="24"/>
        <v>117.20612957293221</v>
      </c>
      <c r="O34" s="6">
        <f t="shared" si="25"/>
        <v>117.20351289565998</v>
      </c>
      <c r="P34" s="6">
        <f t="shared" si="26"/>
        <v>116.55808156261747</v>
      </c>
      <c r="Q34" s="7">
        <f t="shared" si="27"/>
        <v>117.30002952457968</v>
      </c>
      <c r="T34">
        <f t="shared" si="32"/>
        <v>118.45614846188541</v>
      </c>
    </row>
    <row r="35" spans="1:20" x14ac:dyDescent="0.3">
      <c r="A35" s="30">
        <v>31</v>
      </c>
      <c r="B35" s="128"/>
      <c r="C35" s="6" t="s">
        <v>7</v>
      </c>
      <c r="D35" s="6">
        <v>106.2</v>
      </c>
      <c r="E35" s="6">
        <f>'Dataset - USA(Housing) Cont....'!E36</f>
        <v>101.80803571428569</v>
      </c>
      <c r="F35" s="6">
        <f>'Dataset - USA(Housing) Cont....'!F36</f>
        <v>100.40229825335781</v>
      </c>
      <c r="G35" s="6"/>
      <c r="H35" s="18">
        <f t="shared" si="22"/>
        <v>113.29933989115472</v>
      </c>
      <c r="I35" s="6">
        <f t="shared" si="28"/>
        <v>113.31714307602472</v>
      </c>
      <c r="J35" s="6">
        <f t="shared" si="29"/>
        <v>112.75227337238333</v>
      </c>
      <c r="K35" s="6">
        <f t="shared" si="30"/>
        <v>112.14246008648909</v>
      </c>
      <c r="L35" s="27">
        <f t="shared" si="31"/>
        <v>113.96830918472722</v>
      </c>
      <c r="M35" s="6"/>
      <c r="N35" s="18">
        <f t="shared" si="24"/>
        <v>111.73493365086176</v>
      </c>
      <c r="O35" s="6">
        <f t="shared" si="25"/>
        <v>111.75249101423329</v>
      </c>
      <c r="P35" s="6">
        <f t="shared" si="26"/>
        <v>111.24725024896055</v>
      </c>
      <c r="Q35" s="7">
        <f t="shared" si="27"/>
        <v>107.83017573972016</v>
      </c>
      <c r="T35">
        <f t="shared" si="32"/>
        <v>112.75278483881115</v>
      </c>
    </row>
    <row r="36" spans="1:20" x14ac:dyDescent="0.3">
      <c r="A36" s="30">
        <v>32</v>
      </c>
      <c r="B36" s="128"/>
      <c r="C36" s="6" t="s">
        <v>8</v>
      </c>
      <c r="D36" s="6">
        <v>109.9</v>
      </c>
      <c r="E36" s="6">
        <f>'Dataset - USA(Housing) Cont....'!E37</f>
        <v>102.24950396825395</v>
      </c>
      <c r="F36" s="6">
        <f>'Dataset - USA(Housing) Cont....'!F37</f>
        <v>100.36073707217236</v>
      </c>
      <c r="G36" s="6"/>
      <c r="H36" s="18">
        <f t="shared" si="22"/>
        <v>114.93465617394949</v>
      </c>
      <c r="I36" s="6">
        <f t="shared" si="28"/>
        <v>114.86229954951482</v>
      </c>
      <c r="J36" s="6">
        <f t="shared" si="29"/>
        <v>114.07685281262293</v>
      </c>
      <c r="K36" s="6">
        <f t="shared" si="30"/>
        <v>116.81485408721068</v>
      </c>
      <c r="L36" s="27">
        <f t="shared" si="31"/>
        <v>114.20651415634026</v>
      </c>
      <c r="M36" s="6"/>
      <c r="N36" s="18">
        <f t="shared" si="24"/>
        <v>112.81156740218121</v>
      </c>
      <c r="O36" s="6">
        <f t="shared" si="25"/>
        <v>112.74054735926177</v>
      </c>
      <c r="P36" s="6">
        <f t="shared" si="26"/>
        <v>113.29451692354459</v>
      </c>
      <c r="Q36" s="7">
        <f t="shared" si="27"/>
        <v>109.6463779725717</v>
      </c>
      <c r="T36">
        <f t="shared" si="32"/>
        <v>114.07737028760293</v>
      </c>
    </row>
    <row r="37" spans="1:20" x14ac:dyDescent="0.3">
      <c r="A37" s="30">
        <v>33</v>
      </c>
      <c r="B37" s="128"/>
      <c r="C37" s="6" t="s">
        <v>9</v>
      </c>
      <c r="D37" s="6">
        <v>106</v>
      </c>
      <c r="E37" s="6">
        <f>'Dataset - USA(Housing) Cont....'!E38</f>
        <v>102.6909722222222</v>
      </c>
      <c r="F37" s="6">
        <f>'Dataset - USA(Housing) Cont....'!F38</f>
        <v>100.3113284522429</v>
      </c>
      <c r="G37" s="6"/>
      <c r="H37" s="18">
        <f t="shared" si="22"/>
        <v>107.52609071858986</v>
      </c>
      <c r="I37" s="6">
        <f t="shared" si="28"/>
        <v>107.41802660408855</v>
      </c>
      <c r="J37" s="6">
        <f t="shared" si="29"/>
        <v>106.28884158591708</v>
      </c>
      <c r="K37" s="6">
        <f t="shared" si="30"/>
        <v>107.44453781151438</v>
      </c>
      <c r="L37" s="27">
        <f t="shared" si="31"/>
        <v>107.63920035706684</v>
      </c>
      <c r="M37" s="6"/>
      <c r="N37" s="18">
        <f t="shared" si="24"/>
        <v>105.03440341296174</v>
      </c>
      <c r="O37" s="6">
        <f t="shared" si="25"/>
        <v>104.92884345331714</v>
      </c>
      <c r="P37" s="6">
        <f t="shared" si="26"/>
        <v>105.60076790111746</v>
      </c>
      <c r="Q37" s="7">
        <f t="shared" si="27"/>
        <v>106.29558265413634</v>
      </c>
      <c r="T37">
        <f t="shared" si="32"/>
        <v>106.28932373295056</v>
      </c>
    </row>
    <row r="38" spans="1:20" x14ac:dyDescent="0.3">
      <c r="A38" s="30">
        <v>34</v>
      </c>
      <c r="B38" s="128"/>
      <c r="C38" s="6" t="s">
        <v>10</v>
      </c>
      <c r="D38" s="6">
        <v>111.8</v>
      </c>
      <c r="E38" s="6">
        <f>'Dataset - USA(Housing) Cont....'!E39</f>
        <v>103.13244047619047</v>
      </c>
      <c r="F38" s="6">
        <f>'Dataset - USA(Housing) Cont....'!F39</f>
        <v>100.25407239356943</v>
      </c>
      <c r="G38" s="6"/>
      <c r="H38" s="18">
        <f t="shared" si="22"/>
        <v>113.67030218805326</v>
      </c>
      <c r="I38" s="6">
        <f t="shared" si="28"/>
        <v>113.51896123943446</v>
      </c>
      <c r="J38" s="6">
        <f t="shared" si="29"/>
        <v>111.50961630189278</v>
      </c>
      <c r="K38" s="6">
        <f t="shared" si="30"/>
        <v>112.08372684845033</v>
      </c>
      <c r="L38" s="27">
        <f t="shared" si="31"/>
        <v>114.08174601487219</v>
      </c>
      <c r="M38" s="6"/>
      <c r="N38" s="18">
        <f t="shared" si="24"/>
        <v>110.49782834520343</v>
      </c>
      <c r="O38" s="6">
        <f t="shared" si="25"/>
        <v>110.35071123686308</v>
      </c>
      <c r="P38" s="6">
        <f t="shared" si="26"/>
        <v>110.62073171975202</v>
      </c>
      <c r="Q38" s="7">
        <f t="shared" si="27"/>
        <v>111.31850851322578</v>
      </c>
      <c r="T38">
        <f t="shared" si="32"/>
        <v>111.51012213138439</v>
      </c>
    </row>
    <row r="39" spans="1:20" x14ac:dyDescent="0.3">
      <c r="A39" s="30">
        <v>35</v>
      </c>
      <c r="B39" s="128"/>
      <c r="C39" s="6" t="s">
        <v>11</v>
      </c>
      <c r="D39" s="6">
        <v>84.5</v>
      </c>
      <c r="E39" s="6">
        <f>'Dataset - USA(Housing) Cont....'!E40</f>
        <v>103.57390873015872</v>
      </c>
      <c r="F39" s="6">
        <f>'Dataset - USA(Housing) Cont....'!F40</f>
        <v>100.18896889615193</v>
      </c>
      <c r="G39" s="6"/>
      <c r="H39" s="18">
        <f t="shared" si="22"/>
        <v>93.15292808272784</v>
      </c>
      <c r="I39" s="6">
        <f t="shared" si="28"/>
        <v>93.07193571327997</v>
      </c>
      <c r="J39" s="6">
        <f t="shared" si="29"/>
        <v>91.330977909002755</v>
      </c>
      <c r="K39" s="6">
        <f t="shared" si="30"/>
        <v>93.060426225215394</v>
      </c>
      <c r="L39" s="27">
        <f t="shared" si="31"/>
        <v>92.991345090033278</v>
      </c>
      <c r="M39" s="6"/>
      <c r="N39" s="18">
        <f t="shared" si="24"/>
        <v>90.10856043466417</v>
      </c>
      <c r="O39" s="6">
        <f t="shared" si="25"/>
        <v>90.030215008842887</v>
      </c>
      <c r="P39" s="6">
        <f t="shared" si="26"/>
        <v>90.939370339430781</v>
      </c>
      <c r="Q39" s="7">
        <f t="shared" si="27"/>
        <v>88.560250910558892</v>
      </c>
      <c r="T39">
        <f t="shared" si="32"/>
        <v>91.331392204232699</v>
      </c>
    </row>
    <row r="40" spans="1:20" ht="15" thickBot="1" x14ac:dyDescent="0.35">
      <c r="A40" s="83">
        <v>36</v>
      </c>
      <c r="B40" s="129"/>
      <c r="C40" s="74" t="s">
        <v>12</v>
      </c>
      <c r="D40" s="74">
        <v>78.599999999999994</v>
      </c>
      <c r="E40" s="74">
        <f>'Dataset - USA(Housing) Cont....'!E41</f>
        <v>104.01537698412697</v>
      </c>
      <c r="F40" s="74">
        <f>'Dataset - USA(Housing) Cont....'!F41</f>
        <v>100.11601795999043</v>
      </c>
      <c r="G40" s="74"/>
      <c r="H40" s="75">
        <f t="shared" si="22"/>
        <v>81.367632155008636</v>
      </c>
      <c r="I40" s="74">
        <f t="shared" si="28"/>
        <v>81.150939829257908</v>
      </c>
      <c r="J40" s="74">
        <f t="shared" si="29"/>
        <v>79.239864813004885</v>
      </c>
      <c r="K40" s="74">
        <f t="shared" si="30"/>
        <v>80.635783248354258</v>
      </c>
      <c r="L40" s="87">
        <f t="shared" si="31"/>
        <v>80.731865208829575</v>
      </c>
      <c r="M40" s="74"/>
      <c r="N40" s="75">
        <f t="shared" si="24"/>
        <v>78.31729844555457</v>
      </c>
      <c r="O40" s="74">
        <f t="shared" si="25"/>
        <v>78.108729545400863</v>
      </c>
      <c r="P40" s="74">
        <f t="shared" si="26"/>
        <v>79.278475438084897</v>
      </c>
      <c r="Q40" s="78">
        <f t="shared" si="27"/>
        <v>84.112461568601148</v>
      </c>
      <c r="T40">
        <f t="shared" si="32"/>
        <v>79.240224260574195</v>
      </c>
    </row>
    <row r="41" spans="1:20" ht="15" thickTop="1" x14ac:dyDescent="0.3">
      <c r="A41" s="79">
        <v>37</v>
      </c>
      <c r="B41" s="130">
        <v>1993</v>
      </c>
      <c r="C41" s="80" t="s">
        <v>1</v>
      </c>
      <c r="D41" s="80">
        <v>70.5</v>
      </c>
      <c r="E41" s="80">
        <f>'Dataset - USA(Housing) Cont....'!E42</f>
        <v>104.45684523809523</v>
      </c>
      <c r="F41" s="80">
        <f>'Dataset - USA(Housing) Cont....'!F42</f>
        <v>100.0352195850849</v>
      </c>
      <c r="G41" s="80"/>
      <c r="H41" s="81">
        <f t="shared" ref="H41:H52" si="33">B99*$E41</f>
        <v>76.063815018748841</v>
      </c>
      <c r="I41" s="80">
        <f t="shared" ref="I41:K41" si="34">C99*$E41</f>
        <v>76.342685409381687</v>
      </c>
      <c r="J41" s="80">
        <f t="shared" si="34"/>
        <v>78.431868089250855</v>
      </c>
      <c r="K41" s="80">
        <f t="shared" si="34"/>
        <v>74.983236288491895</v>
      </c>
      <c r="L41" s="27">
        <f>E41*H99</f>
        <v>72.819546748824308</v>
      </c>
      <c r="M41" s="80"/>
      <c r="N41" s="81">
        <f t="shared" ref="N41:N52" si="35">B99*$F41</f>
        <v>72.844057472116802</v>
      </c>
      <c r="O41" s="80">
        <f t="shared" ref="O41:O52" si="36">C99*$F41</f>
        <v>73.111123366162786</v>
      </c>
      <c r="P41" s="80">
        <f t="shared" ref="P41:P52" si="37">F99*$F41</f>
        <v>72.400042571506788</v>
      </c>
      <c r="Q41" s="82">
        <f t="shared" ref="Q41:Q52" si="38">G99*$F41</f>
        <v>69.958163298075831</v>
      </c>
      <c r="T41">
        <f>J41*J99</f>
        <v>78.432223871588533</v>
      </c>
    </row>
    <row r="42" spans="1:20" x14ac:dyDescent="0.3">
      <c r="A42" s="30">
        <v>38</v>
      </c>
      <c r="B42" s="128"/>
      <c r="C42" s="6" t="s">
        <v>2</v>
      </c>
      <c r="D42" s="6">
        <v>74.599999999999994</v>
      </c>
      <c r="E42" s="6">
        <f>'Dataset - USA(Housing) Cont....'!E43</f>
        <v>104.89831349206348</v>
      </c>
      <c r="F42" s="6">
        <f>'Dataset - USA(Housing) Cont....'!F43</f>
        <v>99.946573771435368</v>
      </c>
      <c r="G42" s="6"/>
      <c r="H42" s="18">
        <f t="shared" si="33"/>
        <v>78.116171127294081</v>
      </c>
      <c r="I42" s="6">
        <f t="shared" ref="I42:I52" si="39">C100*$E42</f>
        <v>78.250388517455207</v>
      </c>
      <c r="J42" s="6">
        <f t="shared" ref="J42:J52" si="40">D100*$E42</f>
        <v>79.890991207562408</v>
      </c>
      <c r="K42" s="6">
        <f t="shared" ref="K42:K52" si="41">E100*$E42</f>
        <v>78.094393485987325</v>
      </c>
      <c r="L42" s="27">
        <f t="shared" ref="L42:L52" si="42">E42*H100</f>
        <v>77.824781902378206</v>
      </c>
      <c r="M42" s="6"/>
      <c r="N42" s="18">
        <f t="shared" si="35"/>
        <v>74.428686223891219</v>
      </c>
      <c r="O42" s="6">
        <f t="shared" si="36"/>
        <v>74.556567863171949</v>
      </c>
      <c r="P42" s="6">
        <f t="shared" si="37"/>
        <v>73.895462680479483</v>
      </c>
      <c r="Q42" s="7">
        <f t="shared" si="38"/>
        <v>76.823835774800571</v>
      </c>
      <c r="T42">
        <f t="shared" ref="T42:T52" si="43">J42*J100</f>
        <v>79.891353608768767</v>
      </c>
    </row>
    <row r="43" spans="1:20" x14ac:dyDescent="0.3">
      <c r="A43" s="30">
        <v>39</v>
      </c>
      <c r="B43" s="128"/>
      <c r="C43" s="6" t="s">
        <v>3</v>
      </c>
      <c r="D43" s="6">
        <v>95.5</v>
      </c>
      <c r="E43" s="6">
        <f>'Dataset - USA(Housing) Cont....'!E44</f>
        <v>105.33978174603175</v>
      </c>
      <c r="F43" s="6">
        <f>'Dataset - USA(Housing) Cont....'!F44</f>
        <v>99.850080519041796</v>
      </c>
      <c r="G43" s="6"/>
      <c r="H43" s="18">
        <f t="shared" si="33"/>
        <v>105.29446293117209</v>
      </c>
      <c r="I43" s="6">
        <f t="shared" si="39"/>
        <v>105.39588198438656</v>
      </c>
      <c r="J43" s="6">
        <f t="shared" si="40"/>
        <v>107.50351052760317</v>
      </c>
      <c r="K43" s="6">
        <f t="shared" si="41"/>
        <v>107.95843705223876</v>
      </c>
      <c r="L43" s="27">
        <f t="shared" si="42"/>
        <v>106.18668875239192</v>
      </c>
      <c r="M43" s="6"/>
      <c r="N43" s="18">
        <f t="shared" si="35"/>
        <v>99.807123459156543</v>
      </c>
      <c r="O43" s="6">
        <f t="shared" si="36"/>
        <v>99.903257136878082</v>
      </c>
      <c r="P43" s="6">
        <f t="shared" si="37"/>
        <v>99.77470670284373</v>
      </c>
      <c r="Q43" s="7">
        <f t="shared" si="38"/>
        <v>103.03698906801559</v>
      </c>
      <c r="T43">
        <f t="shared" si="43"/>
        <v>107.50399818461321</v>
      </c>
    </row>
    <row r="44" spans="1:20" x14ac:dyDescent="0.3">
      <c r="A44" s="30">
        <v>40</v>
      </c>
      <c r="B44" s="128"/>
      <c r="C44" s="6" t="s">
        <v>4</v>
      </c>
      <c r="D44" s="6">
        <v>117.8</v>
      </c>
      <c r="E44" s="6">
        <f>'Dataset - USA(Housing) Cont....'!E45</f>
        <v>105.78125</v>
      </c>
      <c r="F44" s="6">
        <f>'Dataset - USA(Housing) Cont....'!F45</f>
        <v>99.745739827904245</v>
      </c>
      <c r="G44" s="6"/>
      <c r="H44" s="18">
        <f t="shared" si="33"/>
        <v>118.48657796923047</v>
      </c>
      <c r="I44" s="6">
        <f t="shared" si="39"/>
        <v>118.54643220578562</v>
      </c>
      <c r="J44" s="6">
        <f t="shared" si="40"/>
        <v>119.86697310364534</v>
      </c>
      <c r="K44" s="6">
        <f t="shared" si="41"/>
        <v>117.11327858550301</v>
      </c>
      <c r="L44" s="27">
        <f t="shared" si="42"/>
        <v>119.3922947954505</v>
      </c>
      <c r="M44" s="6"/>
      <c r="N44" s="18">
        <f t="shared" si="35"/>
        <v>111.7261459778321</v>
      </c>
      <c r="O44" s="6">
        <f t="shared" si="36"/>
        <v>111.78258513984832</v>
      </c>
      <c r="P44" s="6">
        <f t="shared" si="37"/>
        <v>111.02618068922926</v>
      </c>
      <c r="Q44" s="7">
        <f t="shared" si="38"/>
        <v>112.07898451239116</v>
      </c>
      <c r="T44">
        <f t="shared" si="43"/>
        <v>119.86751684374674</v>
      </c>
    </row>
    <row r="45" spans="1:20" x14ac:dyDescent="0.3">
      <c r="A45" s="30">
        <v>41</v>
      </c>
      <c r="B45" s="128"/>
      <c r="C45" s="6" t="s">
        <v>5</v>
      </c>
      <c r="D45" s="6">
        <v>120.9</v>
      </c>
      <c r="E45" s="6">
        <f>'Dataset - USA(Housing) Cont....'!E46</f>
        <v>106.22271825396825</v>
      </c>
      <c r="F45" s="6">
        <f>'Dataset - USA(Housing) Cont....'!F46</f>
        <v>99.633551698022643</v>
      </c>
      <c r="G45" s="6"/>
      <c r="H45" s="18">
        <f t="shared" si="33"/>
        <v>124.56017576750628</v>
      </c>
      <c r="I45" s="6">
        <f t="shared" si="39"/>
        <v>124.60967728798364</v>
      </c>
      <c r="J45" s="6">
        <f t="shared" si="40"/>
        <v>125.57837959457349</v>
      </c>
      <c r="K45" s="6">
        <f t="shared" si="41"/>
        <v>122.72590733680144</v>
      </c>
      <c r="L45" s="27">
        <f t="shared" si="42"/>
        <v>125.54407348715661</v>
      </c>
      <c r="M45" s="6"/>
      <c r="N45" s="18">
        <f t="shared" si="35"/>
        <v>116.83350714274344</v>
      </c>
      <c r="O45" s="6">
        <f t="shared" si="36"/>
        <v>116.87993800405712</v>
      </c>
      <c r="P45" s="6">
        <f t="shared" si="37"/>
        <v>116.71875710356552</v>
      </c>
      <c r="Q45" s="7">
        <f t="shared" si="38"/>
        <v>114.37306041508077</v>
      </c>
      <c r="T45">
        <f t="shared" si="43"/>
        <v>125.57894924273495</v>
      </c>
    </row>
    <row r="46" spans="1:20" x14ac:dyDescent="0.3">
      <c r="A46" s="30">
        <v>42</v>
      </c>
      <c r="B46" s="128"/>
      <c r="C46" s="6" t="s">
        <v>6</v>
      </c>
      <c r="D46" s="6">
        <v>128.5</v>
      </c>
      <c r="E46" s="6">
        <f>'Dataset - USA(Housing) Cont....'!E47</f>
        <v>106.66418650793651</v>
      </c>
      <c r="F46" s="6">
        <f>'Dataset - USA(Housing) Cont....'!F47</f>
        <v>99.513516129397047</v>
      </c>
      <c r="G46" s="6"/>
      <c r="H46" s="18">
        <f t="shared" si="33"/>
        <v>124.47424201952086</v>
      </c>
      <c r="I46" s="6">
        <f t="shared" si="39"/>
        <v>124.47146307851105</v>
      </c>
      <c r="J46" s="6">
        <f t="shared" si="40"/>
        <v>124.64633768710867</v>
      </c>
      <c r="K46" s="6">
        <f t="shared" si="41"/>
        <v>127.95103423265944</v>
      </c>
      <c r="L46" s="27">
        <f t="shared" si="42"/>
        <v>125.61269740613216</v>
      </c>
      <c r="M46" s="6"/>
      <c r="N46" s="18">
        <f t="shared" si="35"/>
        <v>116.12960166327615</v>
      </c>
      <c r="O46" s="6">
        <f t="shared" si="36"/>
        <v>116.12700901995269</v>
      </c>
      <c r="P46" s="6">
        <f t="shared" si="37"/>
        <v>115.48750591648587</v>
      </c>
      <c r="Q46" s="7">
        <f t="shared" si="38"/>
        <v>116.22263915219209</v>
      </c>
      <c r="T46">
        <f t="shared" si="43"/>
        <v>124.64690310734522</v>
      </c>
    </row>
    <row r="47" spans="1:20" x14ac:dyDescent="0.3">
      <c r="A47" s="30">
        <v>43</v>
      </c>
      <c r="B47" s="128"/>
      <c r="C47" s="6" t="s">
        <v>7</v>
      </c>
      <c r="D47" s="6">
        <v>115.3</v>
      </c>
      <c r="E47" s="6">
        <f>'Dataset - USA(Housing) Cont....'!E48</f>
        <v>107.10565476190476</v>
      </c>
      <c r="F47" s="6">
        <f>'Dataset - USA(Housing) Cont....'!F48</f>
        <v>99.385633122027428</v>
      </c>
      <c r="G47" s="6"/>
      <c r="H47" s="18">
        <f t="shared" si="33"/>
        <v>119.19491323051761</v>
      </c>
      <c r="I47" s="6">
        <f t="shared" si="39"/>
        <v>119.2136428107415</v>
      </c>
      <c r="J47" s="6">
        <f t="shared" si="40"/>
        <v>118.61937990173632</v>
      </c>
      <c r="K47" s="6">
        <f t="shared" si="41"/>
        <v>117.97783475444061</v>
      </c>
      <c r="L47" s="27">
        <f t="shared" si="42"/>
        <v>119.89869259037847</v>
      </c>
      <c r="M47" s="6"/>
      <c r="N47" s="18">
        <f t="shared" si="35"/>
        <v>110.60351521751383</v>
      </c>
      <c r="O47" s="6">
        <f t="shared" si="36"/>
        <v>110.62089479651739</v>
      </c>
      <c r="P47" s="6">
        <f t="shared" si="37"/>
        <v>110.1207700562552</v>
      </c>
      <c r="Q47" s="7">
        <f t="shared" si="38"/>
        <v>106.73829655281983</v>
      </c>
      <c r="T47">
        <f t="shared" si="43"/>
        <v>118.61991798251017</v>
      </c>
    </row>
    <row r="48" spans="1:20" x14ac:dyDescent="0.3">
      <c r="A48" s="30">
        <v>44</v>
      </c>
      <c r="B48" s="128"/>
      <c r="C48" s="6" t="s">
        <v>8</v>
      </c>
      <c r="D48" s="6">
        <v>121.8</v>
      </c>
      <c r="E48" s="6">
        <f>'Dataset - USA(Housing) Cont....'!E49</f>
        <v>107.54712301587301</v>
      </c>
      <c r="F48" s="6">
        <f>'Dataset - USA(Housing) Cont....'!F49</f>
        <v>99.249902675913788</v>
      </c>
      <c r="G48" s="6"/>
      <c r="H48" s="18">
        <f t="shared" si="33"/>
        <v>120.88950192036705</v>
      </c>
      <c r="I48" s="6">
        <f t="shared" si="39"/>
        <v>120.81339644809499</v>
      </c>
      <c r="J48" s="6">
        <f t="shared" si="40"/>
        <v>119.98725516078709</v>
      </c>
      <c r="K48" s="6">
        <f t="shared" si="41"/>
        <v>122.86711421601662</v>
      </c>
      <c r="L48" s="27">
        <f t="shared" si="42"/>
        <v>120.12363435033798</v>
      </c>
      <c r="M48" s="6"/>
      <c r="N48" s="18">
        <f t="shared" si="35"/>
        <v>111.56292203525783</v>
      </c>
      <c r="O48" s="6">
        <f t="shared" si="36"/>
        <v>111.49268807172361</v>
      </c>
      <c r="P48" s="6">
        <f t="shared" si="37"/>
        <v>112.04052607037191</v>
      </c>
      <c r="Q48" s="7">
        <f t="shared" si="38"/>
        <v>108.43276623923508</v>
      </c>
      <c r="T48">
        <f t="shared" si="43"/>
        <v>119.98779944651145</v>
      </c>
    </row>
    <row r="49" spans="1:20" x14ac:dyDescent="0.3">
      <c r="A49" s="30">
        <v>45</v>
      </c>
      <c r="B49" s="128"/>
      <c r="C49" s="6" t="s">
        <v>9</v>
      </c>
      <c r="D49" s="6">
        <v>118.5</v>
      </c>
      <c r="E49" s="6">
        <f>'Dataset - USA(Housing) Cont....'!E50</f>
        <v>107.98859126984127</v>
      </c>
      <c r="F49" s="6">
        <f>'Dataset - USA(Housing) Cont....'!F50</f>
        <v>99.106324791056124</v>
      </c>
      <c r="G49" s="6"/>
      <c r="H49" s="18">
        <f t="shared" si="33"/>
        <v>113.07314372607466</v>
      </c>
      <c r="I49" s="6">
        <f t="shared" si="39"/>
        <v>112.95950480300979</v>
      </c>
      <c r="J49" s="6">
        <f t="shared" si="40"/>
        <v>111.77206741921064</v>
      </c>
      <c r="K49" s="6">
        <f t="shared" si="41"/>
        <v>112.98738366987438</v>
      </c>
      <c r="L49" s="27">
        <f t="shared" si="42"/>
        <v>113.19208846146716</v>
      </c>
      <c r="M49" s="6"/>
      <c r="N49" s="18">
        <f t="shared" si="35"/>
        <v>103.77266316272225</v>
      </c>
      <c r="O49" s="6">
        <f t="shared" si="36"/>
        <v>103.66837125664459</v>
      </c>
      <c r="P49" s="6">
        <f t="shared" si="37"/>
        <v>104.33222411938932</v>
      </c>
      <c r="Q49" s="7">
        <f t="shared" si="38"/>
        <v>105.0186923144057</v>
      </c>
      <c r="T49">
        <f t="shared" si="43"/>
        <v>111.772574439232</v>
      </c>
    </row>
    <row r="50" spans="1:20" x14ac:dyDescent="0.3">
      <c r="A50" s="30">
        <v>46</v>
      </c>
      <c r="B50" s="128"/>
      <c r="C50" s="6" t="s">
        <v>10</v>
      </c>
      <c r="D50" s="6">
        <v>123.2</v>
      </c>
      <c r="E50" s="6">
        <f>'Dataset - USA(Housing) Cont....'!E51</f>
        <v>108.43005952380952</v>
      </c>
      <c r="F50" s="6">
        <f>'Dataset - USA(Housing) Cont....'!F51</f>
        <v>98.954899467454467</v>
      </c>
      <c r="G50" s="6"/>
      <c r="H50" s="18">
        <f t="shared" si="33"/>
        <v>119.50922110861411</v>
      </c>
      <c r="I50" s="6">
        <f t="shared" si="39"/>
        <v>119.35010620750872</v>
      </c>
      <c r="J50" s="6">
        <f t="shared" si="40"/>
        <v>117.23754695674796</v>
      </c>
      <c r="K50" s="6">
        <f t="shared" si="41"/>
        <v>117.84114792312724</v>
      </c>
      <c r="L50" s="27">
        <f t="shared" si="42"/>
        <v>119.94179963023826</v>
      </c>
      <c r="M50" s="6"/>
      <c r="N50" s="18">
        <f t="shared" si="35"/>
        <v>109.06590858819818</v>
      </c>
      <c r="O50" s="6">
        <f t="shared" si="36"/>
        <v>108.92069794170581</v>
      </c>
      <c r="P50" s="6">
        <f t="shared" si="37"/>
        <v>109.18721928194159</v>
      </c>
      <c r="Q50" s="7">
        <f t="shared" si="38"/>
        <v>109.87595372235269</v>
      </c>
      <c r="T50">
        <f t="shared" si="43"/>
        <v>117.23807876925653</v>
      </c>
    </row>
    <row r="51" spans="1:20" x14ac:dyDescent="0.3">
      <c r="A51" s="30">
        <v>47</v>
      </c>
      <c r="B51" s="128"/>
      <c r="C51" s="6" t="s">
        <v>11</v>
      </c>
      <c r="D51" s="6">
        <v>102.3</v>
      </c>
      <c r="E51" s="6">
        <f>'Dataset - USA(Housing) Cont....'!E52</f>
        <v>108.87152777777779</v>
      </c>
      <c r="F51" s="6">
        <f>'Dataset - USA(Housing) Cont....'!F52</f>
        <v>98.795626705108774</v>
      </c>
      <c r="G51" s="6"/>
      <c r="H51" s="18">
        <f t="shared" si="33"/>
        <v>97.917532723055118</v>
      </c>
      <c r="I51" s="6">
        <f t="shared" si="39"/>
        <v>97.83239773965785</v>
      </c>
      <c r="J51" s="6">
        <f t="shared" si="40"/>
        <v>96.002393076590465</v>
      </c>
      <c r="K51" s="6">
        <f t="shared" si="41"/>
        <v>97.820299561990396</v>
      </c>
      <c r="L51" s="27">
        <f t="shared" si="42"/>
        <v>97.747685051057005</v>
      </c>
      <c r="M51" s="6"/>
      <c r="N51" s="18">
        <f t="shared" si="35"/>
        <v>88.855407912873901</v>
      </c>
      <c r="O51" s="6">
        <f t="shared" si="36"/>
        <v>88.778152047994041</v>
      </c>
      <c r="P51" s="6">
        <f t="shared" si="37"/>
        <v>89.674663626537409</v>
      </c>
      <c r="Q51" s="7">
        <f t="shared" si="38"/>
        <v>87.328630948774972</v>
      </c>
      <c r="T51">
        <f t="shared" si="43"/>
        <v>96.00282856227588</v>
      </c>
    </row>
    <row r="52" spans="1:20" ht="15" thickBot="1" x14ac:dyDescent="0.35">
      <c r="A52" s="83">
        <v>48</v>
      </c>
      <c r="B52" s="129"/>
      <c r="C52" s="74" t="s">
        <v>12</v>
      </c>
      <c r="D52" s="74">
        <v>98.7</v>
      </c>
      <c r="E52" s="74">
        <f>'Dataset - USA(Housing) Cont....'!E53</f>
        <v>109.31299603174604</v>
      </c>
      <c r="F52" s="74">
        <f>'Dataset - USA(Housing) Cont....'!F53</f>
        <v>98.628506504019086</v>
      </c>
      <c r="G52" s="74"/>
      <c r="H52" s="75">
        <f t="shared" si="33"/>
        <v>85.511776323517637</v>
      </c>
      <c r="I52" s="74">
        <f t="shared" si="39"/>
        <v>85.284047616169744</v>
      </c>
      <c r="J52" s="74">
        <f t="shared" si="40"/>
        <v>83.275639419947794</v>
      </c>
      <c r="K52" s="74">
        <f t="shared" si="41"/>
        <v>84.742653536593977</v>
      </c>
      <c r="L52" s="87">
        <f t="shared" si="42"/>
        <v>84.843629058374404</v>
      </c>
      <c r="M52" s="74"/>
      <c r="N52" s="75">
        <f t="shared" si="35"/>
        <v>77.1536696775282</v>
      </c>
      <c r="O52" s="74">
        <f t="shared" si="36"/>
        <v>76.948199668387744</v>
      </c>
      <c r="P52" s="74">
        <f t="shared" si="37"/>
        <v>78.100565620764527</v>
      </c>
      <c r="Q52" s="78">
        <f t="shared" si="38"/>
        <v>82.862728981122046</v>
      </c>
      <c r="T52">
        <f t="shared" si="43"/>
        <v>83.276017174582321</v>
      </c>
    </row>
    <row r="53" spans="1:20" ht="15" thickTop="1" x14ac:dyDescent="0.3">
      <c r="A53" s="79">
        <v>49</v>
      </c>
      <c r="B53" s="130">
        <v>1994</v>
      </c>
      <c r="C53" s="80" t="s">
        <v>1</v>
      </c>
      <c r="D53" s="80">
        <v>76.2</v>
      </c>
      <c r="E53" s="80">
        <f>'Dataset - USA(Housing) Cont....'!E54</f>
        <v>109.75446428571429</v>
      </c>
      <c r="F53" s="80">
        <f>'Dataset - USA(Housing) Cont....'!F54</f>
        <v>98.453538864185361</v>
      </c>
      <c r="G53" s="80"/>
      <c r="H53" s="81">
        <f t="shared" ref="H53:H64" si="44">B99*$E53</f>
        <v>79.921457036937412</v>
      </c>
      <c r="I53" s="80">
        <f t="shared" ref="I53:K53" si="45">C99*$E53</f>
        <v>80.214470580083287</v>
      </c>
      <c r="J53" s="80">
        <f t="shared" si="45"/>
        <v>82.409607962428922</v>
      </c>
      <c r="K53" s="80">
        <f t="shared" si="45"/>
        <v>78.786075823886605</v>
      </c>
      <c r="L53" s="27">
        <f>E53*H99</f>
        <v>76.512652902051968</v>
      </c>
      <c r="M53" s="80"/>
      <c r="N53" s="81">
        <f t="shared" ref="N53:N64" si="46">B99*$F53</f>
        <v>71.692302702010565</v>
      </c>
      <c r="O53" s="80">
        <f t="shared" ref="O53:O64" si="47">C99*$F53</f>
        <v>71.955145953495531</v>
      </c>
      <c r="P53" s="80">
        <f t="shared" ref="P53:P64" si="48">F99*$F53</f>
        <v>71.255308226916696</v>
      </c>
      <c r="Q53" s="82">
        <f t="shared" ref="Q53:Q64" si="49">G99*$F53</f>
        <v>68.85203808920383</v>
      </c>
      <c r="T53">
        <f>J53*J99</f>
        <v>82.409981788574882</v>
      </c>
    </row>
    <row r="54" spans="1:20" x14ac:dyDescent="0.3">
      <c r="A54" s="30">
        <v>50</v>
      </c>
      <c r="B54" s="128"/>
      <c r="C54" s="6" t="s">
        <v>2</v>
      </c>
      <c r="D54" s="6">
        <v>83.5</v>
      </c>
      <c r="E54" s="6">
        <f>'Dataset - USA(Housing) Cont....'!E55</f>
        <v>110.19593253968254</v>
      </c>
      <c r="F54" s="6">
        <f>'Dataset - USA(Housing) Cont....'!F55</f>
        <v>98.270723785607615</v>
      </c>
      <c r="G54" s="6"/>
      <c r="H54" s="18">
        <f t="shared" si="44"/>
        <v>82.061227080193973</v>
      </c>
      <c r="I54" s="6">
        <f t="shared" ref="I54:I64" si="50">C100*$E54</f>
        <v>82.202222773827941</v>
      </c>
      <c r="J54" s="6">
        <f t="shared" ref="J54:J64" si="51">D100*$E54</f>
        <v>83.925679875711225</v>
      </c>
      <c r="K54" s="6">
        <f t="shared" ref="K54:K64" si="52">E100*$E54</f>
        <v>82.038349615224092</v>
      </c>
      <c r="L54" s="27">
        <f t="shared" ref="L54:L64" si="53">E54*H100</f>
        <v>81.755121993251365</v>
      </c>
      <c r="M54" s="6"/>
      <c r="N54" s="18">
        <f t="shared" si="46"/>
        <v>73.180706347775299</v>
      </c>
      <c r="O54" s="6">
        <f t="shared" si="47"/>
        <v>73.306443737030349</v>
      </c>
      <c r="P54" s="6">
        <f t="shared" si="48"/>
        <v>72.656423607774329</v>
      </c>
      <c r="Q54" s="7">
        <f t="shared" si="49"/>
        <v>75.535695328997434</v>
      </c>
      <c r="T54">
        <f t="shared" ref="T54:T64" si="54">J54*J100</f>
        <v>83.926060579056781</v>
      </c>
    </row>
    <row r="55" spans="1:20" x14ac:dyDescent="0.3">
      <c r="A55" s="30">
        <v>51</v>
      </c>
      <c r="B55" s="128"/>
      <c r="C55" s="6" t="s">
        <v>3</v>
      </c>
      <c r="D55" s="6">
        <v>134.30000000000001</v>
      </c>
      <c r="E55" s="6">
        <f>'Dataset - USA(Housing) Cont....'!E56</f>
        <v>110.6374007936508</v>
      </c>
      <c r="F55" s="6">
        <f>'Dataset - USA(Housing) Cont....'!F56</f>
        <v>98.08006126828586</v>
      </c>
      <c r="G55" s="6"/>
      <c r="H55" s="18">
        <f t="shared" si="44"/>
        <v>110.58980286056214</v>
      </c>
      <c r="I55" s="6">
        <f t="shared" si="50"/>
        <v>110.69632235635581</v>
      </c>
      <c r="J55" s="6">
        <f t="shared" si="51"/>
        <v>112.9099451681268</v>
      </c>
      <c r="K55" s="6">
        <f t="shared" si="52"/>
        <v>113.38775029932708</v>
      </c>
      <c r="L55" s="27">
        <f t="shared" si="53"/>
        <v>111.52689940798746</v>
      </c>
      <c r="M55" s="6"/>
      <c r="N55" s="18">
        <f t="shared" si="46"/>
        <v>98.037865698251764</v>
      </c>
      <c r="O55" s="6">
        <f t="shared" si="47"/>
        <v>98.132295236534176</v>
      </c>
      <c r="P55" s="6">
        <f t="shared" si="48"/>
        <v>98.006023586269961</v>
      </c>
      <c r="Q55" s="7">
        <f t="shared" si="49"/>
        <v>101.21047622754234</v>
      </c>
      <c r="T55">
        <f t="shared" si="54"/>
        <v>112.91045734978482</v>
      </c>
    </row>
    <row r="56" spans="1:20" x14ac:dyDescent="0.3">
      <c r="A56" s="30">
        <v>52</v>
      </c>
      <c r="B56" s="128"/>
      <c r="C56" s="6" t="s">
        <v>4</v>
      </c>
      <c r="D56" s="6">
        <v>137.6</v>
      </c>
      <c r="E56" s="6">
        <f>'Dataset - USA(Housing) Cont....'!E57</f>
        <v>111.07886904761907</v>
      </c>
      <c r="F56" s="6">
        <f>'Dataset - USA(Housing) Cont....'!F57</f>
        <v>97.881551312220097</v>
      </c>
      <c r="G56" s="6"/>
      <c r="H56" s="18">
        <f t="shared" si="44"/>
        <v>124.42049113755658</v>
      </c>
      <c r="I56" s="6">
        <f t="shared" si="50"/>
        <v>124.48334292749341</v>
      </c>
      <c r="J56" s="6">
        <f t="shared" si="51"/>
        <v>125.87001768757976</v>
      </c>
      <c r="K56" s="6">
        <f t="shared" si="52"/>
        <v>122.9784156997239</v>
      </c>
      <c r="L56" s="27">
        <f t="shared" si="53"/>
        <v>125.37156706768522</v>
      </c>
      <c r="M56" s="6"/>
      <c r="N56" s="18">
        <f t="shared" si="46"/>
        <v>109.638050801107</v>
      </c>
      <c r="O56" s="6">
        <f t="shared" si="47"/>
        <v>109.69343514877377</v>
      </c>
      <c r="P56" s="6">
        <f t="shared" si="48"/>
        <v>108.95116744717768</v>
      </c>
      <c r="Q56" s="7">
        <f t="shared" si="49"/>
        <v>109.98429499343999</v>
      </c>
      <c r="T56">
        <f t="shared" si="54"/>
        <v>125.87058865866886</v>
      </c>
    </row>
    <row r="57" spans="1:20" x14ac:dyDescent="0.3">
      <c r="A57" s="30">
        <v>53</v>
      </c>
      <c r="B57" s="128"/>
      <c r="C57" s="6" t="s">
        <v>5</v>
      </c>
      <c r="D57" s="6">
        <v>148.80000000000001</v>
      </c>
      <c r="E57" s="6">
        <f>'Dataset - USA(Housing) Cont....'!E58</f>
        <v>111.52033730158732</v>
      </c>
      <c r="F57" s="6">
        <f>'Dataset - USA(Housing) Cont....'!F58</f>
        <v>97.675193917410311</v>
      </c>
      <c r="G57" s="6"/>
      <c r="H57" s="18">
        <f t="shared" si="44"/>
        <v>130.77233424515916</v>
      </c>
      <c r="I57" s="6">
        <f t="shared" si="50"/>
        <v>130.82430454258062</v>
      </c>
      <c r="J57" s="6">
        <f t="shared" si="51"/>
        <v>131.84131869691092</v>
      </c>
      <c r="K57" s="6">
        <f t="shared" si="52"/>
        <v>128.84658580399443</v>
      </c>
      <c r="L57" s="27">
        <f t="shared" si="53"/>
        <v>131.80530164958319</v>
      </c>
      <c r="M57" s="6"/>
      <c r="N57" s="18">
        <f t="shared" si="46"/>
        <v>114.53707382434997</v>
      </c>
      <c r="O57" s="6">
        <f t="shared" si="47"/>
        <v>114.5825920589735</v>
      </c>
      <c r="P57" s="6">
        <f t="shared" si="48"/>
        <v>114.42457926666619</v>
      </c>
      <c r="Q57" s="7">
        <f t="shared" si="49"/>
        <v>112.12498866676867</v>
      </c>
      <c r="T57">
        <f t="shared" si="54"/>
        <v>131.84191675499258</v>
      </c>
    </row>
    <row r="58" spans="1:20" x14ac:dyDescent="0.3">
      <c r="A58" s="30">
        <v>54</v>
      </c>
      <c r="B58" s="128"/>
      <c r="C58" s="6" t="s">
        <v>6</v>
      </c>
      <c r="D58" s="6">
        <v>136.4</v>
      </c>
      <c r="E58" s="6">
        <f>'Dataset - USA(Housing) Cont....'!E59</f>
        <v>111.96180555555557</v>
      </c>
      <c r="F58" s="6">
        <f>'Dataset - USA(Housing) Cont....'!F59</f>
        <v>97.460989083856532</v>
      </c>
      <c r="G58" s="6"/>
      <c r="H58" s="18">
        <f t="shared" si="44"/>
        <v>130.65642122182973</v>
      </c>
      <c r="I58" s="6">
        <f t="shared" si="50"/>
        <v>130.65350426100926</v>
      </c>
      <c r="J58" s="6">
        <f t="shared" si="51"/>
        <v>130.8370642502185</v>
      </c>
      <c r="K58" s="6">
        <f t="shared" si="52"/>
        <v>134.30589295614541</v>
      </c>
      <c r="L58" s="27">
        <f t="shared" si="53"/>
        <v>131.85141951321935</v>
      </c>
      <c r="M58" s="6"/>
      <c r="N58" s="18">
        <f t="shared" si="46"/>
        <v>113.73435770574395</v>
      </c>
      <c r="O58" s="6">
        <f t="shared" si="47"/>
        <v>113.73181853727243</v>
      </c>
      <c r="P58" s="6">
        <f t="shared" si="48"/>
        <v>113.10550557587501</v>
      </c>
      <c r="Q58" s="7">
        <f t="shared" si="49"/>
        <v>113.8254762396307</v>
      </c>
      <c r="T58">
        <f t="shared" si="54"/>
        <v>130.83765775280503</v>
      </c>
    </row>
    <row r="59" spans="1:20" x14ac:dyDescent="0.3">
      <c r="A59" s="30">
        <v>55</v>
      </c>
      <c r="B59" s="128"/>
      <c r="C59" s="6" t="s">
        <v>7</v>
      </c>
      <c r="D59" s="6">
        <v>127.8</v>
      </c>
      <c r="E59" s="6">
        <f>'Dataset - USA(Housing) Cont....'!E60</f>
        <v>112.40327380952382</v>
      </c>
      <c r="F59" s="6">
        <f>'Dataset - USA(Housing) Cont....'!F60</f>
        <v>97.238936811558702</v>
      </c>
      <c r="G59" s="6"/>
      <c r="H59" s="18">
        <f t="shared" si="44"/>
        <v>125.0904865698805</v>
      </c>
      <c r="I59" s="6">
        <f t="shared" si="50"/>
        <v>125.1101425454583</v>
      </c>
      <c r="J59" s="6">
        <f t="shared" si="51"/>
        <v>124.48648643108933</v>
      </c>
      <c r="K59" s="6">
        <f t="shared" si="52"/>
        <v>123.81320942239212</v>
      </c>
      <c r="L59" s="27">
        <f t="shared" si="53"/>
        <v>125.82907599602973</v>
      </c>
      <c r="M59" s="6"/>
      <c r="N59" s="18">
        <f t="shared" si="46"/>
        <v>108.21451641976221</v>
      </c>
      <c r="O59" s="6">
        <f t="shared" si="47"/>
        <v>108.23152060569382</v>
      </c>
      <c r="P59" s="6">
        <f t="shared" si="48"/>
        <v>107.74219839192331</v>
      </c>
      <c r="Q59" s="7">
        <f t="shared" si="49"/>
        <v>104.43278518062462</v>
      </c>
      <c r="T59">
        <f t="shared" si="54"/>
        <v>124.48705112620921</v>
      </c>
    </row>
    <row r="60" spans="1:20" x14ac:dyDescent="0.3">
      <c r="A60" s="30">
        <v>56</v>
      </c>
      <c r="B60" s="128"/>
      <c r="C60" s="6" t="s">
        <v>8</v>
      </c>
      <c r="D60" s="6">
        <v>139.80000000000001</v>
      </c>
      <c r="E60" s="6">
        <f>'Dataset - USA(Housing) Cont....'!E61</f>
        <v>112.84474206349208</v>
      </c>
      <c r="F60" s="6">
        <f>'Dataset - USA(Housing) Cont....'!F61</f>
        <v>97.009037100516863</v>
      </c>
      <c r="G60" s="6"/>
      <c r="H60" s="18">
        <f t="shared" si="44"/>
        <v>126.84434766678461</v>
      </c>
      <c r="I60" s="6">
        <f t="shared" si="50"/>
        <v>126.76449334667515</v>
      </c>
      <c r="J60" s="6">
        <f t="shared" si="51"/>
        <v>125.89765750895124</v>
      </c>
      <c r="K60" s="6">
        <f t="shared" si="52"/>
        <v>128.91937434482259</v>
      </c>
      <c r="L60" s="27">
        <f t="shared" si="53"/>
        <v>126.04075454433568</v>
      </c>
      <c r="M60" s="6"/>
      <c r="N60" s="18">
        <f t="shared" si="46"/>
        <v>109.04405295086354</v>
      </c>
      <c r="O60" s="6">
        <f t="shared" si="47"/>
        <v>108.97540473065868</v>
      </c>
      <c r="P60" s="6">
        <f t="shared" si="48"/>
        <v>109.51087363594803</v>
      </c>
      <c r="Q60" s="7">
        <f t="shared" si="49"/>
        <v>105.9845698525445</v>
      </c>
      <c r="T60">
        <f t="shared" si="54"/>
        <v>125.89822860541994</v>
      </c>
    </row>
    <row r="61" spans="1:20" x14ac:dyDescent="0.3">
      <c r="A61" s="30">
        <v>57</v>
      </c>
      <c r="B61" s="128"/>
      <c r="C61" s="6" t="s">
        <v>9</v>
      </c>
      <c r="D61" s="6">
        <v>130.1</v>
      </c>
      <c r="E61" s="6">
        <f>'Dataset - USA(Housing) Cont....'!E62</f>
        <v>113.28621031746033</v>
      </c>
      <c r="F61" s="6">
        <f>'Dataset - USA(Housing) Cont....'!F62</f>
        <v>96.771289950731031</v>
      </c>
      <c r="G61" s="6"/>
      <c r="H61" s="18">
        <f t="shared" si="44"/>
        <v>118.62019673355948</v>
      </c>
      <c r="I61" s="6">
        <f t="shared" si="50"/>
        <v>118.50098300193103</v>
      </c>
      <c r="J61" s="6">
        <f t="shared" si="51"/>
        <v>117.2552932525042</v>
      </c>
      <c r="K61" s="6">
        <f t="shared" si="52"/>
        <v>118.53022952823437</v>
      </c>
      <c r="L61" s="27">
        <f t="shared" si="53"/>
        <v>118.74497656586749</v>
      </c>
      <c r="M61" s="6"/>
      <c r="N61" s="18">
        <f t="shared" si="46"/>
        <v>101.32768516087282</v>
      </c>
      <c r="O61" s="6">
        <f t="shared" si="47"/>
        <v>101.22585046663072</v>
      </c>
      <c r="P61" s="6">
        <f t="shared" si="48"/>
        <v>101.87406235422451</v>
      </c>
      <c r="Q61" s="7">
        <f t="shared" si="49"/>
        <v>102.54435673636348</v>
      </c>
      <c r="T61">
        <f t="shared" si="54"/>
        <v>117.25582514551346</v>
      </c>
    </row>
    <row r="62" spans="1:20" x14ac:dyDescent="0.3">
      <c r="A62" s="30">
        <v>58</v>
      </c>
      <c r="B62" s="128"/>
      <c r="C62" s="6" t="s">
        <v>10</v>
      </c>
      <c r="D62" s="6">
        <v>130.6</v>
      </c>
      <c r="E62" s="6">
        <f>'Dataset - USA(Housing) Cont....'!E63</f>
        <v>113.72767857142858</v>
      </c>
      <c r="F62" s="6">
        <f>'Dataset - USA(Housing) Cont....'!F63</f>
        <v>96.525695362201162</v>
      </c>
      <c r="G62" s="6"/>
      <c r="H62" s="18">
        <f t="shared" si="44"/>
        <v>125.34814002917497</v>
      </c>
      <c r="I62" s="6">
        <f t="shared" si="50"/>
        <v>125.181251175583</v>
      </c>
      <c r="J62" s="6">
        <f t="shared" si="51"/>
        <v>122.96547761160316</v>
      </c>
      <c r="K62" s="6">
        <f t="shared" si="52"/>
        <v>123.59856899780416</v>
      </c>
      <c r="L62" s="27">
        <f t="shared" si="53"/>
        <v>125.80185324560435</v>
      </c>
      <c r="M62" s="6"/>
      <c r="N62" s="18">
        <f t="shared" si="46"/>
        <v>106.38849337872924</v>
      </c>
      <c r="O62" s="6">
        <f t="shared" si="47"/>
        <v>106.24684745010819</v>
      </c>
      <c r="P62" s="6">
        <f t="shared" si="48"/>
        <v>106.50682606494762</v>
      </c>
      <c r="Q62" s="7">
        <f t="shared" si="49"/>
        <v>107.17865304004796</v>
      </c>
      <c r="T62">
        <f t="shared" si="54"/>
        <v>122.96603540712869</v>
      </c>
    </row>
    <row r="63" spans="1:20" x14ac:dyDescent="0.3">
      <c r="A63" s="30">
        <v>59</v>
      </c>
      <c r="B63" s="128"/>
      <c r="C63" s="6" t="s">
        <v>11</v>
      </c>
      <c r="D63" s="6">
        <v>113.4</v>
      </c>
      <c r="E63" s="6">
        <f>'Dataset - USA(Housing) Cont....'!E64</f>
        <v>114.16914682539685</v>
      </c>
      <c r="F63" s="6">
        <f>'Dataset - USA(Housing) Cont....'!F64</f>
        <v>96.272253334927271</v>
      </c>
      <c r="G63" s="6"/>
      <c r="H63" s="18">
        <f t="shared" si="44"/>
        <v>102.6821373633824</v>
      </c>
      <c r="I63" s="6">
        <f t="shared" si="50"/>
        <v>102.59285976603573</v>
      </c>
      <c r="J63" s="6">
        <f t="shared" si="51"/>
        <v>100.67380824417819</v>
      </c>
      <c r="K63" s="6">
        <f t="shared" si="52"/>
        <v>102.5801728987654</v>
      </c>
      <c r="L63" s="27">
        <f t="shared" si="53"/>
        <v>102.50402501208073</v>
      </c>
      <c r="M63" s="6"/>
      <c r="N63" s="18">
        <f t="shared" si="46"/>
        <v>86.58592111875484</v>
      </c>
      <c r="O63" s="6">
        <f t="shared" si="47"/>
        <v>86.510638472717048</v>
      </c>
      <c r="P63" s="6">
        <f t="shared" si="48"/>
        <v>87.384251938066512</v>
      </c>
      <c r="Q63" s="7">
        <f t="shared" si="49"/>
        <v>85.09814009467776</v>
      </c>
      <c r="T63">
        <f t="shared" si="54"/>
        <v>100.67426492031909</v>
      </c>
    </row>
    <row r="64" spans="1:20" ht="15" thickBot="1" x14ac:dyDescent="0.35">
      <c r="A64" s="83">
        <v>60</v>
      </c>
      <c r="B64" s="129"/>
      <c r="C64" s="74" t="s">
        <v>12</v>
      </c>
      <c r="D64" s="74">
        <v>98.5</v>
      </c>
      <c r="E64" s="74">
        <f>'Dataset - USA(Housing) Cont....'!E65</f>
        <v>114.6106150793651</v>
      </c>
      <c r="F64" s="74">
        <f>'Dataset - USA(Housing) Cont....'!F65</f>
        <v>96.010963868909386</v>
      </c>
      <c r="G64" s="74"/>
      <c r="H64" s="75">
        <f t="shared" si="44"/>
        <v>89.655920492026638</v>
      </c>
      <c r="I64" s="74">
        <f t="shared" si="50"/>
        <v>89.41715540308158</v>
      </c>
      <c r="J64" s="74">
        <f t="shared" si="51"/>
        <v>87.311414026890716</v>
      </c>
      <c r="K64" s="74">
        <f t="shared" si="52"/>
        <v>88.849523824833682</v>
      </c>
      <c r="L64" s="87">
        <f t="shared" si="53"/>
        <v>88.955392907919233</v>
      </c>
      <c r="M64" s="74"/>
      <c r="N64" s="75">
        <f t="shared" si="46"/>
        <v>75.106056598971946</v>
      </c>
      <c r="O64" s="74">
        <f t="shared" si="47"/>
        <v>74.906039643195314</v>
      </c>
      <c r="P64" s="74">
        <f t="shared" si="48"/>
        <v>76.027822480015431</v>
      </c>
      <c r="Q64" s="78">
        <f t="shared" si="49"/>
        <v>80.663600821751729</v>
      </c>
      <c r="T64">
        <f t="shared" si="54"/>
        <v>87.311810088590448</v>
      </c>
    </row>
    <row r="65" spans="1:25" ht="15" thickTop="1" x14ac:dyDescent="0.3">
      <c r="A65" s="79">
        <v>61</v>
      </c>
      <c r="B65" s="130">
        <v>1995</v>
      </c>
      <c r="C65" s="80" t="s">
        <v>1</v>
      </c>
      <c r="D65" s="80">
        <v>84.5</v>
      </c>
      <c r="E65" s="80">
        <f>'Dataset - USA(Housing) Cont....'!E66</f>
        <v>115.05208333333336</v>
      </c>
      <c r="F65" s="80">
        <f>'Dataset - USA(Housing) Cont....'!F66</f>
        <v>95.741826964147464</v>
      </c>
      <c r="G65" s="80"/>
      <c r="H65" s="81">
        <f t="shared" ref="H65:H76" si="55">B99*$E65</f>
        <v>83.779099055125982</v>
      </c>
      <c r="I65" s="80">
        <f t="shared" ref="I65:I76" si="56">C99*$E65</f>
        <v>84.0862557507849</v>
      </c>
      <c r="J65" s="80">
        <f t="shared" ref="J65:J76" si="57">D99*$E65</f>
        <v>86.387347835606974</v>
      </c>
      <c r="K65" s="80">
        <f t="shared" ref="K65:K76" si="58">E99*$E65</f>
        <v>82.588915359281316</v>
      </c>
      <c r="L65" s="27">
        <f>E65*H99</f>
        <v>80.205759055279628</v>
      </c>
      <c r="M65" s="80"/>
      <c r="N65" s="81">
        <f t="shared" ref="N65:N76" si="59">B99*$F65</f>
        <v>69.717677181983873</v>
      </c>
      <c r="O65" s="80">
        <f t="shared" ref="O65:O76" si="60">C99*$F65</f>
        <v>69.973280925563685</v>
      </c>
      <c r="P65" s="80">
        <f t="shared" ref="P65:P76" si="61">F99*$F65</f>
        <v>69.292718872700121</v>
      </c>
      <c r="Q65" s="82">
        <f t="shared" ref="Q65:Q76" si="62">G99*$F65</f>
        <v>66.955642152782332</v>
      </c>
      <c r="T65">
        <f>J65*J99</f>
        <v>86.387739705561216</v>
      </c>
    </row>
    <row r="66" spans="1:25" x14ac:dyDescent="0.3">
      <c r="A66" s="30">
        <v>62</v>
      </c>
      <c r="B66" s="128"/>
      <c r="C66" s="6" t="s">
        <v>2</v>
      </c>
      <c r="D66" s="6">
        <v>81.599999999999994</v>
      </c>
      <c r="E66" s="6">
        <f>'Dataset - USA(Housing) Cont....'!E67</f>
        <v>115.49355158730161</v>
      </c>
      <c r="F66" s="6">
        <f>'Dataset - USA(Housing) Cont....'!F67</f>
        <v>95.464842620641534</v>
      </c>
      <c r="G66" s="6"/>
      <c r="H66" s="18">
        <f t="shared" si="55"/>
        <v>86.006283033093865</v>
      </c>
      <c r="I66" s="6">
        <f t="shared" si="56"/>
        <v>86.154057030200676</v>
      </c>
      <c r="J66" s="6">
        <f t="shared" si="57"/>
        <v>87.960368543860028</v>
      </c>
      <c r="K66" s="6">
        <f t="shared" si="58"/>
        <v>85.982305744460874</v>
      </c>
      <c r="L66" s="27">
        <f t="shared" ref="L66:L76" si="63">E66*H100</f>
        <v>85.685462084124538</v>
      </c>
      <c r="M66" s="6"/>
      <c r="N66" s="18">
        <f t="shared" si="59"/>
        <v>71.091209520336562</v>
      </c>
      <c r="O66" s="6">
        <f t="shared" si="60"/>
        <v>71.213356784693232</v>
      </c>
      <c r="P66" s="6">
        <f t="shared" si="61"/>
        <v>70.581896397008961</v>
      </c>
      <c r="Q66" s="7">
        <f t="shared" si="62"/>
        <v>73.378957527120264</v>
      </c>
      <c r="T66">
        <f t="shared" ref="T66:T76" si="64">J66*J100</f>
        <v>87.960767549344766</v>
      </c>
    </row>
    <row r="67" spans="1:25" x14ac:dyDescent="0.3">
      <c r="A67" s="30">
        <v>63</v>
      </c>
      <c r="B67" s="128"/>
      <c r="C67" s="6" t="s">
        <v>3</v>
      </c>
      <c r="D67" s="6">
        <v>103.8</v>
      </c>
      <c r="E67" s="6">
        <f>'Dataset - USA(Housing) Cont....'!E68</f>
        <v>115.93501984126986</v>
      </c>
      <c r="F67" s="6">
        <f>'Dataset - USA(Housing) Cont....'!F68</f>
        <v>95.180010838391595</v>
      </c>
      <c r="G67" s="6"/>
      <c r="H67" s="18">
        <f t="shared" si="55"/>
        <v>115.88514278995221</v>
      </c>
      <c r="I67" s="6">
        <f t="shared" si="56"/>
        <v>115.99676272832508</v>
      </c>
      <c r="J67" s="6">
        <f t="shared" si="57"/>
        <v>118.31637980865045</v>
      </c>
      <c r="K67" s="6">
        <f t="shared" si="58"/>
        <v>118.81706354641541</v>
      </c>
      <c r="L67" s="27">
        <f t="shared" si="63"/>
        <v>116.86711006358301</v>
      </c>
      <c r="M67" s="6"/>
      <c r="N67" s="18">
        <f t="shared" si="59"/>
        <v>95.139062915223079</v>
      </c>
      <c r="O67" s="6">
        <f t="shared" si="60"/>
        <v>95.230700342453048</v>
      </c>
      <c r="P67" s="6">
        <f t="shared" si="61"/>
        <v>95.108162317034669</v>
      </c>
      <c r="Q67" s="7">
        <f t="shared" si="62"/>
        <v>98.217865076019791</v>
      </c>
      <c r="T67">
        <f t="shared" si="64"/>
        <v>118.31691651495645</v>
      </c>
    </row>
    <row r="68" spans="1:25" x14ac:dyDescent="0.3">
      <c r="A68" s="30">
        <v>64</v>
      </c>
      <c r="B68" s="128"/>
      <c r="C68" s="6" t="s">
        <v>4</v>
      </c>
      <c r="D68" s="6">
        <v>116.9</v>
      </c>
      <c r="E68" s="6">
        <f>'Dataset - USA(Housing) Cont....'!E69</f>
        <v>116.37648809523813</v>
      </c>
      <c r="F68" s="6">
        <f>'Dataset - USA(Housing) Cont....'!F69</f>
        <v>94.887331617397635</v>
      </c>
      <c r="G68" s="6"/>
      <c r="H68" s="18">
        <f t="shared" si="55"/>
        <v>130.3544043058827</v>
      </c>
      <c r="I68" s="6">
        <f t="shared" si="56"/>
        <v>130.42025364920119</v>
      </c>
      <c r="J68" s="6">
        <f t="shared" si="57"/>
        <v>131.87306227151419</v>
      </c>
      <c r="K68" s="6">
        <f t="shared" si="58"/>
        <v>128.8435528139448</v>
      </c>
      <c r="L68" s="27">
        <f t="shared" si="63"/>
        <v>131.35083933991996</v>
      </c>
      <c r="M68" s="6"/>
      <c r="N68" s="18">
        <f t="shared" si="59"/>
        <v>106.28419701957588</v>
      </c>
      <c r="O68" s="6">
        <f t="shared" si="60"/>
        <v>106.3378871470107</v>
      </c>
      <c r="P68" s="6">
        <f t="shared" si="61"/>
        <v>105.61832558912764</v>
      </c>
      <c r="Q68" s="7">
        <f t="shared" si="62"/>
        <v>106.61984952056355</v>
      </c>
      <c r="T68">
        <f t="shared" si="64"/>
        <v>131.873660473591</v>
      </c>
    </row>
    <row r="69" spans="1:25" x14ac:dyDescent="0.3">
      <c r="A69" s="30">
        <v>65</v>
      </c>
      <c r="B69" s="128"/>
      <c r="C69" s="6" t="s">
        <v>5</v>
      </c>
      <c r="D69" s="6">
        <v>130.5</v>
      </c>
      <c r="E69" s="6">
        <f>'Dataset - USA(Housing) Cont....'!E70</f>
        <v>116.81795634920638</v>
      </c>
      <c r="F69" s="6">
        <f>'Dataset - USA(Housing) Cont....'!F70</f>
        <v>94.586804957659652</v>
      </c>
      <c r="G69" s="6"/>
      <c r="H69" s="18">
        <f t="shared" si="55"/>
        <v>136.98449272281201</v>
      </c>
      <c r="I69" s="6">
        <f t="shared" si="56"/>
        <v>137.03893179717761</v>
      </c>
      <c r="J69" s="6">
        <f t="shared" si="57"/>
        <v>138.10425779924836</v>
      </c>
      <c r="K69" s="6">
        <f t="shared" si="58"/>
        <v>134.96726427118742</v>
      </c>
      <c r="L69" s="27">
        <f t="shared" si="63"/>
        <v>138.06652981200975</v>
      </c>
      <c r="M69" s="6"/>
      <c r="N69" s="18">
        <f t="shared" si="59"/>
        <v>110.91552960115273</v>
      </c>
      <c r="O69" s="6">
        <f t="shared" si="60"/>
        <v>110.9596085961122</v>
      </c>
      <c r="P69" s="6">
        <f t="shared" si="61"/>
        <v>110.80659200543694</v>
      </c>
      <c r="Q69" s="7">
        <f t="shared" si="62"/>
        <v>108.579712090165</v>
      </c>
      <c r="T69">
        <f t="shared" si="64"/>
        <v>138.10488426725024</v>
      </c>
    </row>
    <row r="70" spans="1:25" x14ac:dyDescent="0.3">
      <c r="A70" s="30">
        <v>66</v>
      </c>
      <c r="B70" s="128"/>
      <c r="C70" s="6" t="s">
        <v>6</v>
      </c>
      <c r="D70" s="6">
        <v>123.4</v>
      </c>
      <c r="E70" s="6">
        <f>'Dataset - USA(Housing) Cont....'!E71</f>
        <v>117.25942460317464</v>
      </c>
      <c r="F70" s="6">
        <f>'Dataset - USA(Housing) Cont....'!F71</f>
        <v>94.278430859177661</v>
      </c>
      <c r="G70" s="6"/>
      <c r="H70" s="18">
        <f t="shared" si="55"/>
        <v>136.83860042413858</v>
      </c>
      <c r="I70" s="6">
        <f t="shared" si="56"/>
        <v>136.83554544350747</v>
      </c>
      <c r="J70" s="6">
        <f t="shared" si="57"/>
        <v>137.02779081332835</v>
      </c>
      <c r="K70" s="6">
        <f t="shared" si="58"/>
        <v>140.6607516796314</v>
      </c>
      <c r="L70" s="27">
        <f t="shared" si="63"/>
        <v>138.09014162030655</v>
      </c>
      <c r="M70" s="6"/>
      <c r="N70" s="18">
        <f t="shared" si="59"/>
        <v>110.02039770033559</v>
      </c>
      <c r="O70" s="6">
        <f t="shared" si="60"/>
        <v>110.01794144761917</v>
      </c>
      <c r="P70" s="6">
        <f t="shared" si="61"/>
        <v>109.41208054078487</v>
      </c>
      <c r="Q70" s="7">
        <f t="shared" si="62"/>
        <v>110.10854078689549</v>
      </c>
      <c r="T70">
        <f t="shared" si="64"/>
        <v>137.02841239826486</v>
      </c>
    </row>
    <row r="71" spans="1:25" x14ac:dyDescent="0.3">
      <c r="A71" s="30">
        <v>67</v>
      </c>
      <c r="B71" s="128"/>
      <c r="C71" s="6" t="s">
        <v>7</v>
      </c>
      <c r="D71" s="6">
        <v>129.1</v>
      </c>
      <c r="E71" s="6">
        <f>'Dataset - USA(Housing) Cont....'!E72</f>
        <v>117.70089285714289</v>
      </c>
      <c r="F71" s="6">
        <f>'Dataset - USA(Housing) Cont....'!F72</f>
        <v>93.962209321951661</v>
      </c>
      <c r="G71" s="6"/>
      <c r="H71" s="18">
        <f t="shared" si="55"/>
        <v>130.98605990924338</v>
      </c>
      <c r="I71" s="6">
        <f t="shared" si="56"/>
        <v>131.0066422801751</v>
      </c>
      <c r="J71" s="6">
        <f t="shared" si="57"/>
        <v>130.35359296044234</v>
      </c>
      <c r="K71" s="6">
        <f t="shared" si="58"/>
        <v>129.64858409034363</v>
      </c>
      <c r="L71" s="27">
        <f t="shared" si="63"/>
        <v>131.75945940168097</v>
      </c>
      <c r="M71" s="6"/>
      <c r="N71" s="18">
        <f t="shared" si="59"/>
        <v>104.56793725760689</v>
      </c>
      <c r="O71" s="6">
        <f t="shared" si="60"/>
        <v>104.58436844176259</v>
      </c>
      <c r="P71" s="6">
        <f t="shared" si="61"/>
        <v>104.11153525596495</v>
      </c>
      <c r="Q71" s="7">
        <f t="shared" si="62"/>
        <v>100.91364162313457</v>
      </c>
      <c r="T71">
        <f t="shared" si="64"/>
        <v>130.35418426990825</v>
      </c>
    </row>
    <row r="72" spans="1:25" x14ac:dyDescent="0.3">
      <c r="A72" s="30">
        <v>68</v>
      </c>
      <c r="B72" s="128"/>
      <c r="C72" s="6" t="s">
        <v>8</v>
      </c>
      <c r="D72" s="6">
        <v>135.80000000000001</v>
      </c>
      <c r="E72" s="6">
        <f>'Dataset - USA(Housing) Cont....'!E73</f>
        <v>118.14236111111114</v>
      </c>
      <c r="F72" s="6">
        <f>'Dataset - USA(Housing) Cont....'!F73</f>
        <v>93.638140345981626</v>
      </c>
      <c r="G72" s="6"/>
      <c r="H72" s="18">
        <f t="shared" si="55"/>
        <v>132.79919341320218</v>
      </c>
      <c r="I72" s="6">
        <f t="shared" si="56"/>
        <v>132.71559024525533</v>
      </c>
      <c r="J72" s="6">
        <f t="shared" si="57"/>
        <v>131.80805985711538</v>
      </c>
      <c r="K72" s="6">
        <f t="shared" si="58"/>
        <v>134.97163447362851</v>
      </c>
      <c r="L72" s="27">
        <f t="shared" si="63"/>
        <v>131.9578747383334</v>
      </c>
      <c r="M72" s="6"/>
      <c r="N72" s="18">
        <f t="shared" si="59"/>
        <v>105.25496014899842</v>
      </c>
      <c r="O72" s="6">
        <f t="shared" si="60"/>
        <v>105.18869733606705</v>
      </c>
      <c r="P72" s="6">
        <f t="shared" si="61"/>
        <v>105.70555962027301</v>
      </c>
      <c r="Q72" s="7">
        <f t="shared" si="62"/>
        <v>102.30178881250001</v>
      </c>
      <c r="T72">
        <f t="shared" si="64"/>
        <v>131.80865776432844</v>
      </c>
    </row>
    <row r="73" spans="1:25" x14ac:dyDescent="0.3">
      <c r="A73" s="30">
        <v>69</v>
      </c>
      <c r="B73" s="128"/>
      <c r="C73" s="6" t="s">
        <v>9</v>
      </c>
      <c r="D73" s="6">
        <v>122.4</v>
      </c>
      <c r="E73" s="6">
        <f>'Dataset - USA(Housing) Cont....'!E74</f>
        <v>118.5838293650794</v>
      </c>
      <c r="F73" s="6">
        <f>'Dataset - USA(Housing) Cont....'!F74</f>
        <v>93.306223931267596</v>
      </c>
      <c r="G73" s="6"/>
      <c r="H73" s="18">
        <f t="shared" si="55"/>
        <v>124.1672497410443</v>
      </c>
      <c r="I73" s="6">
        <f t="shared" si="56"/>
        <v>124.04246120085227</v>
      </c>
      <c r="J73" s="6">
        <f t="shared" si="57"/>
        <v>122.73851908579775</v>
      </c>
      <c r="K73" s="6">
        <f t="shared" si="58"/>
        <v>124.07307538659437</v>
      </c>
      <c r="L73" s="27">
        <f t="shared" si="63"/>
        <v>124.29786467026783</v>
      </c>
      <c r="M73" s="6"/>
      <c r="N73" s="18">
        <f t="shared" si="59"/>
        <v>97.699469407413417</v>
      </c>
      <c r="O73" s="6">
        <f t="shared" si="60"/>
        <v>97.601281083275509</v>
      </c>
      <c r="P73" s="6">
        <f t="shared" si="61"/>
        <v>98.226282605622984</v>
      </c>
      <c r="Q73" s="7">
        <f t="shared" si="62"/>
        <v>98.872575920009638</v>
      </c>
      <c r="T73">
        <f t="shared" si="64"/>
        <v>122.73907585179488</v>
      </c>
    </row>
    <row r="74" spans="1:25" x14ac:dyDescent="0.3">
      <c r="A74" s="30">
        <v>70</v>
      </c>
      <c r="B74" s="128"/>
      <c r="C74" s="6" t="s">
        <v>10</v>
      </c>
      <c r="D74" s="6">
        <v>126.2</v>
      </c>
      <c r="E74" s="6">
        <f>'Dataset - USA(Housing) Cont....'!E75</f>
        <v>119.02529761904765</v>
      </c>
      <c r="F74" s="6">
        <f>'Dataset - USA(Housing) Cont....'!F75</f>
        <v>92.966460077809529</v>
      </c>
      <c r="G74" s="6"/>
      <c r="H74" s="18">
        <f t="shared" si="55"/>
        <v>131.18705894973584</v>
      </c>
      <c r="I74" s="6">
        <f t="shared" si="56"/>
        <v>131.01239614365727</v>
      </c>
      <c r="J74" s="6">
        <f t="shared" si="57"/>
        <v>128.69340826645836</v>
      </c>
      <c r="K74" s="6">
        <f t="shared" si="58"/>
        <v>129.35599007248109</v>
      </c>
      <c r="L74" s="27">
        <f t="shared" si="63"/>
        <v>131.66190686097045</v>
      </c>
      <c r="M74" s="6"/>
      <c r="N74" s="18">
        <f t="shared" si="59"/>
        <v>102.46558271679662</v>
      </c>
      <c r="O74" s="6">
        <f t="shared" si="60"/>
        <v>102.3291597620702</v>
      </c>
      <c r="P74" s="6">
        <f t="shared" si="61"/>
        <v>102.57955206877011</v>
      </c>
      <c r="Q74" s="7">
        <f t="shared" si="62"/>
        <v>103.22660646631159</v>
      </c>
      <c r="T74">
        <f t="shared" si="64"/>
        <v>128.69399204500084</v>
      </c>
    </row>
    <row r="75" spans="1:25" x14ac:dyDescent="0.3">
      <c r="A75" s="30">
        <v>71</v>
      </c>
      <c r="B75" s="128"/>
      <c r="C75" s="6" t="s">
        <v>11</v>
      </c>
      <c r="D75" s="6">
        <v>107.2</v>
      </c>
      <c r="E75" s="6">
        <f>'Dataset - USA(Housing) Cont....'!E76</f>
        <v>119.46676587301592</v>
      </c>
      <c r="F75" s="6">
        <f>'Dataset - USA(Housing) Cont....'!F76</f>
        <v>92.61884878560744</v>
      </c>
      <c r="G75" s="6"/>
      <c r="H75" s="18">
        <f t="shared" si="55"/>
        <v>107.44674200370967</v>
      </c>
      <c r="I75" s="6">
        <f t="shared" si="56"/>
        <v>107.35332179241361</v>
      </c>
      <c r="J75" s="6">
        <f t="shared" si="57"/>
        <v>105.3452234117659</v>
      </c>
      <c r="K75" s="6">
        <f t="shared" si="58"/>
        <v>107.3400462355404</v>
      </c>
      <c r="L75" s="27">
        <f t="shared" si="63"/>
        <v>107.26036497310444</v>
      </c>
      <c r="M75" s="6"/>
      <c r="N75" s="18">
        <f t="shared" si="59"/>
        <v>83.300100052307002</v>
      </c>
      <c r="O75" s="6">
        <f t="shared" si="60"/>
        <v>83.227674283011908</v>
      </c>
      <c r="P75" s="6">
        <f t="shared" si="61"/>
        <v>84.068135274018104</v>
      </c>
      <c r="Q75" s="7">
        <f t="shared" si="62"/>
        <v>81.868778348267284</v>
      </c>
      <c r="T75">
        <f t="shared" si="64"/>
        <v>105.34570127836227</v>
      </c>
    </row>
    <row r="76" spans="1:25" ht="15" thickBot="1" x14ac:dyDescent="0.35">
      <c r="A76" s="83">
        <v>72</v>
      </c>
      <c r="B76" s="129"/>
      <c r="C76" s="74" t="s">
        <v>12</v>
      </c>
      <c r="D76" s="74">
        <v>92.8</v>
      </c>
      <c r="E76" s="74">
        <f>'Dataset - USA(Housing) Cont....'!E77</f>
        <v>119.90823412698417</v>
      </c>
      <c r="F76" s="74">
        <f>'Dataset - USA(Housing) Cont....'!F77</f>
        <v>92.263390054661357</v>
      </c>
      <c r="G76" s="74"/>
      <c r="H76" s="75">
        <f t="shared" si="55"/>
        <v>93.800064660535639</v>
      </c>
      <c r="I76" s="74">
        <f t="shared" si="56"/>
        <v>93.550263189993416</v>
      </c>
      <c r="J76" s="74">
        <f t="shared" si="57"/>
        <v>91.347188633833625</v>
      </c>
      <c r="K76" s="74">
        <f t="shared" si="58"/>
        <v>92.956394113073401</v>
      </c>
      <c r="L76" s="87">
        <f t="shared" si="63"/>
        <v>93.067156757464062</v>
      </c>
      <c r="M76" s="74"/>
      <c r="N76" s="75">
        <f t="shared" si="59"/>
        <v>72.174459209885811</v>
      </c>
      <c r="O76" s="74">
        <f t="shared" si="60"/>
        <v>71.9822494698236</v>
      </c>
      <c r="P76" s="74">
        <f t="shared" si="61"/>
        <v>73.060246015837606</v>
      </c>
      <c r="Q76" s="78">
        <f t="shared" si="62"/>
        <v>77.515077090490209</v>
      </c>
      <c r="T76">
        <f t="shared" si="64"/>
        <v>91.347603002598575</v>
      </c>
      <c r="V76" s="1" t="s">
        <v>91</v>
      </c>
      <c r="W76" s="1"/>
      <c r="X76" s="1"/>
      <c r="Y76" s="1"/>
    </row>
    <row r="77" spans="1:25" ht="15" thickTop="1" x14ac:dyDescent="0.3">
      <c r="A77" s="79">
        <v>73</v>
      </c>
      <c r="B77" s="163">
        <v>1996</v>
      </c>
      <c r="C77" s="80" t="s">
        <v>1</v>
      </c>
      <c r="D77" s="80">
        <v>90.7</v>
      </c>
      <c r="E77" s="80">
        <f>'Seasonal Indexes'!$H$62+'Seasonal Indexes'!$H$61*A77</f>
        <v>120.34970238095242</v>
      </c>
      <c r="F77" s="80">
        <f>'Seasonal Indexes'!$K$107+'Seasonal Indexes'!$K$108*A77+'Seasonal Indexes'!$K$109*(POWER(A77,2))</f>
        <v>91.900083884971252</v>
      </c>
      <c r="G77" s="80"/>
      <c r="H77" s="80">
        <f>B99*$E77</f>
        <v>87.636741073314553</v>
      </c>
      <c r="I77" s="80">
        <f t="shared" ref="I77:K88" si="65">C99*$E77</f>
        <v>87.958040921486514</v>
      </c>
      <c r="J77" s="80">
        <f t="shared" si="65"/>
        <v>90.36508770878504</v>
      </c>
      <c r="K77" s="80">
        <f t="shared" si="65"/>
        <v>86.391754894676041</v>
      </c>
      <c r="L77" s="27">
        <f>E77*H99</f>
        <v>83.898865208507289</v>
      </c>
      <c r="M77" s="80"/>
      <c r="N77" s="90">
        <f t="shared" ref="N77:N88" si="66">B99*$F77</f>
        <v>66.920180912036727</v>
      </c>
      <c r="O77" s="90">
        <f t="shared" ref="O77:O88" si="67">C99*$F77</f>
        <v>67.165528282367291</v>
      </c>
      <c r="P77" s="90">
        <f t="shared" ref="P77:P88" si="68">F99*$F77</f>
        <v>66.512274508857089</v>
      </c>
      <c r="Q77" s="90">
        <f t="shared" ref="Q77:Q88" si="69">G99*$F77</f>
        <v>64.268975488811378</v>
      </c>
      <c r="T77">
        <f>J77*J99</f>
        <v>90.365497622547565</v>
      </c>
      <c r="V77" s="1"/>
      <c r="W77" s="1"/>
      <c r="X77" s="1"/>
      <c r="Y77" s="1"/>
    </row>
    <row r="78" spans="1:25" x14ac:dyDescent="0.3">
      <c r="A78" s="13">
        <v>74</v>
      </c>
      <c r="B78" s="164"/>
      <c r="C78" s="6" t="s">
        <v>2</v>
      </c>
      <c r="D78" s="6">
        <v>95.9</v>
      </c>
      <c r="E78" s="6">
        <f>'Seasonal Indexes'!$H$62+'Seasonal Indexes'!$H$61*A78</f>
        <v>120.79117063492068</v>
      </c>
      <c r="F78" s="6">
        <f>'Seasonal Indexes'!$K$107+'Seasonal Indexes'!$K$108*A78+'Seasonal Indexes'!$K$109*(POWER(A78,2))</f>
        <v>91.528930276537125</v>
      </c>
      <c r="G78" s="6"/>
      <c r="H78" s="6">
        <f t="shared" ref="H78:H88" si="70">B100*$E78</f>
        <v>89.951338985993743</v>
      </c>
      <c r="I78" s="6">
        <f t="shared" si="65"/>
        <v>90.105891286573424</v>
      </c>
      <c r="J78" s="6">
        <f t="shared" si="65"/>
        <v>91.995057212008845</v>
      </c>
      <c r="K78" s="6">
        <f t="shared" si="65"/>
        <v>89.926261873697655</v>
      </c>
      <c r="L78" s="27">
        <f t="shared" ref="L78:L88" si="71">E78*H100</f>
        <v>89.615802174997697</v>
      </c>
      <c r="M78" s="6"/>
      <c r="N78" s="14">
        <f t="shared" si="66"/>
        <v>68.160195741574981</v>
      </c>
      <c r="O78" s="14">
        <f t="shared" si="67"/>
        <v>68.277307006160626</v>
      </c>
      <c r="P78" s="14">
        <f t="shared" si="68"/>
        <v>67.671881048183366</v>
      </c>
      <c r="Q78" s="14">
        <f t="shared" si="69"/>
        <v>70.353622369169045</v>
      </c>
      <c r="T78">
        <f t="shared" ref="T78:T88" si="72">J78*J100</f>
        <v>91.995474519632765</v>
      </c>
      <c r="X78" t="s">
        <v>92</v>
      </c>
    </row>
    <row r="79" spans="1:25" x14ac:dyDescent="0.3">
      <c r="A79" s="13">
        <v>75</v>
      </c>
      <c r="B79" s="164"/>
      <c r="C79" s="6" t="s">
        <v>3</v>
      </c>
      <c r="D79" s="6">
        <v>116</v>
      </c>
      <c r="E79" s="6">
        <f>'Seasonal Indexes'!$H$62+'Seasonal Indexes'!$H$61*A79</f>
        <v>121.23263888888894</v>
      </c>
      <c r="F79" s="6">
        <f>'Seasonal Indexes'!$K$107+'Seasonal Indexes'!$K$108*A79+'Seasonal Indexes'!$K$109*(POWER(A79,2))</f>
        <v>91.149929229358989</v>
      </c>
      <c r="G79" s="6"/>
      <c r="H79" s="6">
        <f t="shared" si="70"/>
        <v>121.18048271934229</v>
      </c>
      <c r="I79" s="6">
        <f t="shared" si="65"/>
        <v>121.29720310029435</v>
      </c>
      <c r="J79" s="6">
        <f t="shared" si="65"/>
        <v>123.72281444917412</v>
      </c>
      <c r="K79" s="6">
        <f t="shared" si="65"/>
        <v>124.24637679350376</v>
      </c>
      <c r="L79" s="27">
        <f t="shared" si="71"/>
        <v>122.20732071917857</v>
      </c>
      <c r="M79" s="6"/>
      <c r="N79" s="14">
        <f t="shared" si="66"/>
        <v>91.110715110070473</v>
      </c>
      <c r="O79" s="14">
        <f t="shared" si="67"/>
        <v>91.198472454634697</v>
      </c>
      <c r="P79" s="14">
        <f t="shared" si="68"/>
        <v>91.081122895137852</v>
      </c>
      <c r="Q79" s="14">
        <f t="shared" si="69"/>
        <v>94.059155613447913</v>
      </c>
      <c r="T79">
        <f t="shared" si="72"/>
        <v>123.7233756801281</v>
      </c>
    </row>
    <row r="80" spans="1:25" x14ac:dyDescent="0.3">
      <c r="A80" s="13">
        <v>76</v>
      </c>
      <c r="B80" s="164"/>
      <c r="C80" s="6" t="s">
        <v>4</v>
      </c>
      <c r="D80" s="6">
        <v>146.6</v>
      </c>
      <c r="E80" s="6">
        <f>'Seasonal Indexes'!$H$62+'Seasonal Indexes'!$H$61*A80</f>
        <v>121.6741071428572</v>
      </c>
      <c r="F80" s="6">
        <f>'Seasonal Indexes'!$K$107+'Seasonal Indexes'!$K$108*A80+'Seasonal Indexes'!$K$109*(POWER(A80,2))</f>
        <v>90.763080743436831</v>
      </c>
      <c r="G80" s="6"/>
      <c r="H80" s="6">
        <f t="shared" si="70"/>
        <v>136.28831747420881</v>
      </c>
      <c r="I80" s="6">
        <f t="shared" si="65"/>
        <v>136.35716437090898</v>
      </c>
      <c r="J80" s="6">
        <f t="shared" si="65"/>
        <v>137.87610685544863</v>
      </c>
      <c r="K80" s="6">
        <f t="shared" si="65"/>
        <v>134.70868992816568</v>
      </c>
      <c r="L80" s="27">
        <f t="shared" si="71"/>
        <v>137.33011161215467</v>
      </c>
      <c r="M80" s="6"/>
      <c r="N80" s="14">
        <f t="shared" si="66"/>
        <v>101.66458463323876</v>
      </c>
      <c r="O80" s="14">
        <f t="shared" si="67"/>
        <v>101.7159411345591</v>
      </c>
      <c r="P80" s="14">
        <f t="shared" si="68"/>
        <v>101.02765511507914</v>
      </c>
      <c r="Q80" s="14">
        <f t="shared" si="69"/>
        <v>101.98564809376181</v>
      </c>
      <c r="T80">
        <f t="shared" si="72"/>
        <v>137.87673228851315</v>
      </c>
    </row>
    <row r="81" spans="1:20" x14ac:dyDescent="0.3">
      <c r="A81" s="13">
        <v>77</v>
      </c>
      <c r="B81" s="164"/>
      <c r="C81" s="6" t="s">
        <v>5</v>
      </c>
      <c r="D81" s="6">
        <v>143.9</v>
      </c>
      <c r="E81" s="6">
        <f>'Seasonal Indexes'!$H$62+'Seasonal Indexes'!$H$61*A81</f>
        <v>122.11557539682545</v>
      </c>
      <c r="F81" s="6">
        <f>'Seasonal Indexes'!$K$107+'Seasonal Indexes'!$K$108*A81+'Seasonal Indexes'!$K$109*(POWER(A81,2))</f>
        <v>90.368384818770664</v>
      </c>
      <c r="G81" s="6"/>
      <c r="H81" s="6">
        <f t="shared" si="70"/>
        <v>143.19665120046486</v>
      </c>
      <c r="I81" s="6">
        <f t="shared" si="65"/>
        <v>143.25355905177457</v>
      </c>
      <c r="J81" s="6">
        <f t="shared" si="65"/>
        <v>144.36719690158577</v>
      </c>
      <c r="K81" s="6">
        <f t="shared" si="65"/>
        <v>141.08794273838041</v>
      </c>
      <c r="L81" s="27">
        <f t="shared" si="71"/>
        <v>144.32775797443631</v>
      </c>
      <c r="M81" s="6"/>
      <c r="N81" s="14">
        <f t="shared" si="66"/>
        <v>105.96887447315169</v>
      </c>
      <c r="O81" s="14">
        <f t="shared" si="67"/>
        <v>106.01098761547325</v>
      </c>
      <c r="P81" s="14">
        <f t="shared" si="68"/>
        <v>105.86479531987781</v>
      </c>
      <c r="Q81" s="14">
        <f t="shared" si="69"/>
        <v>103.73723068526975</v>
      </c>
      <c r="T81">
        <f t="shared" si="72"/>
        <v>144.36785177950787</v>
      </c>
    </row>
    <row r="82" spans="1:20" x14ac:dyDescent="0.3">
      <c r="A82" s="13">
        <v>78</v>
      </c>
      <c r="B82" s="164"/>
      <c r="C82" s="6" t="s">
        <v>6</v>
      </c>
      <c r="D82" s="6">
        <v>138</v>
      </c>
      <c r="E82" s="6">
        <f>'Seasonal Indexes'!$H$62+'Seasonal Indexes'!$H$61*A82</f>
        <v>122.5570436507937</v>
      </c>
      <c r="F82" s="6">
        <f>'Seasonal Indexes'!$K$107+'Seasonal Indexes'!$K$108*A82+'Seasonal Indexes'!$K$109*(POWER(A82,2))</f>
        <v>89.965841455360476</v>
      </c>
      <c r="G82" s="6"/>
      <c r="H82" s="6">
        <f t="shared" si="70"/>
        <v>143.02077962644745</v>
      </c>
      <c r="I82" s="6">
        <f t="shared" si="65"/>
        <v>143.01758662600568</v>
      </c>
      <c r="J82" s="6">
        <f t="shared" si="65"/>
        <v>143.2185173764382</v>
      </c>
      <c r="K82" s="6">
        <f t="shared" si="65"/>
        <v>147.01561040311736</v>
      </c>
      <c r="L82" s="27">
        <f t="shared" si="71"/>
        <v>144.32886372739375</v>
      </c>
      <c r="M82" s="6"/>
      <c r="N82" s="14">
        <f t="shared" si="66"/>
        <v>104.9877216470511</v>
      </c>
      <c r="O82" s="14">
        <f t="shared" si="67"/>
        <v>104.98537775099295</v>
      </c>
      <c r="P82" s="14">
        <f t="shared" si="68"/>
        <v>104.40723081121548</v>
      </c>
      <c r="Q82" s="14">
        <f t="shared" si="69"/>
        <v>105.07183279398649</v>
      </c>
      <c r="T82">
        <f t="shared" si="72"/>
        <v>143.21916704372467</v>
      </c>
    </row>
    <row r="83" spans="1:20" x14ac:dyDescent="0.3">
      <c r="A83" s="13">
        <v>79</v>
      </c>
      <c r="B83" s="164"/>
      <c r="C83" s="6" t="s">
        <v>7</v>
      </c>
      <c r="D83" s="6">
        <v>137.5</v>
      </c>
      <c r="E83" s="6">
        <f>'Seasonal Indexes'!$H$62+'Seasonal Indexes'!$H$61*A83</f>
        <v>122.99851190476195</v>
      </c>
      <c r="F83" s="6">
        <f>'Seasonal Indexes'!$K$107+'Seasonal Indexes'!$K$108*A83+'Seasonal Indexes'!$K$109*(POWER(A83,2))</f>
        <v>89.555450653206265</v>
      </c>
      <c r="G83" s="6"/>
      <c r="H83" s="6">
        <f t="shared" si="70"/>
        <v>136.88163324860628</v>
      </c>
      <c r="I83" s="6">
        <f t="shared" si="65"/>
        <v>136.9031420148919</v>
      </c>
      <c r="J83" s="6">
        <f t="shared" si="65"/>
        <v>136.22069948979535</v>
      </c>
      <c r="K83" s="6">
        <f t="shared" si="65"/>
        <v>135.48395875829513</v>
      </c>
      <c r="L83" s="27">
        <f t="shared" si="71"/>
        <v>137.68984280733221</v>
      </c>
      <c r="M83" s="6"/>
      <c r="N83" s="14">
        <f t="shared" si="66"/>
        <v>99.663777731047844</v>
      </c>
      <c r="O83" s="14">
        <f t="shared" si="67"/>
        <v>99.679438304723675</v>
      </c>
      <c r="P83" s="14">
        <f t="shared" si="68"/>
        <v>99.228780648380067</v>
      </c>
      <c r="Q83" s="14">
        <f t="shared" si="69"/>
        <v>96.180865880349614</v>
      </c>
      <c r="T83">
        <f t="shared" si="72"/>
        <v>136.22131741360727</v>
      </c>
    </row>
    <row r="84" spans="1:20" x14ac:dyDescent="0.3">
      <c r="A84" s="13">
        <v>80</v>
      </c>
      <c r="B84" s="164"/>
      <c r="C84" s="6" t="s">
        <v>8</v>
      </c>
      <c r="D84" s="6">
        <v>144.19999999999999</v>
      </c>
      <c r="E84" s="6">
        <f>'Seasonal Indexes'!$H$62+'Seasonal Indexes'!$H$61*A84</f>
        <v>123.43998015873021</v>
      </c>
      <c r="F84" s="6">
        <f>'Seasonal Indexes'!$K$107+'Seasonal Indexes'!$K$108*A84+'Seasonal Indexes'!$K$109*(POWER(A84,2))</f>
        <v>89.137212412308031</v>
      </c>
      <c r="G84" s="6"/>
      <c r="H84" s="6">
        <f t="shared" si="70"/>
        <v>138.75403915961974</v>
      </c>
      <c r="I84" s="6">
        <f t="shared" si="65"/>
        <v>138.66668714383547</v>
      </c>
      <c r="J84" s="6">
        <f t="shared" si="65"/>
        <v>137.71846220527954</v>
      </c>
      <c r="K84" s="6">
        <f t="shared" si="65"/>
        <v>141.02389460243447</v>
      </c>
      <c r="L84" s="27">
        <f t="shared" si="71"/>
        <v>137.87499493233111</v>
      </c>
      <c r="M84" s="6"/>
      <c r="N84" s="14">
        <f t="shared" si="66"/>
        <v>100.19564362966243</v>
      </c>
      <c r="O84" s="14">
        <f t="shared" si="67"/>
        <v>100.13256588794866</v>
      </c>
      <c r="P84" s="14">
        <f t="shared" si="68"/>
        <v>100.62458402334677</v>
      </c>
      <c r="Q84" s="14">
        <f t="shared" si="69"/>
        <v>97.384423119101569</v>
      </c>
      <c r="T84">
        <f t="shared" si="72"/>
        <v>137.71908692323694</v>
      </c>
    </row>
    <row r="85" spans="1:20" x14ac:dyDescent="0.3">
      <c r="A85" s="13">
        <v>81</v>
      </c>
      <c r="B85" s="164"/>
      <c r="C85" s="6" t="s">
        <v>9</v>
      </c>
      <c r="D85" s="6">
        <v>128.69999999999999</v>
      </c>
      <c r="E85" s="6">
        <f>'Seasonal Indexes'!$H$62+'Seasonal Indexes'!$H$61*A85</f>
        <v>123.88144841269846</v>
      </c>
      <c r="F85" s="6">
        <f>'Seasonal Indexes'!$K$107+'Seasonal Indexes'!$K$108*A85+'Seasonal Indexes'!$K$109*(POWER(A85,2))</f>
        <v>88.711126732665804</v>
      </c>
      <c r="G85" s="6"/>
      <c r="H85" s="6">
        <f t="shared" si="70"/>
        <v>129.71430274852912</v>
      </c>
      <c r="I85" s="6">
        <f t="shared" si="65"/>
        <v>129.5839393997735</v>
      </c>
      <c r="J85" s="6">
        <f t="shared" si="65"/>
        <v>128.22174491909132</v>
      </c>
      <c r="K85" s="6">
        <f t="shared" si="65"/>
        <v>129.61592124495436</v>
      </c>
      <c r="L85" s="27">
        <f t="shared" si="71"/>
        <v>129.85075277466814</v>
      </c>
      <c r="M85" s="6"/>
      <c r="N85" s="14">
        <f t="shared" si="66"/>
        <v>92.888015902344023</v>
      </c>
      <c r="O85" s="14">
        <f t="shared" si="67"/>
        <v>92.794663106578952</v>
      </c>
      <c r="P85" s="14">
        <f t="shared" si="68"/>
        <v>93.388884873584743</v>
      </c>
      <c r="Q85" s="14">
        <f t="shared" si="69"/>
        <v>94.003349865344163</v>
      </c>
      <c r="T85">
        <f t="shared" si="72"/>
        <v>128.22232655807636</v>
      </c>
    </row>
    <row r="86" spans="1:20" x14ac:dyDescent="0.3">
      <c r="A86" s="13">
        <v>82</v>
      </c>
      <c r="B86" s="164"/>
      <c r="C86" s="6" t="s">
        <v>10</v>
      </c>
      <c r="D86" s="6">
        <v>130.80000000000001</v>
      </c>
      <c r="E86" s="6">
        <f>'Seasonal Indexes'!$H$62+'Seasonal Indexes'!$H$61*A86</f>
        <v>124.32291666666671</v>
      </c>
      <c r="F86" s="6">
        <f>'Seasonal Indexes'!$K$107+'Seasonal Indexes'!$K$108*A86+'Seasonal Indexes'!$K$109*(POWER(A86,2))</f>
        <v>88.277193614279554</v>
      </c>
      <c r="G86" s="6"/>
      <c r="H86" s="6">
        <f t="shared" si="70"/>
        <v>137.02597787029671</v>
      </c>
      <c r="I86" s="6">
        <f t="shared" si="65"/>
        <v>136.84354111173155</v>
      </c>
      <c r="J86" s="6">
        <f t="shared" si="65"/>
        <v>134.42133892131355</v>
      </c>
      <c r="K86" s="6">
        <f t="shared" si="65"/>
        <v>135.11341114715802</v>
      </c>
      <c r="L86" s="27">
        <f t="shared" si="71"/>
        <v>137.52196047633652</v>
      </c>
      <c r="M86" s="6"/>
      <c r="N86" s="14">
        <f t="shared" si="66"/>
        <v>97.297176602400313</v>
      </c>
      <c r="O86" s="14">
        <f t="shared" si="67"/>
        <v>97.167634877591865</v>
      </c>
      <c r="P86" s="14">
        <f t="shared" si="68"/>
        <v>97.405397293409067</v>
      </c>
      <c r="Q86" s="14">
        <f t="shared" si="69"/>
        <v>98.019814001143587</v>
      </c>
      <c r="T86">
        <f t="shared" si="72"/>
        <v>134.42194868287299</v>
      </c>
    </row>
    <row r="87" spans="1:20" x14ac:dyDescent="0.3">
      <c r="A87" s="13">
        <v>83</v>
      </c>
      <c r="B87" s="164"/>
      <c r="C87" s="6" t="s">
        <v>11</v>
      </c>
      <c r="D87" s="6">
        <v>111.5</v>
      </c>
      <c r="E87" s="6">
        <f>'Seasonal Indexes'!$H$62+'Seasonal Indexes'!$H$61*A87</f>
        <v>124.76438492063497</v>
      </c>
      <c r="F87" s="6">
        <f>'Seasonal Indexes'!$K$107+'Seasonal Indexes'!$K$108*A87+'Seasonal Indexes'!$K$109*(POWER(A87,2))</f>
        <v>87.835413057149296</v>
      </c>
      <c r="G87" s="6"/>
      <c r="H87" s="6">
        <f t="shared" si="70"/>
        <v>112.21134664403694</v>
      </c>
      <c r="I87" s="6">
        <f t="shared" si="65"/>
        <v>112.11378381879148</v>
      </c>
      <c r="J87" s="6">
        <f t="shared" si="65"/>
        <v>110.0166385793536</v>
      </c>
      <c r="K87" s="6">
        <f t="shared" si="65"/>
        <v>112.09991957231539</v>
      </c>
      <c r="L87" s="27">
        <f t="shared" si="71"/>
        <v>112.01670493412816</v>
      </c>
      <c r="M87" s="6"/>
      <c r="N87" s="14">
        <f t="shared" si="66"/>
        <v>78.997944713530401</v>
      </c>
      <c r="O87" s="14">
        <f t="shared" si="67"/>
        <v>78.929259478878635</v>
      </c>
      <c r="P87" s="14">
        <f t="shared" si="68"/>
        <v>79.726313634392199</v>
      </c>
      <c r="Q87" s="14">
        <f t="shared" si="69"/>
        <v>77.640545709543574</v>
      </c>
      <c r="T87">
        <f t="shared" si="72"/>
        <v>110.01713763640545</v>
      </c>
    </row>
    <row r="88" spans="1:20" ht="15" thickBot="1" x14ac:dyDescent="0.35">
      <c r="A88" s="83">
        <v>84</v>
      </c>
      <c r="B88" s="165"/>
      <c r="C88" s="74" t="s">
        <v>12</v>
      </c>
      <c r="D88" s="74">
        <v>93.1</v>
      </c>
      <c r="E88" s="74">
        <f>'Seasonal Indexes'!$H$62+'Seasonal Indexes'!$H$61*A88</f>
        <v>125.20585317460323</v>
      </c>
      <c r="F88" s="74">
        <f>'Seasonal Indexes'!$K$107+'Seasonal Indexes'!$K$108*A88+'Seasonal Indexes'!$K$109*(POWER(A88,2))</f>
        <v>87.385785061275001</v>
      </c>
      <c r="G88" s="74"/>
      <c r="H88" s="74">
        <f t="shared" si="70"/>
        <v>97.944208829044641</v>
      </c>
      <c r="I88" s="74">
        <f t="shared" si="65"/>
        <v>97.683370976905252</v>
      </c>
      <c r="J88" s="74">
        <f t="shared" si="65"/>
        <v>95.382963240776547</v>
      </c>
      <c r="K88" s="74">
        <f t="shared" si="65"/>
        <v>97.063264401313106</v>
      </c>
      <c r="L88" s="87">
        <f t="shared" si="71"/>
        <v>97.178920607008891</v>
      </c>
      <c r="M88" s="74"/>
      <c r="N88" s="91">
        <f t="shared" si="66"/>
        <v>68.358877510269807</v>
      </c>
      <c r="O88" s="91">
        <f t="shared" si="67"/>
        <v>68.176829148272617</v>
      </c>
      <c r="P88" s="91">
        <f t="shared" si="68"/>
        <v>69.197836228231054</v>
      </c>
      <c r="Q88" s="91">
        <f t="shared" si="69"/>
        <v>73.417157787337516</v>
      </c>
      <c r="T88">
        <f t="shared" si="72"/>
        <v>95.383395916606716</v>
      </c>
    </row>
    <row r="89" spans="1:20" ht="15" thickTop="1" x14ac:dyDescent="0.3">
      <c r="B89" s="71"/>
      <c r="G89" s="92"/>
      <c r="H89" s="93"/>
      <c r="I89" s="93"/>
      <c r="J89" s="93"/>
      <c r="K89" s="93"/>
      <c r="L89" s="93"/>
      <c r="M89" s="93"/>
      <c r="N89" s="93"/>
      <c r="O89" s="93"/>
      <c r="P89" s="93"/>
    </row>
    <row r="90" spans="1:20" x14ac:dyDescent="0.3">
      <c r="B90" s="71"/>
      <c r="F90" t="s">
        <v>93</v>
      </c>
      <c r="G90" s="92"/>
      <c r="H90" s="93">
        <f>SUMPRODUCT(($D77:$D88-H77:H88),($D77:$D88-H77:H88))</f>
        <v>297.44609906940394</v>
      </c>
      <c r="I90" s="93">
        <f t="shared" ref="I90:L90" si="73">SUMPRODUCT(($D77:$D88-I77:I88),($D77:$D88-I77:I88))</f>
        <v>289.3236879689984</v>
      </c>
      <c r="J90" s="93">
        <f t="shared" si="73"/>
        <v>242.96216333548668</v>
      </c>
      <c r="K90" s="93">
        <f t="shared" si="73"/>
        <v>402.50526896160551</v>
      </c>
      <c r="L90" s="93">
        <f t="shared" si="73"/>
        <v>353.90102225288734</v>
      </c>
      <c r="M90" s="93"/>
      <c r="N90" s="93">
        <f>SUMPRODUCT(($D77:$D88-N77:N88),($D77:$D88-N77:N88))</f>
        <v>13943.632614124832</v>
      </c>
      <c r="O90" s="93">
        <f>SUMPRODUCT(($D77:$D88-O77:O88),($D77:$D88-O77:O88))</f>
        <v>13946.801998521123</v>
      </c>
      <c r="P90" s="93">
        <f>SUMPRODUCT(($D77:$D88-P77:P88),($D77:$D88-P77:P88))</f>
        <v>13961.270783132579</v>
      </c>
      <c r="Q90" s="93">
        <f>SUMPRODUCT(($D77:$D88-Q77:Q88),($D77:$D88-Q77:Q88))</f>
        <v>14231.613879943427</v>
      </c>
    </row>
    <row r="91" spans="1:20" ht="13.8" customHeight="1" x14ac:dyDescent="0.3">
      <c r="J91" t="s">
        <v>96</v>
      </c>
    </row>
    <row r="92" spans="1:20" ht="13.8" customHeight="1" x14ac:dyDescent="0.3"/>
    <row r="93" spans="1:20" ht="13.8" customHeight="1" x14ac:dyDescent="0.3"/>
    <row r="94" spans="1:20" ht="13.8" customHeight="1" x14ac:dyDescent="0.3"/>
    <row r="96" spans="1:20" ht="15" thickBot="1" x14ac:dyDescent="0.35"/>
    <row r="97" spans="1:10" ht="44.4" customHeight="1" thickBot="1" x14ac:dyDescent="0.45">
      <c r="A97" s="15"/>
      <c r="B97" s="29"/>
      <c r="C97" s="29"/>
      <c r="D97" s="159" t="str">
        <f>'Seasonal Indexes'!D228</f>
        <v>Linear           Trend</v>
      </c>
      <c r="E97" s="160"/>
      <c r="F97" s="160" t="str">
        <f>'Seasonal Indexes'!F228</f>
        <v>Polynomial Trend</v>
      </c>
      <c r="G97" s="161"/>
    </row>
    <row r="98" spans="1:10" ht="29.4" thickBot="1" x14ac:dyDescent="0.35">
      <c r="A98" s="64" t="str">
        <f>'Seasonal Indexes'!A229</f>
        <v>Seasonal Index</v>
      </c>
      <c r="B98" s="65" t="str">
        <f>'Seasonal Indexes'!B229</f>
        <v>Mean</v>
      </c>
      <c r="C98" s="65" t="str">
        <f>'Seasonal Indexes'!C229</f>
        <v>Median</v>
      </c>
      <c r="D98" s="65" t="str">
        <f>'Seasonal Indexes'!D229</f>
        <v>R-b-T Mean</v>
      </c>
      <c r="E98" s="65" t="str">
        <f>'Seasonal Indexes'!E229</f>
        <v>R-b-T Median</v>
      </c>
      <c r="F98" s="65" t="str">
        <f>'Seasonal Indexes'!F229</f>
        <v>R-b-T Mean</v>
      </c>
      <c r="G98" s="66" t="str">
        <f>'Seasonal Indexes'!G229</f>
        <v>R-b-T median</v>
      </c>
      <c r="H98" s="1" t="str">
        <f>'Seasonal Indexes'!H229</f>
        <v>R-t-MA(12)</v>
      </c>
      <c r="I98" s="20" t="s">
        <v>95</v>
      </c>
      <c r="J98" s="17"/>
    </row>
    <row r="99" spans="1:10" x14ac:dyDescent="0.3">
      <c r="A99" s="56" t="str">
        <f>'Seasonal Indexes'!A230</f>
        <v>January</v>
      </c>
      <c r="B99" s="6">
        <f>'Seasonal Indexes'!B230</f>
        <v>0.72818411129851446</v>
      </c>
      <c r="C99" s="6">
        <f>'Seasonal Indexes'!C230</f>
        <v>0.73085382997513348</v>
      </c>
      <c r="D99" s="6">
        <f>'Seasonal Indexes'!D230</f>
        <v>0.75085426819540679</v>
      </c>
      <c r="E99" s="6">
        <f>'Seasonal Indexes'!E230</f>
        <v>0.71783937297338207</v>
      </c>
      <c r="F99" s="6">
        <f>'Seasonal Indexes'!F230</f>
        <v>0.72374552554390081</v>
      </c>
      <c r="G99" s="7">
        <f>'Seasonal Indexes'!G230</f>
        <v>0.69933532997918746</v>
      </c>
      <c r="H99">
        <f>'Seasonal Indexes'!H230</f>
        <v>0.69712565589016229</v>
      </c>
      <c r="I99" s="18">
        <f>AVERAGE('Dataset - USA(Housing) Cont....'!R6,'Dataset - USA(Housing) Cont....'!R18,'Dataset - USA(Housing) Cont....'!R30,'Dataset - USA(Housing) Cont....'!R42,'Dataset - USA(Housing) Cont....'!R54,'Dataset - USA(Housing) Cont....'!R66)</f>
        <v>1.0000045361961451E-2</v>
      </c>
      <c r="J99" s="7">
        <f>I99*100</f>
        <v>1.0000045361961452</v>
      </c>
    </row>
    <row r="100" spans="1:10" x14ac:dyDescent="0.3">
      <c r="A100" s="56" t="str">
        <f>'Seasonal Indexes'!A231</f>
        <v>Feburary</v>
      </c>
      <c r="B100" s="6">
        <f>'Seasonal Indexes'!B231</f>
        <v>0.74468471919907742</v>
      </c>
      <c r="C100" s="6">
        <f>'Seasonal Indexes'!C231</f>
        <v>0.74596421918046918</v>
      </c>
      <c r="D100" s="6">
        <f>'Seasonal Indexes'!D231</f>
        <v>0.7616041530887615</v>
      </c>
      <c r="E100" s="6">
        <f>'Seasonal Indexes'!E231</f>
        <v>0.74447711203570377</v>
      </c>
      <c r="F100" s="6">
        <f>'Seasonal Indexes'!F231</f>
        <v>0.73934963342984283</v>
      </c>
      <c r="G100" s="7">
        <f>'Seasonal Indexes'!G231</f>
        <v>0.76864901792918439</v>
      </c>
      <c r="H100">
        <f>'Seasonal Indexes'!H231</f>
        <v>0.74190689355807771</v>
      </c>
      <c r="I100" s="18">
        <f>AVERAGE('Dataset - USA(Housing) Cont....'!R7,'Dataset - USA(Housing) Cont....'!R19,'Dataset - USA(Housing) Cont....'!R31,'Dataset - USA(Housing) Cont....'!R43,'Dataset - USA(Housing) Cont....'!R55,'Dataset - USA(Housing) Cont....'!R67)</f>
        <v>1.0000045361961455E-2</v>
      </c>
      <c r="J100" s="7">
        <f t="shared" ref="J100:J110" si="74">I100*100</f>
        <v>1.0000045361961454</v>
      </c>
    </row>
    <row r="101" spans="1:10" x14ac:dyDescent="0.3">
      <c r="A101" s="56" t="str">
        <f>'Seasonal Indexes'!A232</f>
        <v>March</v>
      </c>
      <c r="B101" s="6">
        <f>'Seasonal Indexes'!B232</f>
        <v>0.9995697844241892</v>
      </c>
      <c r="C101" s="6">
        <f>'Seasonal Indexes'!C232</f>
        <v>1.0005325645964416</v>
      </c>
      <c r="D101" s="6">
        <f>'Seasonal Indexes'!D232</f>
        <v>1.02054047146963</v>
      </c>
      <c r="E101" s="6">
        <f>'Seasonal Indexes'!E232</f>
        <v>1.0248591297874572</v>
      </c>
      <c r="F101" s="6">
        <f>'Seasonal Indexes'!F232</f>
        <v>0.99924513014104488</v>
      </c>
      <c r="G101" s="7">
        <f>'Seasonal Indexes'!G232</f>
        <v>1.0319169351933175</v>
      </c>
      <c r="H101">
        <f>'Seasonal Indexes'!H232</f>
        <v>1.0080397642023031</v>
      </c>
      <c r="I101" s="18">
        <f>AVERAGE('Dataset - USA(Housing) Cont....'!R8,'Dataset - USA(Housing) Cont....'!R20,'Dataset - USA(Housing) Cont....'!R32,'Dataset - USA(Housing) Cont....'!R44,'Dataset - USA(Housing) Cont....'!R56,'Dataset - USA(Housing) Cont....'!R68)</f>
        <v>1.0000045361961451E-2</v>
      </c>
      <c r="J101" s="7">
        <f t="shared" si="74"/>
        <v>1.0000045361961452</v>
      </c>
    </row>
    <row r="102" spans="1:10" x14ac:dyDescent="0.3">
      <c r="A102" s="56" t="str">
        <f>'Seasonal Indexes'!A233</f>
        <v>April</v>
      </c>
      <c r="B102" s="6">
        <f>'Seasonal Indexes'!B233</f>
        <v>1.1201094519986337</v>
      </c>
      <c r="C102" s="6">
        <f>'Seasonal Indexes'!C233</f>
        <v>1.1206752822998935</v>
      </c>
      <c r="D102" s="6">
        <f>'Seasonal Indexes'!D233</f>
        <v>1.1331589776415512</v>
      </c>
      <c r="E102" s="6">
        <f>'Seasonal Indexes'!E233</f>
        <v>1.1071270058304568</v>
      </c>
      <c r="F102" s="6">
        <f>'Seasonal Indexes'!F233</f>
        <v>1.1130919564162607</v>
      </c>
      <c r="G102" s="7">
        <f>'Seasonal Indexes'!G233</f>
        <v>1.1236468314914101</v>
      </c>
      <c r="H102">
        <f>'Seasonal Indexes'!H233</f>
        <v>1.1286716199274494</v>
      </c>
      <c r="I102" s="18">
        <f>AVERAGE('Dataset - USA(Housing) Cont....'!R9,'Dataset - USA(Housing) Cont....'!R21,'Dataset - USA(Housing) Cont....'!R33,'Dataset - USA(Housing) Cont....'!R45,'Dataset - USA(Housing) Cont....'!R57,'Dataset - USA(Housing) Cont....'!R69)</f>
        <v>1.0000045361961458E-2</v>
      </c>
      <c r="J102" s="7">
        <f t="shared" si="74"/>
        <v>1.0000045361961458</v>
      </c>
    </row>
    <row r="103" spans="1:10" x14ac:dyDescent="0.3">
      <c r="A103" s="56" t="str">
        <f>'Seasonal Indexes'!A234</f>
        <v>May</v>
      </c>
      <c r="B103" s="6">
        <f>'Seasonal Indexes'!B234</f>
        <v>1.1726321620737943</v>
      </c>
      <c r="C103" s="6">
        <f>'Seasonal Indexes'!C234</f>
        <v>1.1730981783958301</v>
      </c>
      <c r="D103" s="6">
        <f>'Seasonal Indexes'!D234</f>
        <v>1.1822177181940281</v>
      </c>
      <c r="E103" s="6">
        <f>'Seasonal Indexes'!E234</f>
        <v>1.1553640252678872</v>
      </c>
      <c r="F103" s="6">
        <f>'Seasonal Indexes'!F234</f>
        <v>1.1714804412205047</v>
      </c>
      <c r="G103" s="7">
        <f>'Seasonal Indexes'!G234</f>
        <v>1.147937200529916</v>
      </c>
      <c r="H103">
        <f>'Seasonal Indexes'!H234</f>
        <v>1.1818947542557974</v>
      </c>
      <c r="I103" s="18">
        <f>AVERAGE('Dataset - USA(Housing) Cont....'!R10,'Dataset - USA(Housing) Cont....'!R22,'Dataset - USA(Housing) Cont....'!R34,'Dataset - USA(Housing) Cont....'!R46,'Dataset - USA(Housing) Cont....'!R58,'Dataset - USA(Housing) Cont....'!R70)</f>
        <v>1.0000045361961455E-2</v>
      </c>
      <c r="J103" s="7">
        <f t="shared" si="74"/>
        <v>1.0000045361961454</v>
      </c>
    </row>
    <row r="104" spans="1:10" x14ac:dyDescent="0.3">
      <c r="A104" s="56" t="str">
        <f>'Seasonal Indexes'!A235</f>
        <v>June</v>
      </c>
      <c r="B104" s="6">
        <f>'Seasonal Indexes'!B235</f>
        <v>1.1669731527953777</v>
      </c>
      <c r="C104" s="6">
        <f>'Seasonal Indexes'!C235</f>
        <v>1.1669470996176357</v>
      </c>
      <c r="D104" s="6">
        <f>'Seasonal Indexes'!D235</f>
        <v>1.1685865871937642</v>
      </c>
      <c r="E104" s="6">
        <f>'Seasonal Indexes'!E235</f>
        <v>1.1995688376917313</v>
      </c>
      <c r="F104" s="6">
        <f>'Seasonal Indexes'!F235</f>
        <v>1.1605208056995786</v>
      </c>
      <c r="G104" s="7">
        <f>'Seasonal Indexes'!G235</f>
        <v>1.1679080759348131</v>
      </c>
      <c r="H104">
        <f>'Seasonal Indexes'!H235</f>
        <v>1.177646420214209</v>
      </c>
      <c r="I104" s="18">
        <f>AVERAGE('Dataset - USA(Housing) Cont....'!R11,'Dataset - USA(Housing) Cont....'!R23,'Dataset - USA(Housing) Cont....'!R35,'Dataset - USA(Housing) Cont....'!R47,'Dataset - USA(Housing) Cont....'!R59,'Dataset - USA(Housing) Cont....'!R71)</f>
        <v>1.0000045361961453E-2</v>
      </c>
      <c r="J104" s="7">
        <f t="shared" si="74"/>
        <v>1.0000045361961454</v>
      </c>
    </row>
    <row r="105" spans="1:10" x14ac:dyDescent="0.3">
      <c r="A105" s="56" t="str">
        <f>'Seasonal Indexes'!A236</f>
        <v>July</v>
      </c>
      <c r="B105" s="6">
        <f>'Seasonal Indexes'!B236</f>
        <v>1.1128722708010814</v>
      </c>
      <c r="C105" s="6">
        <f>'Seasonal Indexes'!C236</f>
        <v>1.1130471409353011</v>
      </c>
      <c r="D105" s="6">
        <f>'Seasonal Indexes'!D236</f>
        <v>1.1074987605969686</v>
      </c>
      <c r="E105" s="6">
        <f>'Seasonal Indexes'!E236</f>
        <v>1.1015089260852253</v>
      </c>
      <c r="F105" s="6">
        <f>'Seasonal Indexes'!F236</f>
        <v>1.1080149775878267</v>
      </c>
      <c r="G105" s="7">
        <f>'Seasonal Indexes'!G236</f>
        <v>1.0739811499894021</v>
      </c>
      <c r="H105">
        <f>'Seasonal Indexes'!H236</f>
        <v>1.1194431597184347</v>
      </c>
      <c r="I105" s="18">
        <f>AVERAGE('Dataset - USA(Housing) Cont....'!R12,'Dataset - USA(Housing) Cont....'!R24,'Dataset - USA(Housing) Cont....'!R36,'Dataset - USA(Housing) Cont....'!R48,'Dataset - USA(Housing) Cont....'!R60,'Dataset - USA(Housing) Cont....'!R72)</f>
        <v>1.0000045361961451E-2</v>
      </c>
      <c r="J105" s="7">
        <f t="shared" si="74"/>
        <v>1.0000045361961452</v>
      </c>
    </row>
    <row r="106" spans="1:10" x14ac:dyDescent="0.3">
      <c r="A106" s="56" t="str">
        <f>'Seasonal Indexes'!A237</f>
        <v>August</v>
      </c>
      <c r="B106" s="6">
        <f>'Seasonal Indexes'!B237</f>
        <v>1.1240607701102783</v>
      </c>
      <c r="C106" s="6">
        <f>'Seasonal Indexes'!C237</f>
        <v>1.123353122428612</v>
      </c>
      <c r="D106" s="6">
        <f>'Seasonal Indexes'!D237</f>
        <v>1.1156714544849147</v>
      </c>
      <c r="E106" s="6">
        <f>'Seasonal Indexes'!E237</f>
        <v>1.1424491029656136</v>
      </c>
      <c r="F106" s="6">
        <f>'Seasonal Indexes'!F237</f>
        <v>1.1288729061651985</v>
      </c>
      <c r="G106" s="7">
        <f>'Seasonal Indexes'!G237</f>
        <v>1.092522645521443</v>
      </c>
      <c r="H106">
        <f>'Seasonal Indexes'!H237</f>
        <v>1.1169395422377666</v>
      </c>
      <c r="I106" s="18">
        <f>AVERAGE('Dataset - USA(Housing) Cont....'!R13,'Dataset - USA(Housing) Cont....'!R25,'Dataset - USA(Housing) Cont....'!R37,'Dataset - USA(Housing) Cont....'!R49,'Dataset - USA(Housing) Cont....'!R61,'Dataset - USA(Housing) Cont....'!R73)</f>
        <v>1.0000045361961455E-2</v>
      </c>
      <c r="J106" s="7">
        <f t="shared" si="74"/>
        <v>1.0000045361961454</v>
      </c>
    </row>
    <row r="107" spans="1:10" x14ac:dyDescent="0.3">
      <c r="A107" s="56" t="str">
        <f>'Seasonal Indexes'!A238</f>
        <v>September</v>
      </c>
      <c r="B107" s="6">
        <f>'Seasonal Indexes'!B238</f>
        <v>1.0470841632106132</v>
      </c>
      <c r="C107" s="6">
        <f>'Seasonal Indexes'!C238</f>
        <v>1.0460318397963655</v>
      </c>
      <c r="D107" s="6">
        <f>'Seasonal Indexes'!D238</f>
        <v>1.0350358876329375</v>
      </c>
      <c r="E107" s="6">
        <f>'Seasonal Indexes'!E238</f>
        <v>1.0462900047241301</v>
      </c>
      <c r="F107" s="6">
        <f>'Seasonal Indexes'!F238</f>
        <v>1.0527302302789541</v>
      </c>
      <c r="G107" s="7">
        <f>'Seasonal Indexes'!G238</f>
        <v>1.0596568133851649</v>
      </c>
      <c r="H107">
        <f>'Seasonal Indexes'!H238</f>
        <v>1.0481856197070247</v>
      </c>
      <c r="I107" s="18">
        <f>AVERAGE('Dataset - USA(Housing) Cont....'!R14,'Dataset - USA(Housing) Cont....'!R26,'Dataset - USA(Housing) Cont....'!R38,'Dataset - USA(Housing) Cont....'!R50,'Dataset - USA(Housing) Cont....'!R62,'Dataset - USA(Housing) Cont....'!R74)</f>
        <v>1.0000045361961451E-2</v>
      </c>
      <c r="J107" s="7">
        <f t="shared" si="74"/>
        <v>1.0000045361961452</v>
      </c>
    </row>
    <row r="108" spans="1:10" x14ac:dyDescent="0.3">
      <c r="A108" s="56" t="str">
        <f>'Seasonal Indexes'!A239</f>
        <v>October</v>
      </c>
      <c r="B108" s="6">
        <f>'Seasonal Indexes'!B239</f>
        <v>1.1021779535440703</v>
      </c>
      <c r="C108" s="6">
        <f>'Seasonal Indexes'!C239</f>
        <v>1.100710510827501</v>
      </c>
      <c r="D108" s="6">
        <f>'Seasonal Indexes'!D239</f>
        <v>1.081227359568169</v>
      </c>
      <c r="E108" s="6">
        <f>'Seasonal Indexes'!E239</f>
        <v>1.0867940905008098</v>
      </c>
      <c r="F108" s="6">
        <f>'Seasonal Indexes'!F239</f>
        <v>1.1034038725677495</v>
      </c>
      <c r="G108" s="7">
        <f>'Seasonal Indexes'!G239</f>
        <v>1.1103639568497574</v>
      </c>
      <c r="H108">
        <f>'Seasonal Indexes'!H239</f>
        <v>1.1061674240241559</v>
      </c>
      <c r="I108" s="18">
        <f>AVERAGE('Dataset - USA(Housing) Cont....'!R15,'Dataset - USA(Housing) Cont....'!R27,'Dataset - USA(Housing) Cont....'!R39,'Dataset - USA(Housing) Cont....'!R51,'Dataset - USA(Housing) Cont....'!R63,'Dataset - USA(Housing) Cont....'!R75)</f>
        <v>1.0000045361961451E-2</v>
      </c>
      <c r="J108" s="7">
        <f t="shared" si="74"/>
        <v>1.0000045361961452</v>
      </c>
    </row>
    <row r="109" spans="1:10" x14ac:dyDescent="0.3">
      <c r="A109" s="56" t="str">
        <f>'Seasonal Indexes'!A240</f>
        <v>November</v>
      </c>
      <c r="B109" s="6">
        <f>'Seasonal Indexes'!B240</f>
        <v>0.89938604446626924</v>
      </c>
      <c r="C109" s="6">
        <f>'Seasonal Indexes'!C240</f>
        <v>0.89860406790054081</v>
      </c>
      <c r="D109" s="6">
        <f>'Seasonal Indexes'!D240</f>
        <v>0.88179522264576793</v>
      </c>
      <c r="E109" s="6">
        <f>'Seasonal Indexes'!E240</f>
        <v>0.89849294446988459</v>
      </c>
      <c r="F109" s="6">
        <f>'Seasonal Indexes'!F240</f>
        <v>0.90767847340251029</v>
      </c>
      <c r="G109" s="7">
        <f>'Seasonal Indexes'!G240</f>
        <v>0.88393215227470345</v>
      </c>
      <c r="H109">
        <f>'Seasonal Indexes'!H240</f>
        <v>0.89782597017076748</v>
      </c>
      <c r="I109" s="18">
        <f>AVERAGE('Dataset - USA(Housing) Cont....'!R16,'Dataset - USA(Housing) Cont....'!R28,'Dataset - USA(Housing) Cont....'!R40,'Dataset - USA(Housing) Cont....'!R52,'Dataset - USA(Housing) Cont....'!R64,'Dataset - USA(Housing) Cont....'!R76)</f>
        <v>1.0000045361961455E-2</v>
      </c>
      <c r="J109" s="7">
        <f t="shared" si="74"/>
        <v>1.0000045361961454</v>
      </c>
    </row>
    <row r="110" spans="1:10" ht="15" thickBot="1" x14ac:dyDescent="0.35">
      <c r="A110" s="19" t="str">
        <f>'Seasonal Indexes'!A241</f>
        <v>December</v>
      </c>
      <c r="B110" s="9">
        <f>'Seasonal Indexes'!B241</f>
        <v>0.78226541607810118</v>
      </c>
      <c r="C110" s="9">
        <f>'Seasonal Indexes'!C241</f>
        <v>0.7801821440462765</v>
      </c>
      <c r="D110" s="9">
        <f>'Seasonal Indexes'!D241</f>
        <v>0.76180913928809868</v>
      </c>
      <c r="E110" s="9">
        <f>'Seasonal Indexes'!E241</f>
        <v>0.7752294476677184</v>
      </c>
      <c r="F110" s="9">
        <f>'Seasonal Indexes'!F241</f>
        <v>0.79186604754662848</v>
      </c>
      <c r="G110" s="10">
        <f>'Seasonal Indexes'!G241</f>
        <v>0.84014989092170234</v>
      </c>
      <c r="H110">
        <f>'Seasonal Indexes'!H241</f>
        <v>0.7761531760938527</v>
      </c>
      <c r="I110" s="18">
        <f>AVERAGE('Dataset - USA(Housing) Cont....'!R17,'Dataset - USA(Housing) Cont....'!R29,'Dataset - USA(Housing) Cont....'!R41,'Dataset - USA(Housing) Cont....'!R53,'Dataset - USA(Housing) Cont....'!R65,'Dataset - USA(Housing) Cont....'!R77)</f>
        <v>1.0000045361961451E-2</v>
      </c>
      <c r="J110" s="7">
        <f t="shared" si="74"/>
        <v>1.0000045361961452</v>
      </c>
    </row>
    <row r="111" spans="1:10" ht="15" thickBot="1" x14ac:dyDescent="0.35">
      <c r="I111" s="21">
        <f>AVERAGE(I99:I110)</f>
        <v>1.0000045361961453E-2</v>
      </c>
      <c r="J111" s="10"/>
    </row>
    <row r="144" spans="1:20" ht="28.8" customHeight="1" x14ac:dyDescent="0.55000000000000004">
      <c r="A144" s="158" t="s">
        <v>89</v>
      </c>
      <c r="B144" s="158"/>
      <c r="C144" s="158"/>
      <c r="D144" s="158"/>
      <c r="E144" s="158"/>
      <c r="F144" s="158"/>
      <c r="G144" s="158"/>
      <c r="H144" s="158"/>
      <c r="I144" s="158"/>
      <c r="J144" s="158"/>
      <c r="K144" s="158"/>
      <c r="L144" s="158"/>
      <c r="M144" s="158"/>
      <c r="N144" s="158"/>
      <c r="O144" s="158"/>
      <c r="P144" s="158"/>
      <c r="Q144" s="158"/>
      <c r="R144" s="158"/>
      <c r="S144" s="158"/>
      <c r="T144" s="158"/>
    </row>
  </sheetData>
  <mergeCells count="13">
    <mergeCell ref="A144:T144"/>
    <mergeCell ref="D97:E97"/>
    <mergeCell ref="F97:G97"/>
    <mergeCell ref="H2:P2"/>
    <mergeCell ref="H3:K3"/>
    <mergeCell ref="N3:Q3"/>
    <mergeCell ref="B77:B88"/>
    <mergeCell ref="B5:B16"/>
    <mergeCell ref="B17:B28"/>
    <mergeCell ref="B29:B40"/>
    <mergeCell ref="B41:B52"/>
    <mergeCell ref="B53:B64"/>
    <mergeCell ref="B65:B76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04"/>
  <sheetViews>
    <sheetView topLeftCell="A202" workbookViewId="0">
      <selection activeCell="A204" sqref="A204"/>
    </sheetView>
  </sheetViews>
  <sheetFormatPr defaultRowHeight="14.4" x14ac:dyDescent="0.3"/>
  <sheetData>
    <row r="2" spans="1:1" ht="36.6" x14ac:dyDescent="0.7">
      <c r="A2" s="114" t="s">
        <v>98</v>
      </c>
    </row>
    <row r="33" spans="1:1" x14ac:dyDescent="0.3">
      <c r="A33" t="s">
        <v>99</v>
      </c>
    </row>
    <row r="35" spans="1:1" ht="31.2" x14ac:dyDescent="0.6">
      <c r="A35" s="61" t="s">
        <v>100</v>
      </c>
    </row>
    <row r="66" spans="1:2" ht="31.2" x14ac:dyDescent="0.6">
      <c r="A66" s="61" t="s">
        <v>101</v>
      </c>
      <c r="B66" s="61"/>
    </row>
    <row r="98" spans="1:1" x14ac:dyDescent="0.3">
      <c r="A98" t="s">
        <v>102</v>
      </c>
    </row>
    <row r="100" spans="1:1" ht="33.6" x14ac:dyDescent="0.65">
      <c r="A100" s="113" t="s">
        <v>103</v>
      </c>
    </row>
    <row r="131" spans="1:1" x14ac:dyDescent="0.3">
      <c r="A131" t="s">
        <v>104</v>
      </c>
    </row>
    <row r="134" spans="1:1" ht="28.8" x14ac:dyDescent="0.55000000000000004">
      <c r="A134" s="112" t="s">
        <v>105</v>
      </c>
    </row>
    <row r="167" spans="1:1" ht="31.2" x14ac:dyDescent="0.6">
      <c r="A167" s="61" t="s">
        <v>106</v>
      </c>
    </row>
    <row r="204" spans="1:1" ht="46.2" x14ac:dyDescent="0.85">
      <c r="A204" s="115" t="s">
        <v>107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Seasonal Indexes</vt:lpstr>
      <vt:lpstr>Dataset - USA(Housing)</vt:lpstr>
      <vt:lpstr>Dataset - USA(Housing) Cont....</vt:lpstr>
      <vt:lpstr>Dataset - USA(Housing VS Year)2</vt:lpstr>
      <vt:lpstr>Plots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SINGH Arjun</dc:creator>
  <cp:lastModifiedBy>SINGH Arjun</cp:lastModifiedBy>
  <dcterms:created xsi:type="dcterms:W3CDTF">2019-12-03T21:44:36Z</dcterms:created>
  <dcterms:modified xsi:type="dcterms:W3CDTF">2020-01-05T14:06:30Z</dcterms:modified>
</cp:coreProperties>
</file>