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3.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Desktop\Forecasting Project\"/>
    </mc:Choice>
  </mc:AlternateContent>
  <bookViews>
    <workbookView xWindow="0" yWindow="0" windowWidth="23040" windowHeight="9780" firstSheet="2" activeTab="2"/>
  </bookViews>
  <sheets>
    <sheet name="DataSet- USA(Murders VS Years)" sheetId="2" r:id="rId1"/>
    <sheet name="Dataset(Class Exercise)" sheetId="3" r:id="rId2"/>
    <sheet name="Dataset - USA(Divorce,Annulmen)" sheetId="4" r:id="rId3"/>
    <sheet name="Sheet1" sheetId="1" r:id="rId4"/>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76" i="3" l="1"/>
  <c r="I77" i="3"/>
  <c r="I78" i="3" s="1"/>
  <c r="I79" i="3" s="1"/>
  <c r="I80" i="3" s="1"/>
  <c r="I81" i="3" s="1"/>
  <c r="I82" i="3" s="1"/>
  <c r="I83" i="3" s="1"/>
  <c r="I84" i="3" s="1"/>
  <c r="I85" i="3" s="1"/>
  <c r="I86" i="3" s="1"/>
  <c r="J77" i="3"/>
  <c r="J78" i="3"/>
  <c r="J79" i="3" s="1"/>
  <c r="J80" i="3" s="1"/>
  <c r="J81" i="3" s="1"/>
  <c r="J82" i="3" s="1"/>
  <c r="J83" i="3" s="1"/>
  <c r="J84" i="3" s="1"/>
  <c r="J85" i="3" s="1"/>
  <c r="J86" i="3" s="1"/>
  <c r="J76" i="3"/>
  <c r="J77" i="2"/>
  <c r="J78" i="2" s="1"/>
  <c r="J79" i="2" s="1"/>
  <c r="J80" i="2" s="1"/>
  <c r="J81" i="2" s="1"/>
  <c r="J82" i="2" s="1"/>
  <c r="J83" i="2" s="1"/>
  <c r="J84" i="2" s="1"/>
  <c r="J85" i="2" s="1"/>
  <c r="J86" i="2" s="1"/>
  <c r="J76" i="2"/>
  <c r="I86" i="2"/>
  <c r="I79" i="2"/>
  <c r="I78" i="2"/>
  <c r="I76" i="2"/>
  <c r="I75" i="2"/>
  <c r="I77" i="2"/>
  <c r="I80" i="2"/>
  <c r="I81" i="2" s="1"/>
  <c r="I82" i="2" s="1"/>
  <c r="I83" i="2" s="1"/>
  <c r="I84" i="2" s="1"/>
  <c r="I85" i="2" s="1"/>
  <c r="N105" i="4" l="1"/>
  <c r="E19" i="4" l="1"/>
  <c r="A19" i="4" l="1"/>
  <c r="B19" i="4"/>
  <c r="D19" i="4"/>
  <c r="G19" i="4"/>
  <c r="I19" i="4" s="1"/>
  <c r="H19" i="4"/>
  <c r="L19" i="4"/>
  <c r="M19" i="4"/>
  <c r="A20" i="4"/>
  <c r="B20" i="4"/>
  <c r="D20" i="4"/>
  <c r="E20" i="4"/>
  <c r="G20" i="4"/>
  <c r="H20" i="4"/>
  <c r="J20" i="4" s="1"/>
  <c r="L20" i="4"/>
  <c r="M20" i="4"/>
  <c r="A21" i="4"/>
  <c r="B21" i="4"/>
  <c r="D21" i="4"/>
  <c r="E21" i="4"/>
  <c r="G21" i="4"/>
  <c r="I20" i="4" s="1"/>
  <c r="H21" i="4"/>
  <c r="L21" i="4"/>
  <c r="M21" i="4"/>
  <c r="A22" i="4"/>
  <c r="B22" i="4"/>
  <c r="D22" i="4"/>
  <c r="E22" i="4"/>
  <c r="G22" i="4"/>
  <c r="H22" i="4"/>
  <c r="J22" i="4" s="1"/>
  <c r="L22" i="4"/>
  <c r="M22" i="4"/>
  <c r="A23" i="4"/>
  <c r="B23" i="4"/>
  <c r="D23" i="4"/>
  <c r="E23" i="4"/>
  <c r="G23" i="4"/>
  <c r="I22" i="4" s="1"/>
  <c r="H23" i="4"/>
  <c r="L23" i="4"/>
  <c r="M23" i="4"/>
  <c r="A24" i="4"/>
  <c r="B24" i="4"/>
  <c r="D24" i="4"/>
  <c r="E24" i="4"/>
  <c r="G24" i="4"/>
  <c r="H24" i="4"/>
  <c r="J24" i="4" s="1"/>
  <c r="I24" i="4"/>
  <c r="A25" i="4"/>
  <c r="B25" i="4"/>
  <c r="D25" i="4"/>
  <c r="E25" i="4"/>
  <c r="G25" i="4"/>
  <c r="H25" i="4"/>
  <c r="A26" i="4"/>
  <c r="B26" i="4"/>
  <c r="D26" i="4"/>
  <c r="E26" i="4"/>
  <c r="A27" i="4"/>
  <c r="B27" i="4"/>
  <c r="B39" i="4"/>
  <c r="C39" i="4"/>
  <c r="F39" i="4"/>
  <c r="H39" i="4"/>
  <c r="B40" i="4"/>
  <c r="C40" i="4"/>
  <c r="F40" i="4"/>
  <c r="H40" i="4"/>
  <c r="B41" i="4"/>
  <c r="C41" i="4"/>
  <c r="F41" i="4"/>
  <c r="H41" i="4"/>
  <c r="B42" i="4"/>
  <c r="C42" i="4"/>
  <c r="F42" i="4"/>
  <c r="H42" i="4"/>
  <c r="B43" i="4"/>
  <c r="C43" i="4"/>
  <c r="F43" i="4"/>
  <c r="H43" i="4"/>
  <c r="B44" i="4"/>
  <c r="C44" i="4"/>
  <c r="F44" i="4"/>
  <c r="H44" i="4"/>
  <c r="B45" i="4"/>
  <c r="C45" i="4"/>
  <c r="F45" i="4"/>
  <c r="H45" i="4"/>
  <c r="B46" i="4"/>
  <c r="C46" i="4"/>
  <c r="F46" i="4"/>
  <c r="F47" i="4" s="1"/>
  <c r="F48" i="4" s="1"/>
  <c r="H46" i="4"/>
  <c r="H47" i="4"/>
  <c r="H48" i="4" s="1"/>
  <c r="G89" i="4"/>
  <c r="N91" i="4"/>
  <c r="D89" i="4" s="1"/>
  <c r="N93" i="4"/>
  <c r="D94" i="4" s="1"/>
  <c r="G95" i="4"/>
  <c r="G103" i="4"/>
  <c r="S105" i="4"/>
  <c r="G109" i="4"/>
  <c r="N107" i="4" s="1"/>
  <c r="D111" i="4" s="1"/>
  <c r="C118" i="4"/>
  <c r="C119" i="4"/>
  <c r="G130" i="4" s="1" a="1"/>
  <c r="C120" i="4"/>
  <c r="C121" i="4"/>
  <c r="C122" i="4"/>
  <c r="C123" i="4"/>
  <c r="C124" i="4"/>
  <c r="C125" i="4"/>
  <c r="C126" i="4"/>
  <c r="C127" i="4"/>
  <c r="B129" i="4"/>
  <c r="B130" i="4"/>
  <c r="B132" i="4" s="1"/>
  <c r="B131" i="4"/>
  <c r="B133" i="4"/>
  <c r="G130" i="4" l="1"/>
  <c r="G131" i="4"/>
  <c r="G132" i="4"/>
  <c r="D103" i="4"/>
  <c r="D91" i="4"/>
  <c r="J23" i="4"/>
  <c r="J21" i="4"/>
  <c r="J19" i="4"/>
  <c r="D110" i="4"/>
  <c r="D105" i="4"/>
  <c r="D102" i="4"/>
  <c r="D93" i="4"/>
  <c r="D90" i="4"/>
  <c r="D87" i="4"/>
  <c r="I23" i="4"/>
  <c r="I21" i="4"/>
  <c r="D108" i="4"/>
  <c r="D96" i="4"/>
  <c r="D88" i="4"/>
  <c r="B134" i="4"/>
  <c r="D132" i="4" s="1"/>
  <c r="D133" i="4" s="1"/>
  <c r="D107" i="4"/>
  <c r="D104" i="4"/>
  <c r="D101" i="4"/>
  <c r="D95" i="4"/>
  <c r="S91" i="4"/>
  <c r="D109" i="4"/>
  <c r="D97" i="4"/>
  <c r="C5" i="3"/>
  <c r="C6" i="3"/>
  <c r="G22" i="3" s="1" a="1"/>
  <c r="C7" i="3"/>
  <c r="C8" i="3"/>
  <c r="C9" i="3"/>
  <c r="C10" i="3"/>
  <c r="C11" i="3"/>
  <c r="C12" i="3"/>
  <c r="C13" i="3"/>
  <c r="C14" i="3"/>
  <c r="C15" i="3"/>
  <c r="B20" i="3"/>
  <c r="B21" i="3"/>
  <c r="B22" i="3"/>
  <c r="B24" i="3" s="1"/>
  <c r="B23" i="3"/>
  <c r="D36" i="3"/>
  <c r="E36" i="3"/>
  <c r="J36" i="3"/>
  <c r="K36" i="3"/>
  <c r="D37" i="3"/>
  <c r="G37" i="3" s="1"/>
  <c r="E37" i="3"/>
  <c r="H36" i="3" s="1"/>
  <c r="J37" i="3"/>
  <c r="K37" i="3"/>
  <c r="D38" i="3"/>
  <c r="E38" i="3"/>
  <c r="J38" i="3"/>
  <c r="K38" i="3"/>
  <c r="D39" i="3"/>
  <c r="G39" i="3" s="1"/>
  <c r="E39" i="3"/>
  <c r="H38" i="3" s="1"/>
  <c r="J39" i="3"/>
  <c r="K39" i="3"/>
  <c r="D40" i="3"/>
  <c r="E40" i="3"/>
  <c r="J40" i="3"/>
  <c r="K40" i="3"/>
  <c r="D41" i="3"/>
  <c r="G41" i="3" s="1"/>
  <c r="E41" i="3"/>
  <c r="H40" i="3" s="1"/>
  <c r="J41" i="3"/>
  <c r="K41" i="3"/>
  <c r="D42" i="3"/>
  <c r="E42" i="3"/>
  <c r="J42" i="3"/>
  <c r="K42" i="3"/>
  <c r="D43" i="3"/>
  <c r="G42" i="3" s="1"/>
  <c r="E43" i="3"/>
  <c r="H42" i="3" s="1"/>
  <c r="E75" i="3"/>
  <c r="F75" i="3"/>
  <c r="I75" i="3"/>
  <c r="J75" i="3"/>
  <c r="E76" i="3"/>
  <c r="F76" i="3"/>
  <c r="E77" i="3"/>
  <c r="F77" i="3"/>
  <c r="E78" i="3"/>
  <c r="F78" i="3"/>
  <c r="E79" i="3"/>
  <c r="F79" i="3"/>
  <c r="E80" i="3"/>
  <c r="F80" i="3"/>
  <c r="E81" i="3"/>
  <c r="F81" i="3"/>
  <c r="G127" i="3"/>
  <c r="N129" i="3"/>
  <c r="S129" i="3" s="1"/>
  <c r="G133" i="3"/>
  <c r="G141" i="3"/>
  <c r="N143" i="3"/>
  <c r="S143" i="3" s="1"/>
  <c r="G147" i="3"/>
  <c r="C5" i="2"/>
  <c r="C6" i="2"/>
  <c r="C7" i="2"/>
  <c r="C8" i="2"/>
  <c r="C9" i="2"/>
  <c r="C10" i="2"/>
  <c r="C11" i="2"/>
  <c r="C12" i="2"/>
  <c r="C13" i="2"/>
  <c r="C14" i="2"/>
  <c r="C15" i="2"/>
  <c r="B20" i="2"/>
  <c r="B21" i="2"/>
  <c r="B22" i="2"/>
  <c r="G22" i="2" a="1"/>
  <c r="G22" i="2" s="1"/>
  <c r="B23" i="2"/>
  <c r="B24" i="2"/>
  <c r="B25" i="2"/>
  <c r="B26" i="2" s="1"/>
  <c r="B27" i="2" s="1"/>
  <c r="D36" i="2"/>
  <c r="E36" i="2"/>
  <c r="J36" i="2"/>
  <c r="K36" i="2"/>
  <c r="D37" i="2"/>
  <c r="G37" i="2" s="1"/>
  <c r="E37" i="2"/>
  <c r="H37" i="2" s="1"/>
  <c r="J37" i="2"/>
  <c r="K37" i="2"/>
  <c r="D38" i="2"/>
  <c r="E38" i="2"/>
  <c r="J38" i="2"/>
  <c r="K38" i="2"/>
  <c r="D39" i="2"/>
  <c r="G39" i="2" s="1"/>
  <c r="E39" i="2"/>
  <c r="H39" i="2" s="1"/>
  <c r="J39" i="2"/>
  <c r="K39" i="2"/>
  <c r="D40" i="2"/>
  <c r="E40" i="2"/>
  <c r="J40" i="2"/>
  <c r="K40" i="2"/>
  <c r="D41" i="2"/>
  <c r="G41" i="2" s="1"/>
  <c r="E41" i="2"/>
  <c r="H41" i="2" s="1"/>
  <c r="J41" i="2"/>
  <c r="K41" i="2"/>
  <c r="D42" i="2"/>
  <c r="E42" i="2"/>
  <c r="J42" i="2"/>
  <c r="K42" i="2"/>
  <c r="D43" i="2"/>
  <c r="G42" i="2" s="1"/>
  <c r="E43" i="2"/>
  <c r="H42" i="2" s="1"/>
  <c r="E75" i="2"/>
  <c r="F75" i="2"/>
  <c r="J75" i="2"/>
  <c r="E76" i="2"/>
  <c r="F76" i="2"/>
  <c r="E77" i="2"/>
  <c r="F77" i="2"/>
  <c r="E78" i="2"/>
  <c r="F78" i="2"/>
  <c r="E79" i="2"/>
  <c r="F79" i="2"/>
  <c r="E80" i="2"/>
  <c r="F80" i="2"/>
  <c r="E81" i="2"/>
  <c r="F81" i="2"/>
  <c r="G127" i="2"/>
  <c r="S129" i="2" s="1"/>
  <c r="G133" i="2"/>
  <c r="N129" i="2" s="1"/>
  <c r="G141" i="2"/>
  <c r="G147" i="2"/>
  <c r="N143" i="2" s="1"/>
  <c r="E119" i="4" l="1"/>
  <c r="E123" i="4"/>
  <c r="E127" i="4"/>
  <c r="E118" i="4"/>
  <c r="E122" i="4"/>
  <c r="E126" i="4"/>
  <c r="E120" i="4"/>
  <c r="E121" i="4"/>
  <c r="E125" i="4"/>
  <c r="E124" i="4"/>
  <c r="F120" i="4"/>
  <c r="F124" i="4"/>
  <c r="F125" i="4"/>
  <c r="F119" i="4"/>
  <c r="F123" i="4"/>
  <c r="F127" i="4"/>
  <c r="F118" i="4"/>
  <c r="F122" i="4"/>
  <c r="F126" i="4"/>
  <c r="F121" i="4"/>
  <c r="G22" i="3"/>
  <c r="G24" i="3"/>
  <c r="G23" i="3"/>
  <c r="G38" i="3"/>
  <c r="D126" i="3"/>
  <c r="H41" i="3"/>
  <c r="H39" i="3"/>
  <c r="H37" i="3"/>
  <c r="B25" i="3"/>
  <c r="B26" i="3" s="1"/>
  <c r="N145" i="3"/>
  <c r="D141" i="3" s="1"/>
  <c r="N131" i="3"/>
  <c r="D131" i="3" s="1"/>
  <c r="D127" i="3"/>
  <c r="G40" i="3"/>
  <c r="G36" i="3"/>
  <c r="D142" i="3"/>
  <c r="D133" i="3"/>
  <c r="D130" i="3"/>
  <c r="D128" i="3"/>
  <c r="D125" i="3"/>
  <c r="D134" i="3"/>
  <c r="D146" i="3"/>
  <c r="D135" i="3"/>
  <c r="D132" i="3"/>
  <c r="B27" i="3"/>
  <c r="G5" i="2"/>
  <c r="G12" i="2"/>
  <c r="S143" i="2"/>
  <c r="F5" i="2"/>
  <c r="F9" i="2"/>
  <c r="F13" i="2"/>
  <c r="F8" i="2"/>
  <c r="F12" i="2"/>
  <c r="F7" i="2"/>
  <c r="F11" i="2"/>
  <c r="F15" i="2"/>
  <c r="F6" i="2"/>
  <c r="F10" i="2"/>
  <c r="F14" i="2"/>
  <c r="D139" i="2"/>
  <c r="D144" i="2"/>
  <c r="D145" i="2"/>
  <c r="D143" i="2"/>
  <c r="D148" i="2"/>
  <c r="D149" i="2"/>
  <c r="D128" i="2"/>
  <c r="D132" i="2"/>
  <c r="D127" i="2"/>
  <c r="H40" i="2"/>
  <c r="H38" i="2"/>
  <c r="H36" i="2"/>
  <c r="N145" i="2"/>
  <c r="D142" i="2" s="1"/>
  <c r="N131" i="2"/>
  <c r="D130" i="2" s="1"/>
  <c r="G40" i="2"/>
  <c r="G38" i="2"/>
  <c r="G36" i="2"/>
  <c r="G23" i="2"/>
  <c r="G6" i="2" s="1"/>
  <c r="G24" i="2"/>
  <c r="D140" i="3" l="1"/>
  <c r="D148" i="3"/>
  <c r="F6" i="3"/>
  <c r="F10" i="3"/>
  <c r="F14" i="3"/>
  <c r="F5" i="3"/>
  <c r="F9" i="3"/>
  <c r="F13" i="3"/>
  <c r="F7" i="3"/>
  <c r="F15" i="3"/>
  <c r="F8" i="3"/>
  <c r="F12" i="3"/>
  <c r="F11" i="3"/>
  <c r="D149" i="3"/>
  <c r="D144" i="3"/>
  <c r="D143" i="3"/>
  <c r="D147" i="3"/>
  <c r="D129" i="3"/>
  <c r="D145" i="3"/>
  <c r="D139" i="3"/>
  <c r="G7" i="3"/>
  <c r="G11" i="3"/>
  <c r="G15" i="3"/>
  <c r="G8" i="3"/>
  <c r="G6" i="3"/>
  <c r="G10" i="3"/>
  <c r="G14" i="3"/>
  <c r="G12" i="3"/>
  <c r="G5" i="3"/>
  <c r="G9" i="3"/>
  <c r="G13" i="3"/>
  <c r="D131" i="2"/>
  <c r="D129" i="2"/>
  <c r="D125" i="2"/>
  <c r="D141" i="2"/>
  <c r="D147" i="2"/>
  <c r="G15" i="2"/>
  <c r="G8" i="2"/>
  <c r="G14" i="2"/>
  <c r="D126" i="2"/>
  <c r="D133" i="2"/>
  <c r="G11" i="2"/>
  <c r="G13" i="2"/>
  <c r="G10" i="2"/>
  <c r="D134" i="2"/>
  <c r="D135" i="2"/>
  <c r="D146" i="2"/>
  <c r="D140" i="2"/>
  <c r="G7" i="2"/>
  <c r="G9" i="2"/>
</calcChain>
</file>

<file path=xl/sharedStrings.xml><?xml version="1.0" encoding="utf-8"?>
<sst xmlns="http://schemas.openxmlformats.org/spreadsheetml/2006/main" count="290" uniqueCount="104">
  <si>
    <t>The method is used only when the trend is linear or almost linear. For non-linear trends this method is not applicable. It is used for the calculation of averages, and averages are affected by extreme values. Thus if there is some very large value or very small value in the time series, that extreme value should either be omitted or this method should not be applied. We can also write the equation of the trend line.</t>
  </si>
  <si>
    <t>Y2 = aX2 + b</t>
  </si>
  <si>
    <t>Median</t>
  </si>
  <si>
    <t>Second half</t>
  </si>
  <si>
    <t>corresponding Yr -&gt;X2</t>
  </si>
  <si>
    <t>approx Murder</t>
  </si>
  <si>
    <t xml:space="preserve">Y2 </t>
  </si>
  <si>
    <t>Y2 - a*X2</t>
  </si>
  <si>
    <t xml:space="preserve">b= </t>
  </si>
  <si>
    <t>Y =  0.5X  -971.8</t>
  </si>
  <si>
    <t>1990 = partition year</t>
  </si>
  <si>
    <t>Y - 21.2 = 0.5*(X-1986)</t>
  </si>
  <si>
    <r>
      <rPr>
        <u/>
        <sz val="11"/>
        <color theme="1"/>
        <rFont val="Calibri"/>
        <family val="2"/>
        <scheme val="minor"/>
      </rPr>
      <t xml:space="preserve"> (Y2 - Y1)  </t>
    </r>
    <r>
      <rPr>
        <sz val="11"/>
        <color theme="1"/>
        <rFont val="Calibri"/>
        <family val="2"/>
        <scheme val="minor"/>
      </rPr>
      <t xml:space="preserve">   (X2 - X1)</t>
    </r>
  </si>
  <si>
    <t xml:space="preserve">a = </t>
  </si>
  <si>
    <t>Trend Eq</t>
  </si>
  <si>
    <t>Solving 2 equations</t>
  </si>
  <si>
    <t>Y1 = aX1 + b</t>
  </si>
  <si>
    <t>corresponding Yr -&gt; X1</t>
  </si>
  <si>
    <t xml:space="preserve">Y1 </t>
  </si>
  <si>
    <t>First half</t>
  </si>
  <si>
    <t>Splitting the datset into two parts, having odd number of records help</t>
  </si>
  <si>
    <t xml:space="preserve"> SEMI AVERAGE METHOD (MEDIAN)</t>
  </si>
  <si>
    <t>Murder</t>
  </si>
  <si>
    <t>Year(X)</t>
  </si>
  <si>
    <t>Up bound</t>
  </si>
  <si>
    <t>Mean</t>
  </si>
  <si>
    <t>Y =  0.55X  -1071.89</t>
  </si>
  <si>
    <t>Y - 20.96 = 0.55*(X-1987)</t>
  </si>
  <si>
    <t>low bound</t>
  </si>
  <si>
    <t xml:space="preserve"> SEMI AVERAGE METHOD (MEAN)</t>
  </si>
  <si>
    <t>Since the arithmetic mean is greatly affected by extreme values, it is subjected to misleading values, and hence the trend obtained by plotting by means might be distorted. However, if extreme values are not apparent, this method may be successfully employed.</t>
  </si>
  <si>
    <t>Semi Average Mean gives a better result which better represents my data</t>
  </si>
  <si>
    <t>The Weighted Moving Average(5) and Centered MA(4) are exactly same trend it is quite clear once you look at the data and the curve as well. For Exponential Smoothening, The Lower Values almost result in Linear trend but does not represent the trend on other hand higher value result in almost same trend as actual trend</t>
  </si>
  <si>
    <t>Exponential Smoothening</t>
  </si>
  <si>
    <t>alpha</t>
  </si>
  <si>
    <t>MA(5)</t>
  </si>
  <si>
    <t>weights</t>
  </si>
  <si>
    <t>The choice of a small alpha for example alpha = 0.1, or alpha = 0.25 or alpha = 0 caracterizes a stable forecast (stationary process).</t>
  </si>
  <si>
    <t>And, if 0 &lt; Alpha  &lt; 1 your forecast is a compromise between Yt-1 and Xt-1.</t>
  </si>
  <si>
    <t>If Alpha = 1 then you set your forecast equal to what you just observed Xt-1</t>
  </si>
  <si>
    <t>If Alpha = 0 then you never modify your forecast.</t>
  </si>
  <si>
    <t>Exponential Smoothening:</t>
  </si>
  <si>
    <r>
      <rPr>
        <b/>
        <sz val="11"/>
        <color theme="1"/>
        <rFont val="Calibri"/>
        <family val="2"/>
        <scheme val="minor"/>
      </rPr>
      <t>Weighted Moving Average</t>
    </r>
    <r>
      <rPr>
        <sz val="11"/>
        <color theme="1"/>
        <rFont val="Calibri"/>
        <family val="2"/>
        <scheme val="minor"/>
      </rPr>
      <t xml:space="preserve">; Means we need to assign the weights. We usually assign heavier weights towards center </t>
    </r>
  </si>
  <si>
    <t>In this linear and quadratic trend doesn’t bode well, So we made a comparison with Moving Averages and MA(4) is much in line with data</t>
  </si>
  <si>
    <t>CMA(4)</t>
  </si>
  <si>
    <t>MA(4)</t>
  </si>
  <si>
    <t>PART 2</t>
  </si>
  <si>
    <t>Acc to look at the curves I believe Polynomial degree 1 equation gives a better result, a better accuracy</t>
  </si>
  <si>
    <t>equation is 0.45x-874.591 = y</t>
  </si>
  <si>
    <t>Beta_0</t>
  </si>
  <si>
    <t>Beta_1</t>
  </si>
  <si>
    <t>SXY</t>
  </si>
  <si>
    <t>Beta_2</t>
  </si>
  <si>
    <t>SSY</t>
  </si>
  <si>
    <t>SSX</t>
  </si>
  <si>
    <t>Mean Murder(Y)</t>
  </si>
  <si>
    <t>Mean Year(X)</t>
  </si>
  <si>
    <t>Beta = (Xt*X)^-1*Xt*Y</t>
  </si>
  <si>
    <t>COUNT</t>
  </si>
  <si>
    <t>Polynomial</t>
  </si>
  <si>
    <t>Linear Regression</t>
  </si>
  <si>
    <t>polynomial d1</t>
  </si>
  <si>
    <t>Linear Trend</t>
  </si>
  <si>
    <t>X^2</t>
  </si>
  <si>
    <t>PART 1</t>
  </si>
  <si>
    <t>Estimation Of Trend</t>
  </si>
  <si>
    <t>Y =  0.533X  -1038.6</t>
  </si>
  <si>
    <t>Y - 20.6 = 0.5333*(X-1986)</t>
  </si>
  <si>
    <t>Data</t>
  </si>
  <si>
    <t>Y =  0.64X  -1251.3</t>
  </si>
  <si>
    <t>Y - 20.38 = 0.64*(X-1987)</t>
  </si>
  <si>
    <t>equation is 0.421x-817.309 = y</t>
  </si>
  <si>
    <t>Polynmial deg2 T</t>
  </si>
  <si>
    <t>Linear T</t>
  </si>
  <si>
    <t>Year</t>
  </si>
  <si>
    <t>Data for the Period from 1985-1995</t>
  </si>
  <si>
    <t xml:space="preserve"> </t>
  </si>
  <si>
    <t>BETA_0</t>
  </si>
  <si>
    <t>BETA_1</t>
  </si>
  <si>
    <t>Mean Y</t>
  </si>
  <si>
    <t>Mean X</t>
  </si>
  <si>
    <t>Poly Trend</t>
  </si>
  <si>
    <t>Count</t>
  </si>
  <si>
    <t>Poly deg1</t>
  </si>
  <si>
    <t>Divorce</t>
  </si>
  <si>
    <t>I</t>
  </si>
  <si>
    <t>approx Divorce</t>
  </si>
  <si>
    <t>Y = 7.333333X  - 13411.7</t>
  </si>
  <si>
    <t>Y - 1167 =7.33333*(X-1988)</t>
  </si>
  <si>
    <t>Y =  3.366667X  -5522.93</t>
  </si>
  <si>
    <t>Y - 1170 = 3.366*(X-1988)</t>
  </si>
  <si>
    <t>Using the method of semi-averages obtain the trend values for the data of Table</t>
  </si>
  <si>
    <t>in this its evidently clear the centered Moving average is giving me better result but compared to exponential smoothening which looses no data at from other end its recursive formulation allows the new forecast to be determined
on the basis of the last forecast and last observation only it falttens curve in a good way but we need to control thecompromise via ALpha(higher value result in similiarity to original trend and lower value basically a straight line)  weighted MA is an option but trend looses data from sides as well</t>
  </si>
  <si>
    <t>Alpha</t>
  </si>
  <si>
    <t>wt</t>
  </si>
  <si>
    <t>WMA(3)</t>
  </si>
  <si>
    <t>Weighted Moving Average &amp; Exponential Smoothening for two diff alphas</t>
  </si>
  <si>
    <t>The Inference of the following moving Average is that as wee increase the Size of Moving Average we smoothen the curve to obtain a new trend but the problem is fluctuataing data in this case higher order moving average flattens it completely into almost st line and we loose lot of information on both sides which is not good with trend to loose that much data, we want ro retain information from original as well as smoothen it as well</t>
  </si>
  <si>
    <t>MA(6)</t>
  </si>
  <si>
    <t>MA(3)</t>
  </si>
  <si>
    <t>MA(2)</t>
  </si>
  <si>
    <t>CONSTRUCT THE MOVING AVERAGES</t>
  </si>
  <si>
    <t>The following dataset shows the number of divorces and annulments(in Thousands) in the United State for the Years 1986-1995</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</si>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</sst>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font>
      <sz val="11"/>
      <color theme="1"/>
      <name val="Calibri"/>
      <family val="2"/>
      <scheme val="minor"/>
    </font>
    <font>
      <b/>
      <sz val="11"/>
      <color theme="1"/>
      <name val="Calibri"/>
      <family val="2"/>
      <scheme val="minor"/>
    </font>
    <font>
      <sz val="10"/>
      <color rgb="FF000000"/>
      <name val="Open Sans"/>
    </font>
    <font>
      <u/>
      <sz val="11"/>
      <color theme="1"/>
      <name val="Calibri"/>
      <family val="2"/>
      <scheme val="minor"/>
    </font>
    <font>
      <sz val="18"/>
      <color theme="1"/>
      <name val="Calibri"/>
      <family val="2"/>
      <scheme val="minor"/>
    </font>
    <font>
      <i/>
      <sz val="11"/>
      <color theme="1"/>
      <name val="Calibri"/>
      <family val="2"/>
      <scheme val="minor"/>
    </font>
    <font>
      <sz val="36"/>
      <color theme="1"/>
      <name val="Calibri"/>
      <family val="2"/>
      <scheme val="minor"/>
    </font>
    <font>
      <sz val="20"/>
      <color theme="1"/>
      <name val="Calibri"/>
      <family val="2"/>
      <scheme val="minor"/>
    </font>
    <font>
      <sz val="9"/>
      <color theme="1"/>
      <name val="Calibri"/>
      <family val="2"/>
      <scheme val="minor"/>
    </font>
    <font>
      <sz val="26"/>
      <color theme="1"/>
      <name val="Calibri"/>
      <family val="2"/>
      <scheme val="minor"/>
    </font>
  </fonts>
  <fills count="2">
    <fill>
      <patternFill patternType="none"/>
    </fill>
    <fill>
      <patternFill patternType="gray125"/>
    </fill>
  </fills>
  <borders count="15">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s>
  <cellStyleXfs count="1">
    <xf numFmtId="0" fontId="0" fillId="0" borderId="0"/>
  </cellStyleXfs>
  <cellXfs count="91">
    <xf numFmtId="0" fontId="0" fillId="0" borderId="0" xfId="0"/>
    <xf numFmtId="0" fontId="0" fillId="0" borderId="1" xfId="0" applyBorder="1"/>
    <xf numFmtId="0" fontId="0" fillId="0" borderId="2" xfId="0" applyBorder="1"/>
    <xf numFmtId="0" fontId="0" fillId="0" borderId="1" xfId="0" applyBorder="1" applyAlignment="1">
      <alignment horizontal="center"/>
    </xf>
    <xf numFmtId="0" fontId="0" fillId="0" borderId="3" xfId="0" applyBorder="1" applyAlignment="1">
      <alignment horizontal="center"/>
    </xf>
    <xf numFmtId="0" fontId="0" fillId="0" borderId="3" xfId="0" applyBorder="1"/>
    <xf numFmtId="0" fontId="0" fillId="0" borderId="4" xfId="0" applyBorder="1"/>
    <xf numFmtId="0" fontId="0" fillId="0" borderId="0" xfId="0" applyBorder="1"/>
    <xf numFmtId="0" fontId="0" fillId="0" borderId="0"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5" xfId="0" applyBorder="1"/>
    <xf numFmtId="0" fontId="1" fillId="0" borderId="0" xfId="0" applyFont="1" applyBorder="1" applyAlignment="1">
      <alignment horizontal="center"/>
    </xf>
    <xf numFmtId="0" fontId="1" fillId="0" borderId="0" xfId="0" applyFont="1" applyBorder="1" applyAlignment="1"/>
    <xf numFmtId="0" fontId="0" fillId="0" borderId="6" xfId="0" applyBorder="1"/>
    <xf numFmtId="0" fontId="0" fillId="0" borderId="7" xfId="0" applyBorder="1"/>
    <xf numFmtId="0" fontId="1" fillId="0" borderId="8" xfId="0" applyFont="1" applyBorder="1" applyAlignment="1">
      <alignment horizontal="right"/>
    </xf>
    <xf numFmtId="0" fontId="1" fillId="0" borderId="3" xfId="0" applyFont="1" applyBorder="1"/>
    <xf numFmtId="0" fontId="0" fillId="0" borderId="9" xfId="0" applyBorder="1"/>
    <xf numFmtId="0" fontId="1" fillId="0" borderId="11" xfId="0" applyFont="1" applyBorder="1" applyAlignment="1">
      <alignment horizontal="right"/>
    </xf>
    <xf numFmtId="0" fontId="0" fillId="0" borderId="10" xfId="0" applyBorder="1"/>
    <xf numFmtId="0" fontId="1" fillId="0" borderId="9" xfId="0" applyFont="1" applyBorder="1" applyAlignment="1">
      <alignment horizontal="center"/>
    </xf>
    <xf numFmtId="0" fontId="1" fillId="0" borderId="11" xfId="0" applyFont="1" applyBorder="1" applyAlignment="1">
      <alignment horizontal="center"/>
    </xf>
    <xf numFmtId="0" fontId="0" fillId="0" borderId="11" xfId="0" applyBorder="1"/>
    <xf numFmtId="0" fontId="0" fillId="0" borderId="0" xfId="0" applyBorder="1" applyAlignment="1">
      <alignment horizontal="center"/>
    </xf>
    <xf numFmtId="0" fontId="0" fillId="0" borderId="12" xfId="0" applyBorder="1"/>
    <xf numFmtId="0" fontId="0" fillId="0" borderId="13" xfId="0" applyBorder="1"/>
    <xf numFmtId="0" fontId="1" fillId="0" borderId="6" xfId="0" applyFont="1" applyBorder="1"/>
    <xf numFmtId="0" fontId="1" fillId="0" borderId="7" xfId="0" applyFont="1" applyBorder="1"/>
    <xf numFmtId="0" fontId="1" fillId="0" borderId="8" xfId="0" applyFont="1" applyBorder="1"/>
    <xf numFmtId="0" fontId="1" fillId="0" borderId="9" xfId="0" applyFont="1" applyBorder="1" applyAlignment="1">
      <alignment horizontal="center"/>
    </xf>
    <xf numFmtId="0" fontId="1" fillId="0" borderId="11" xfId="0" applyFont="1" applyBorder="1" applyAlignment="1">
      <alignment horizontal="center"/>
    </xf>
    <xf numFmtId="0" fontId="0" fillId="0" borderId="14" xfId="0" applyBorder="1"/>
    <xf numFmtId="0" fontId="5" fillId="0" borderId="0" xfId="0" applyFont="1"/>
    <xf numFmtId="0" fontId="5" fillId="0" borderId="4" xfId="0" applyFont="1" applyBorder="1"/>
    <xf numFmtId="0" fontId="5" fillId="0" borderId="0" xfId="0" applyFont="1" applyBorder="1"/>
    <xf numFmtId="0" fontId="5" fillId="0" borderId="5" xfId="0" applyFont="1" applyBorder="1"/>
    <xf numFmtId="0" fontId="1" fillId="0" borderId="11" xfId="0" applyFont="1" applyBorder="1"/>
    <xf numFmtId="0" fontId="6" fillId="0" borderId="0" xfId="0" applyFont="1" applyAlignment="1">
      <alignment horizontal="left"/>
    </xf>
    <xf numFmtId="0" fontId="6" fillId="0" borderId="9" xfId="0" applyFont="1" applyBorder="1" applyAlignment="1">
      <alignment horizontal="left"/>
    </xf>
    <xf numFmtId="0" fontId="6" fillId="0" borderId="10" xfId="0" applyFont="1" applyBorder="1" applyAlignment="1">
      <alignment horizontal="left"/>
    </xf>
    <xf numFmtId="0" fontId="6" fillId="0" borderId="11" xfId="0" applyFont="1" applyBorder="1" applyAlignment="1">
      <alignment horizontal="left"/>
    </xf>
    <xf numFmtId="0" fontId="4" fillId="0" borderId="0" xfId="0" applyFont="1"/>
    <xf numFmtId="0" fontId="0" fillId="0" borderId="2" xfId="0" applyBorder="1" applyAlignment="1">
      <alignment horizontal="center"/>
    </xf>
    <xf numFmtId="0" fontId="0" fillId="0" borderId="0" xfId="0" applyAlignment="1">
      <alignment horizontal="center"/>
    </xf>
    <xf numFmtId="0" fontId="1" fillId="0" borderId="2" xfId="0" applyFont="1" applyBorder="1" applyAlignment="1">
      <alignment horizontal="center"/>
    </xf>
    <xf numFmtId="0" fontId="1" fillId="0" borderId="5" xfId="0" applyFont="1" applyBorder="1" applyAlignment="1">
      <alignment horizontal="center"/>
    </xf>
    <xf numFmtId="0" fontId="0" fillId="0" borderId="4" xfId="0" applyBorder="1" applyAlignment="1">
      <alignment horizontal="center"/>
    </xf>
    <xf numFmtId="0" fontId="1" fillId="0" borderId="0" xfId="0" applyFont="1" applyAlignment="1">
      <alignment horizontal="center"/>
    </xf>
    <xf numFmtId="0" fontId="1" fillId="0" borderId="0" xfId="0" applyFont="1"/>
    <xf numFmtId="0" fontId="1" fillId="0" borderId="10" xfId="0" applyFont="1" applyBorder="1"/>
    <xf numFmtId="0" fontId="0" fillId="0" borderId="0" xfId="0" applyFont="1" applyBorder="1" applyAlignment="1">
      <alignment horizontal="center"/>
    </xf>
    <xf numFmtId="0" fontId="1" fillId="0" borderId="0" xfId="0" applyFont="1" applyAlignment="1"/>
    <xf numFmtId="0" fontId="1" fillId="0" borderId="0" xfId="0" applyFont="1" applyBorder="1"/>
    <xf numFmtId="0" fontId="0" fillId="0" borderId="0" xfId="0" applyAlignment="1"/>
    <xf numFmtId="0" fontId="1" fillId="0" borderId="4" xfId="0" applyFont="1" applyBorder="1"/>
    <xf numFmtId="0" fontId="1" fillId="0" borderId="0" xfId="0" applyFont="1" applyFill="1" applyBorder="1"/>
    <xf numFmtId="0" fontId="1" fillId="0" borderId="9" xfId="0" applyFont="1" applyBorder="1"/>
    <xf numFmtId="0" fontId="1" fillId="0" borderId="5" xfId="0" applyFont="1" applyBorder="1"/>
    <xf numFmtId="0" fontId="7" fillId="0" borderId="0" xfId="0" applyFont="1"/>
    <xf numFmtId="0" fontId="8" fillId="0" borderId="1" xfId="0" applyFont="1" applyBorder="1"/>
    <xf numFmtId="0" fontId="8" fillId="0" borderId="3" xfId="0" applyFont="1" applyBorder="1"/>
    <xf numFmtId="0" fontId="8" fillId="0" borderId="4" xfId="0" applyFont="1" applyBorder="1"/>
    <xf numFmtId="0" fontId="8" fillId="0" borderId="5" xfId="0" applyFont="1" applyBorder="1"/>
    <xf numFmtId="0" fontId="9" fillId="0" borderId="0" xfId="0" applyFont="1"/>
    <xf numFmtId="0" fontId="0" fillId="0" borderId="0" xfId="0" applyAlignment="1">
      <alignment horizontal="center"/>
    </xf>
    <xf numFmtId="0" fontId="6" fillId="0" borderId="0" xfId="0" applyFont="1"/>
    <xf numFmtId="0" fontId="1" fillId="0" borderId="11" xfId="0" applyFont="1" applyBorder="1" applyAlignment="1">
      <alignment horizontal="center"/>
    </xf>
    <xf numFmtId="0" fontId="1" fillId="0" borderId="10" xfId="0" applyFont="1" applyBorder="1" applyAlignment="1">
      <alignment horizontal="center"/>
    </xf>
    <xf numFmtId="0" fontId="1" fillId="0" borderId="9" xfId="0" applyFont="1" applyBorder="1" applyAlignment="1">
      <alignment horizontal="center"/>
    </xf>
    <xf numFmtId="0" fontId="1" fillId="0" borderId="3" xfId="0" applyFont="1" applyBorder="1" applyAlignment="1">
      <alignment horizontal="center"/>
    </xf>
    <xf numFmtId="0" fontId="1" fillId="0" borderId="2" xfId="0" applyFont="1" applyBorder="1" applyAlignment="1">
      <alignment horizontal="center"/>
    </xf>
    <xf numFmtId="0" fontId="1" fillId="0" borderId="1" xfId="0" applyFont="1" applyBorder="1" applyAlignment="1">
      <alignment horizontal="center"/>
    </xf>
    <xf numFmtId="0" fontId="0" fillId="0" borderId="0" xfId="0" applyBorder="1" applyAlignment="1">
      <alignment horizontal="center"/>
    </xf>
    <xf numFmtId="0" fontId="0" fillId="0" borderId="4" xfId="0" applyBorder="1" applyAlignment="1">
      <alignment horizontal="center"/>
    </xf>
    <xf numFmtId="0" fontId="4" fillId="0" borderId="0" xfId="0" applyFont="1" applyAlignment="1">
      <alignment horizontal="left" wrapText="1"/>
    </xf>
    <xf numFmtId="0" fontId="6" fillId="0" borderId="0" xfId="0" applyFont="1" applyAlignment="1">
      <alignment horizontal="left"/>
    </xf>
    <xf numFmtId="0" fontId="1" fillId="0" borderId="11" xfId="0" applyFont="1" applyBorder="1" applyAlignment="1">
      <alignment horizontal="center" wrapText="1"/>
    </xf>
    <xf numFmtId="0" fontId="1" fillId="0" borderId="5" xfId="0" applyFont="1" applyBorder="1" applyAlignment="1">
      <alignment horizontal="center" wrapText="1"/>
    </xf>
    <xf numFmtId="0" fontId="4" fillId="0" borderId="5" xfId="0" applyFont="1" applyBorder="1" applyAlignment="1">
      <alignment horizontal="center" wrapText="1"/>
    </xf>
    <xf numFmtId="0" fontId="4" fillId="0" borderId="0" xfId="0" applyFont="1" applyBorder="1" applyAlignment="1">
      <alignment horizontal="center" wrapText="1"/>
    </xf>
    <xf numFmtId="0" fontId="2" fillId="0" borderId="0" xfId="0" applyFont="1" applyAlignment="1">
      <alignment horizontal="center" wrapText="1"/>
    </xf>
    <xf numFmtId="0" fontId="0" fillId="0" borderId="10" xfId="0" applyBorder="1" applyAlignment="1">
      <alignment horizontal="center" wrapText="1"/>
    </xf>
    <xf numFmtId="0" fontId="0" fillId="0" borderId="2" xfId="0" applyBorder="1" applyAlignment="1">
      <alignment horizontal="center" wrapText="1"/>
    </xf>
    <xf numFmtId="0" fontId="2" fillId="0" borderId="0" xfId="0" applyFont="1" applyAlignment="1">
      <alignment horizontal="left" wrapText="1"/>
    </xf>
    <xf numFmtId="0" fontId="0" fillId="0" borderId="0" xfId="0" applyAlignment="1">
      <alignment horizontal="center" wrapText="1"/>
    </xf>
    <xf numFmtId="0" fontId="9" fillId="0" borderId="0" xfId="0" applyFont="1" applyAlignment="1">
      <alignment horizontal="center"/>
    </xf>
    <xf numFmtId="0" fontId="1" fillId="0" borderId="0" xfId="0" applyFont="1" applyAlignment="1">
      <alignment horizontal="center" wrapText="1"/>
    </xf>
    <xf numFmtId="0" fontId="1" fillId="0" borderId="8" xfId="0" applyFont="1" applyBorder="1" applyAlignment="1">
      <alignment horizontal="center"/>
    </xf>
    <xf numFmtId="0" fontId="1" fillId="0" borderId="7" xfId="0" applyFont="1" applyBorder="1" applyAlignment="1">
      <alignment horizontal="center"/>
    </xf>
    <xf numFmtId="0" fontId="1" fillId="0" borderId="6"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Murder</a:t>
            </a:r>
            <a:r>
              <a:rPr lang="en-US" baseline="0"/>
              <a:t> trend in USA</a:t>
            </a:r>
          </a:p>
        </c:rich>
      </c:tx>
      <c:layout>
        <c:manualLayout>
          <c:xMode val="edge"/>
          <c:yMode val="edge"/>
          <c:x val="0.37122929365234303"/>
          <c:y val="2.6548672566371681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scatterChart>
        <c:scatterStyle val="lineMarker"/>
        <c:varyColors val="0"/>
        <c:ser>
          <c:idx val="0"/>
          <c:order val="0"/>
          <c:tx>
            <c:v>Data</c:v>
          </c:tx>
          <c:spPr>
            <a:ln w="25400" cap="rnd">
              <a:no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cap="rnd">
                <a:solidFill>
                  <a:schemeClr val="accent1"/>
                </a:solidFill>
                <a:round/>
              </a:ln>
              <a:effectLst>
                <a:outerShdw blurRad="57150" dist="19050" dir="5400000" algn="ctr" rotWithShape="0">
                  <a:srgbClr val="000000">
                    <a:alpha val="63000"/>
                  </a:srgbClr>
                </a:outerShdw>
              </a:effectLst>
            </c:spPr>
          </c:marker>
          <c:trendline>
            <c:spPr>
              <a:ln w="19050" cap="rnd">
                <a:noFill/>
                <a:prstDash val="sysDash"/>
              </a:ln>
              <a:effectLst/>
            </c:spPr>
            <c:trendlineType val="linear"/>
            <c:dispRSqr val="1"/>
            <c:dispEq val="0"/>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trendlineLbl>
          </c:trendline>
          <c:trendline>
            <c:spPr>
              <a:ln w="19050" cap="rnd">
                <a:noFill/>
                <a:prstDash val="sysDash"/>
              </a:ln>
              <a:effectLst/>
            </c:spPr>
            <c:trendlineType val="poly"/>
            <c:order val="2"/>
            <c:dispRSqr val="1"/>
            <c:dispEq val="0"/>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trendlineLbl>
          </c:trendline>
          <c:xVal>
            <c:numRef>
              <c:f>'DataSet- USA(Murders VS Years)'!$B$5:$B$15</c:f>
              <c:numCache>
                <c:formatCode>General</c:formatCode>
                <c:ptCount val="11"/>
                <c:pt idx="0">
                  <c:v>1985</c:v>
                </c:pt>
                <c:pt idx="1">
                  <c:v>1986</c:v>
                </c:pt>
                <c:pt idx="2">
                  <c:v>1987</c:v>
                </c:pt>
                <c:pt idx="3">
                  <c:v>1988</c:v>
                </c:pt>
                <c:pt idx="4">
                  <c:v>1989</c:v>
                </c:pt>
                <c:pt idx="5">
                  <c:v>1990</c:v>
                </c:pt>
                <c:pt idx="6">
                  <c:v>1991</c:v>
                </c:pt>
                <c:pt idx="7">
                  <c:v>1992</c:v>
                </c:pt>
                <c:pt idx="8">
                  <c:v>1993</c:v>
                </c:pt>
                <c:pt idx="9">
                  <c:v>1994</c:v>
                </c:pt>
                <c:pt idx="10">
                  <c:v>1995</c:v>
                </c:pt>
              </c:numCache>
            </c:numRef>
          </c:xVal>
          <c:yVal>
            <c:numRef>
              <c:f>'DataSet- USA(Murders VS Years)'!$D$5:$D$15</c:f>
              <c:numCache>
                <c:formatCode>General</c:formatCode>
                <c:ptCount val="11"/>
                <c:pt idx="0">
                  <c:v>19.5</c:v>
                </c:pt>
                <c:pt idx="1">
                  <c:v>21.2</c:v>
                </c:pt>
                <c:pt idx="2">
                  <c:v>20.8</c:v>
                </c:pt>
                <c:pt idx="3">
                  <c:v>21.4</c:v>
                </c:pt>
                <c:pt idx="4">
                  <c:v>21.9</c:v>
                </c:pt>
                <c:pt idx="5">
                  <c:v>23.8</c:v>
                </c:pt>
                <c:pt idx="6">
                  <c:v>25.1</c:v>
                </c:pt>
                <c:pt idx="7">
                  <c:v>24.2</c:v>
                </c:pt>
                <c:pt idx="8">
                  <c:v>25.2</c:v>
                </c:pt>
                <c:pt idx="9">
                  <c:v>24.1</c:v>
                </c:pt>
                <c:pt idx="10">
                  <c:v>22.7</c:v>
                </c:pt>
              </c:numCache>
            </c:numRef>
          </c:yVal>
          <c:smooth val="0"/>
          <c:extLst>
            <c:ext xmlns:c16="http://schemas.microsoft.com/office/drawing/2014/chart" uri="{C3380CC4-5D6E-409C-BE32-E72D297353CC}">
              <c16:uniqueId val="{00000000-A44E-4C69-BFA8-7EC8BC81040B}"/>
            </c:ext>
          </c:extLst>
        </c:ser>
        <c:ser>
          <c:idx val="1"/>
          <c:order val="1"/>
          <c:tx>
            <c:v>Linear Trend</c:v>
          </c:tx>
          <c:spPr>
            <a:ln w="19050" cap="rnd">
              <a:solidFill>
                <a:schemeClr val="accent1"/>
              </a:solidFill>
              <a:prstDash val="sysDot"/>
              <a:round/>
            </a:ln>
            <a:effectLst>
              <a:outerShdw blurRad="57150" dist="19050" dir="5400000" algn="ctr" rotWithShape="0">
                <a:srgbClr val="000000">
                  <a:alpha val="63000"/>
                </a:srgbClr>
              </a:outerShdw>
            </a:effectLst>
          </c:spPr>
          <c:marker>
            <c:symbol val="none"/>
          </c:marker>
          <c:xVal>
            <c:numRef>
              <c:f>'DataSet- USA(Murders VS Years)'!$B$5:$B$15</c:f>
              <c:numCache>
                <c:formatCode>General</c:formatCode>
                <c:ptCount val="11"/>
                <c:pt idx="0">
                  <c:v>1985</c:v>
                </c:pt>
                <c:pt idx="1">
                  <c:v>1986</c:v>
                </c:pt>
                <c:pt idx="2">
                  <c:v>1987</c:v>
                </c:pt>
                <c:pt idx="3">
                  <c:v>1988</c:v>
                </c:pt>
                <c:pt idx="4">
                  <c:v>1989</c:v>
                </c:pt>
                <c:pt idx="5">
                  <c:v>1990</c:v>
                </c:pt>
                <c:pt idx="6">
                  <c:v>1991</c:v>
                </c:pt>
                <c:pt idx="7">
                  <c:v>1992</c:v>
                </c:pt>
                <c:pt idx="8">
                  <c:v>1993</c:v>
                </c:pt>
                <c:pt idx="9">
                  <c:v>1994</c:v>
                </c:pt>
                <c:pt idx="10">
                  <c:v>1995</c:v>
                </c:pt>
              </c:numCache>
            </c:numRef>
          </c:xVal>
          <c:yVal>
            <c:numRef>
              <c:f>'DataSet- USA(Murders VS Years)'!$F$5:$F$15</c:f>
              <c:numCache>
                <c:formatCode>General</c:formatCode>
                <c:ptCount val="11"/>
                <c:pt idx="0">
                  <c:v>20.46363636363219</c:v>
                </c:pt>
                <c:pt idx="1">
                  <c:v>20.914545454542122</c:v>
                </c:pt>
                <c:pt idx="2">
                  <c:v>21.365454545452053</c:v>
                </c:pt>
                <c:pt idx="3">
                  <c:v>21.816363636361984</c:v>
                </c:pt>
                <c:pt idx="4">
                  <c:v>22.267272727271916</c:v>
                </c:pt>
                <c:pt idx="5">
                  <c:v>22.718181818181847</c:v>
                </c:pt>
                <c:pt idx="6">
                  <c:v>23.169090909091778</c:v>
                </c:pt>
                <c:pt idx="7">
                  <c:v>23.62000000000171</c:v>
                </c:pt>
                <c:pt idx="8">
                  <c:v>24.070909090911641</c:v>
                </c:pt>
                <c:pt idx="9">
                  <c:v>24.521818181821573</c:v>
                </c:pt>
                <c:pt idx="10">
                  <c:v>24.972727272731504</c:v>
                </c:pt>
              </c:numCache>
            </c:numRef>
          </c:yVal>
          <c:smooth val="0"/>
          <c:extLst>
            <c:ext xmlns:c16="http://schemas.microsoft.com/office/drawing/2014/chart" uri="{C3380CC4-5D6E-409C-BE32-E72D297353CC}">
              <c16:uniqueId val="{00000001-A44E-4C69-BFA8-7EC8BC81040B}"/>
            </c:ext>
          </c:extLst>
        </c:ser>
        <c:ser>
          <c:idx val="2"/>
          <c:order val="2"/>
          <c:tx>
            <c:v>Multiple regression</c:v>
          </c:tx>
          <c:spPr>
            <a:ln w="19050" cap="rnd">
              <a:solidFill>
                <a:schemeClr val="accent6"/>
              </a:solidFill>
              <a:prstDash val="sysDot"/>
              <a:round/>
            </a:ln>
            <a:effectLst>
              <a:outerShdw blurRad="57150" dist="19050" dir="5400000" algn="ctr" rotWithShape="0">
                <a:srgbClr val="000000">
                  <a:alpha val="63000"/>
                </a:srgbClr>
              </a:outerShdw>
            </a:effectLst>
          </c:spPr>
          <c:marker>
            <c:symbol val="none"/>
          </c:marker>
          <c:xVal>
            <c:numRef>
              <c:f>'DataSet- USA(Murders VS Years)'!$B$5:$B$15</c:f>
              <c:numCache>
                <c:formatCode>General</c:formatCode>
                <c:ptCount val="11"/>
                <c:pt idx="0">
                  <c:v>1985</c:v>
                </c:pt>
                <c:pt idx="1">
                  <c:v>1986</c:v>
                </c:pt>
                <c:pt idx="2">
                  <c:v>1987</c:v>
                </c:pt>
                <c:pt idx="3">
                  <c:v>1988</c:v>
                </c:pt>
                <c:pt idx="4">
                  <c:v>1989</c:v>
                </c:pt>
                <c:pt idx="5">
                  <c:v>1990</c:v>
                </c:pt>
                <c:pt idx="6">
                  <c:v>1991</c:v>
                </c:pt>
                <c:pt idx="7">
                  <c:v>1992</c:v>
                </c:pt>
                <c:pt idx="8">
                  <c:v>1993</c:v>
                </c:pt>
                <c:pt idx="9">
                  <c:v>1994</c:v>
                </c:pt>
                <c:pt idx="10">
                  <c:v>1995</c:v>
                </c:pt>
              </c:numCache>
            </c:numRef>
          </c:xVal>
          <c:yVal>
            <c:numRef>
              <c:f>'DataSet- USA(Murders VS Years)'!$G$5:$G$15</c:f>
              <c:numCache>
                <c:formatCode>General</c:formatCode>
                <c:ptCount val="11"/>
                <c:pt idx="0">
                  <c:v>19.138249301642645</c:v>
                </c:pt>
                <c:pt idx="1">
                  <c:v>20.384283766848966</c:v>
                </c:pt>
                <c:pt idx="2">
                  <c:v>21.453623648267239</c:v>
                </c:pt>
                <c:pt idx="3">
                  <c:v>22.346268945722841</c:v>
                </c:pt>
                <c:pt idx="4">
                  <c:v>23.062219659332186</c:v>
                </c:pt>
                <c:pt idx="5">
                  <c:v>23.60147578897886</c:v>
                </c:pt>
                <c:pt idx="6">
                  <c:v>23.964037334662862</c:v>
                </c:pt>
                <c:pt idx="7">
                  <c:v>24.149904296500608</c:v>
                </c:pt>
                <c:pt idx="8">
                  <c:v>24.159076674433891</c:v>
                </c:pt>
                <c:pt idx="9">
                  <c:v>23.991554468462709</c:v>
                </c:pt>
                <c:pt idx="10">
                  <c:v>23.647337678587064</c:v>
                </c:pt>
              </c:numCache>
            </c:numRef>
          </c:yVal>
          <c:smooth val="0"/>
          <c:extLst>
            <c:ext xmlns:c16="http://schemas.microsoft.com/office/drawing/2014/chart" uri="{C3380CC4-5D6E-409C-BE32-E72D297353CC}">
              <c16:uniqueId val="{00000002-A44E-4C69-BFA8-7EC8BC81040B}"/>
            </c:ext>
          </c:extLst>
        </c:ser>
        <c:dLbls>
          <c:showLegendKey val="0"/>
          <c:showVal val="0"/>
          <c:showCatName val="0"/>
          <c:showSerName val="0"/>
          <c:showPercent val="0"/>
          <c:showBubbleSize val="0"/>
        </c:dLbls>
        <c:axId val="398841264"/>
        <c:axId val="398834704"/>
      </c:scatterChart>
      <c:valAx>
        <c:axId val="398841264"/>
        <c:scaling>
          <c:orientation val="minMax"/>
        </c:scaling>
        <c:delete val="0"/>
        <c:axPos val="b"/>
        <c:majorGridlines>
          <c:spPr>
            <a:ln w="9525" cap="flat" cmpd="sng" algn="ctr">
              <a:solidFill>
                <a:schemeClr val="lt1">
                  <a:lumMod val="95000"/>
                  <a:alpha val="10000"/>
                </a:schemeClr>
              </a:solidFill>
              <a:round/>
            </a:ln>
            <a:effectLst/>
          </c:spPr>
        </c:majorGridlines>
        <c:title>
          <c:tx>
            <c:rich>
              <a:bodyPr rot="0" spcFirstLastPara="1" vertOverflow="ellipsis" vert="horz" wrap="square" anchor="ctr" anchorCtr="1"/>
              <a:lstStyle/>
              <a:p>
                <a:pPr>
                  <a:defRPr sz="900" b="1" i="0" u="none" strike="noStrike" kern="1200" cap="all" baseline="0">
                    <a:solidFill>
                      <a:schemeClr val="lt1">
                        <a:lumMod val="75000"/>
                      </a:schemeClr>
                    </a:solidFill>
                    <a:latin typeface="+mn-lt"/>
                    <a:ea typeface="+mn-ea"/>
                    <a:cs typeface="+mn-cs"/>
                  </a:defRPr>
                </a:pPr>
                <a:r>
                  <a:rPr lang="en-US"/>
                  <a:t>YeaRS</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98834704"/>
        <c:crosses val="autoZero"/>
        <c:crossBetween val="midCat"/>
        <c:majorUnit val="1"/>
      </c:valAx>
      <c:valAx>
        <c:axId val="398834704"/>
        <c:scaling>
          <c:orientation val="minMax"/>
          <c:min val="15"/>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75000"/>
                      </a:schemeClr>
                    </a:solidFill>
                    <a:latin typeface="+mn-lt"/>
                    <a:ea typeface="+mn-ea"/>
                    <a:cs typeface="+mn-cs"/>
                  </a:defRPr>
                </a:pPr>
                <a:r>
                  <a:rPr lang="en-US"/>
                  <a:t>No Of Murders(Thousands)</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98841264"/>
        <c:crosses val="autoZero"/>
        <c:crossBetween val="midCat"/>
      </c:valAx>
      <c:spPr>
        <a:noFill/>
        <a:ln>
          <a:noFill/>
        </a:ln>
        <a:effectLst/>
      </c:spPr>
    </c:plotArea>
    <c:legend>
      <c:legendPos val="b"/>
      <c:legendEntry>
        <c:idx val="3"/>
        <c:delete val="1"/>
      </c:legendEntry>
      <c:legendEntry>
        <c:idx val="4"/>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Murder</a:t>
            </a:r>
            <a:r>
              <a:rPr lang="en-US" baseline="0"/>
              <a:t> trend in USA</a:t>
            </a:r>
          </a:p>
        </c:rich>
      </c:tx>
      <c:layout>
        <c:manualLayout>
          <c:xMode val="edge"/>
          <c:yMode val="edge"/>
          <c:x val="0.37122929365234303"/>
          <c:y val="2.6548672566371681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scatterChart>
        <c:scatterStyle val="lineMarker"/>
        <c:varyColors val="0"/>
        <c:ser>
          <c:idx val="0"/>
          <c:order val="0"/>
          <c:tx>
            <c:v>Data</c:v>
          </c:tx>
          <c:spPr>
            <a:ln w="25400" cap="rnd">
              <a:no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cap="rnd">
                <a:solidFill>
                  <a:schemeClr val="accent1"/>
                </a:solidFill>
                <a:round/>
              </a:ln>
              <a:effectLst>
                <a:outerShdw blurRad="57150" dist="19050" dir="5400000" algn="ctr" rotWithShape="0">
                  <a:srgbClr val="000000">
                    <a:alpha val="63000"/>
                  </a:srgbClr>
                </a:outerShdw>
              </a:effectLst>
            </c:spPr>
          </c:marker>
          <c:trendline>
            <c:spPr>
              <a:ln w="19050" cap="rnd">
                <a:noFill/>
                <a:prstDash val="sysDash"/>
              </a:ln>
              <a:effectLst/>
            </c:spPr>
            <c:trendlineType val="linear"/>
            <c:dispRSqr val="0"/>
            <c:dispEq val="0"/>
          </c:trendline>
          <c:trendline>
            <c:spPr>
              <a:ln w="19050" cap="rnd">
                <a:noFill/>
                <a:prstDash val="sysDash"/>
              </a:ln>
              <a:effectLst/>
            </c:spPr>
            <c:trendlineType val="poly"/>
            <c:order val="2"/>
            <c:dispRSqr val="0"/>
            <c:dispEq val="0"/>
          </c:trendline>
          <c:xVal>
            <c:numRef>
              <c:f>'DataSet- USA(Murders VS Years)'!$B$5:$B$15</c:f>
              <c:numCache>
                <c:formatCode>General</c:formatCode>
                <c:ptCount val="11"/>
                <c:pt idx="0">
                  <c:v>1985</c:v>
                </c:pt>
                <c:pt idx="1">
                  <c:v>1986</c:v>
                </c:pt>
                <c:pt idx="2">
                  <c:v>1987</c:v>
                </c:pt>
                <c:pt idx="3">
                  <c:v>1988</c:v>
                </c:pt>
                <c:pt idx="4">
                  <c:v>1989</c:v>
                </c:pt>
                <c:pt idx="5">
                  <c:v>1990</c:v>
                </c:pt>
                <c:pt idx="6">
                  <c:v>1991</c:v>
                </c:pt>
                <c:pt idx="7">
                  <c:v>1992</c:v>
                </c:pt>
                <c:pt idx="8">
                  <c:v>1993</c:v>
                </c:pt>
                <c:pt idx="9">
                  <c:v>1994</c:v>
                </c:pt>
                <c:pt idx="10">
                  <c:v>1995</c:v>
                </c:pt>
              </c:numCache>
            </c:numRef>
          </c:xVal>
          <c:yVal>
            <c:numRef>
              <c:f>'DataSet- USA(Murders VS Years)'!$D$5:$D$15</c:f>
              <c:numCache>
                <c:formatCode>General</c:formatCode>
                <c:ptCount val="11"/>
                <c:pt idx="0">
                  <c:v>19.5</c:v>
                </c:pt>
                <c:pt idx="1">
                  <c:v>21.2</c:v>
                </c:pt>
                <c:pt idx="2">
                  <c:v>20.8</c:v>
                </c:pt>
                <c:pt idx="3">
                  <c:v>21.4</c:v>
                </c:pt>
                <c:pt idx="4">
                  <c:v>21.9</c:v>
                </c:pt>
                <c:pt idx="5">
                  <c:v>23.8</c:v>
                </c:pt>
                <c:pt idx="6">
                  <c:v>25.1</c:v>
                </c:pt>
                <c:pt idx="7">
                  <c:v>24.2</c:v>
                </c:pt>
                <c:pt idx="8">
                  <c:v>25.2</c:v>
                </c:pt>
                <c:pt idx="9">
                  <c:v>24.1</c:v>
                </c:pt>
                <c:pt idx="10">
                  <c:v>22.7</c:v>
                </c:pt>
              </c:numCache>
            </c:numRef>
          </c:yVal>
          <c:smooth val="0"/>
          <c:extLst>
            <c:ext xmlns:c16="http://schemas.microsoft.com/office/drawing/2014/chart" uri="{C3380CC4-5D6E-409C-BE32-E72D297353CC}">
              <c16:uniqueId val="{00000000-D222-4E7D-A376-8721E392A71C}"/>
            </c:ext>
          </c:extLst>
        </c:ser>
        <c:ser>
          <c:idx val="3"/>
          <c:order val="3"/>
          <c:tx>
            <c:v>MA(4)</c:v>
          </c:tx>
          <c:spPr>
            <a:ln w="19050" cap="rnd">
              <a:solidFill>
                <a:schemeClr val="accent3">
                  <a:lumMod val="20000"/>
                  <a:lumOff val="80000"/>
                </a:schemeClr>
              </a:solidFill>
              <a:prstDash val="sysDot"/>
              <a:round/>
            </a:ln>
            <a:effectLst>
              <a:outerShdw blurRad="57150" dist="19050" dir="5400000" algn="ctr" rotWithShape="0">
                <a:srgbClr val="000000">
                  <a:alpha val="63000"/>
                </a:srgbClr>
              </a:outerShdw>
            </a:effectLst>
          </c:spPr>
          <c:marker>
            <c:symbol val="none"/>
          </c:marker>
          <c:xVal>
            <c:numRef>
              <c:f>'DataSet- USA(Murders VS Years)'!$D$36:$D$43</c:f>
              <c:numCache>
                <c:formatCode>General</c:formatCode>
                <c:ptCount val="8"/>
                <c:pt idx="0">
                  <c:v>1986.5</c:v>
                </c:pt>
                <c:pt idx="1">
                  <c:v>1987.5</c:v>
                </c:pt>
                <c:pt idx="2">
                  <c:v>1988.5</c:v>
                </c:pt>
                <c:pt idx="3">
                  <c:v>1989.5</c:v>
                </c:pt>
                <c:pt idx="4">
                  <c:v>1990.5</c:v>
                </c:pt>
                <c:pt idx="5">
                  <c:v>1991.5</c:v>
                </c:pt>
                <c:pt idx="6">
                  <c:v>1992.5</c:v>
                </c:pt>
                <c:pt idx="7">
                  <c:v>1993.5</c:v>
                </c:pt>
              </c:numCache>
            </c:numRef>
          </c:xVal>
          <c:yVal>
            <c:numRef>
              <c:f>'DataSet- USA(Murders VS Years)'!$E$36:$E$43</c:f>
              <c:numCache>
                <c:formatCode>General</c:formatCode>
                <c:ptCount val="8"/>
                <c:pt idx="0">
                  <c:v>20.725000000000001</c:v>
                </c:pt>
                <c:pt idx="1">
                  <c:v>21.324999999999999</c:v>
                </c:pt>
                <c:pt idx="2">
                  <c:v>21.974999999999998</c:v>
                </c:pt>
                <c:pt idx="3">
                  <c:v>23.049999999999997</c:v>
                </c:pt>
                <c:pt idx="4">
                  <c:v>23.750000000000004</c:v>
                </c:pt>
                <c:pt idx="5">
                  <c:v>24.575000000000003</c:v>
                </c:pt>
                <c:pt idx="6">
                  <c:v>24.65</c:v>
                </c:pt>
                <c:pt idx="7">
                  <c:v>24.05</c:v>
                </c:pt>
              </c:numCache>
            </c:numRef>
          </c:yVal>
          <c:smooth val="0"/>
          <c:extLst>
            <c:ext xmlns:c16="http://schemas.microsoft.com/office/drawing/2014/chart" uri="{C3380CC4-5D6E-409C-BE32-E72D297353CC}">
              <c16:uniqueId val="{00000001-D222-4E7D-A376-8721E392A71C}"/>
            </c:ext>
          </c:extLst>
        </c:ser>
        <c:ser>
          <c:idx val="4"/>
          <c:order val="4"/>
          <c:tx>
            <c:v>Centered MA(4)</c:v>
          </c:tx>
          <c:spPr>
            <a:ln w="25400" cap="rnd">
              <a:solidFill>
                <a:schemeClr val="accent4"/>
              </a:solidFill>
              <a:prstDash val="sysDot"/>
              <a:round/>
            </a:ln>
            <a:effectLst>
              <a:outerShdw blurRad="57150" dist="19050" dir="5400000" algn="ctr" rotWithShape="0">
                <a:srgbClr val="000000">
                  <a:alpha val="63000"/>
                </a:srgbClr>
              </a:outerShdw>
            </a:effectLst>
          </c:spPr>
          <c:marker>
            <c:symbol val="none"/>
          </c:marker>
          <c:xVal>
            <c:numRef>
              <c:f>'DataSet- USA(Murders VS Years)'!$G$36:$G$42</c:f>
              <c:numCache>
                <c:formatCode>General</c:formatCode>
                <c:ptCount val="7"/>
                <c:pt idx="0">
                  <c:v>1987</c:v>
                </c:pt>
                <c:pt idx="1">
                  <c:v>1988</c:v>
                </c:pt>
                <c:pt idx="2">
                  <c:v>1989</c:v>
                </c:pt>
                <c:pt idx="3">
                  <c:v>1990</c:v>
                </c:pt>
                <c:pt idx="4">
                  <c:v>1991</c:v>
                </c:pt>
                <c:pt idx="5">
                  <c:v>1992</c:v>
                </c:pt>
                <c:pt idx="6">
                  <c:v>1993</c:v>
                </c:pt>
              </c:numCache>
            </c:numRef>
          </c:xVal>
          <c:yVal>
            <c:numRef>
              <c:f>'DataSet- USA(Murders VS Years)'!$H$36:$H$42</c:f>
              <c:numCache>
                <c:formatCode>General</c:formatCode>
                <c:ptCount val="7"/>
                <c:pt idx="0">
                  <c:v>21.024999999999999</c:v>
                </c:pt>
                <c:pt idx="1">
                  <c:v>21.65</c:v>
                </c:pt>
                <c:pt idx="2">
                  <c:v>22.512499999999996</c:v>
                </c:pt>
                <c:pt idx="3">
                  <c:v>23.4</c:v>
                </c:pt>
                <c:pt idx="4">
                  <c:v>24.162500000000001</c:v>
                </c:pt>
                <c:pt idx="5">
                  <c:v>24.612500000000001</c:v>
                </c:pt>
                <c:pt idx="6">
                  <c:v>24.35</c:v>
                </c:pt>
              </c:numCache>
            </c:numRef>
          </c:yVal>
          <c:smooth val="0"/>
          <c:extLst>
            <c:ext xmlns:c16="http://schemas.microsoft.com/office/drawing/2014/chart" uri="{C3380CC4-5D6E-409C-BE32-E72D297353CC}">
              <c16:uniqueId val="{00000002-D222-4E7D-A376-8721E392A71C}"/>
            </c:ext>
          </c:extLst>
        </c:ser>
        <c:ser>
          <c:idx val="5"/>
          <c:order val="5"/>
          <c:tx>
            <c:v>MA(5)</c:v>
          </c:tx>
          <c:spPr>
            <a:ln w="19050" cap="rnd">
              <a:solidFill>
                <a:srgbClr val="C00000"/>
              </a:solidFill>
              <a:prstDash val="sysDot"/>
              <a:round/>
            </a:ln>
            <a:effectLst>
              <a:outerShdw blurRad="57150" dist="19050" dir="5400000" algn="ctr" rotWithShape="0">
                <a:srgbClr val="000000">
                  <a:alpha val="63000"/>
                </a:srgbClr>
              </a:outerShdw>
            </a:effectLst>
          </c:spPr>
          <c:marker>
            <c:symbol val="none"/>
          </c:marker>
          <c:xVal>
            <c:numRef>
              <c:f>'DataSet- USA(Murders VS Years)'!$J$36:$J$42</c:f>
              <c:numCache>
                <c:formatCode>General</c:formatCode>
                <c:ptCount val="7"/>
                <c:pt idx="0">
                  <c:v>1987</c:v>
                </c:pt>
                <c:pt idx="1">
                  <c:v>1988</c:v>
                </c:pt>
                <c:pt idx="2">
                  <c:v>1989</c:v>
                </c:pt>
                <c:pt idx="3">
                  <c:v>1990</c:v>
                </c:pt>
                <c:pt idx="4">
                  <c:v>1991</c:v>
                </c:pt>
                <c:pt idx="5">
                  <c:v>1992</c:v>
                </c:pt>
                <c:pt idx="6">
                  <c:v>1993</c:v>
                </c:pt>
              </c:numCache>
            </c:numRef>
          </c:xVal>
          <c:yVal>
            <c:numRef>
              <c:f>'DataSet- USA(Murders VS Years)'!$K$36:$K$42</c:f>
              <c:numCache>
                <c:formatCode>General</c:formatCode>
                <c:ptCount val="7"/>
                <c:pt idx="0">
                  <c:v>20.96</c:v>
                </c:pt>
                <c:pt idx="1">
                  <c:v>21.82</c:v>
                </c:pt>
                <c:pt idx="2">
                  <c:v>22.6</c:v>
                </c:pt>
                <c:pt idx="3">
                  <c:v>23.279999999999998</c:v>
                </c:pt>
                <c:pt idx="4">
                  <c:v>24.040000000000003</c:v>
                </c:pt>
                <c:pt idx="5">
                  <c:v>24.48</c:v>
                </c:pt>
                <c:pt idx="6">
                  <c:v>24.259999999999998</c:v>
                </c:pt>
              </c:numCache>
            </c:numRef>
          </c:yVal>
          <c:smooth val="0"/>
          <c:extLst>
            <c:ext xmlns:c16="http://schemas.microsoft.com/office/drawing/2014/chart" uri="{C3380CC4-5D6E-409C-BE32-E72D297353CC}">
              <c16:uniqueId val="{00000003-D222-4E7D-A376-8721E392A71C}"/>
            </c:ext>
          </c:extLst>
        </c:ser>
        <c:dLbls>
          <c:showLegendKey val="0"/>
          <c:showVal val="0"/>
          <c:showCatName val="0"/>
          <c:showSerName val="0"/>
          <c:showPercent val="0"/>
          <c:showBubbleSize val="0"/>
        </c:dLbls>
        <c:axId val="398841264"/>
        <c:axId val="398834704"/>
        <c:extLst>
          <c:ext xmlns:c15="http://schemas.microsoft.com/office/drawing/2012/chart" uri="{02D57815-91ED-43cb-92C2-25804820EDAC}">
            <c15:filteredScatterSeries>
              <c15:ser>
                <c:idx val="1"/>
                <c:order val="1"/>
                <c:tx>
                  <c:v>Linear Trend</c:v>
                </c:tx>
                <c:spPr>
                  <a:ln w="19050" cap="rnd">
                    <a:solidFill>
                      <a:schemeClr val="accent1"/>
                    </a:solidFill>
                    <a:prstDash val="sysDot"/>
                    <a:round/>
                  </a:ln>
                  <a:effectLst>
                    <a:outerShdw blurRad="57150" dist="19050" dir="5400000" algn="ctr" rotWithShape="0">
                      <a:srgbClr val="000000">
                        <a:alpha val="63000"/>
                      </a:srgbClr>
                    </a:outerShdw>
                  </a:effectLst>
                </c:spPr>
                <c:marker>
                  <c:symbol val="none"/>
                </c:marker>
                <c:xVal>
                  <c:numRef>
                    <c:extLst>
                      <c:ext uri="{02D57815-91ED-43cb-92C2-25804820EDAC}">
                        <c15:formulaRef>
                          <c15:sqref>'DataSet- USA(Murders VS Years)'!$B$5:$B$15</c15:sqref>
                        </c15:formulaRef>
                      </c:ext>
                    </c:extLst>
                    <c:numCache>
                      <c:formatCode>General</c:formatCode>
                      <c:ptCount val="11"/>
                      <c:pt idx="0">
                        <c:v>1985</c:v>
                      </c:pt>
                      <c:pt idx="1">
                        <c:v>1986</c:v>
                      </c:pt>
                      <c:pt idx="2">
                        <c:v>1987</c:v>
                      </c:pt>
                      <c:pt idx="3">
                        <c:v>1988</c:v>
                      </c:pt>
                      <c:pt idx="4">
                        <c:v>1989</c:v>
                      </c:pt>
                      <c:pt idx="5">
                        <c:v>1990</c:v>
                      </c:pt>
                      <c:pt idx="6">
                        <c:v>1991</c:v>
                      </c:pt>
                      <c:pt idx="7">
                        <c:v>1992</c:v>
                      </c:pt>
                      <c:pt idx="8">
                        <c:v>1993</c:v>
                      </c:pt>
                      <c:pt idx="9">
                        <c:v>1994</c:v>
                      </c:pt>
                      <c:pt idx="10">
                        <c:v>1995</c:v>
                      </c:pt>
                    </c:numCache>
                  </c:numRef>
                </c:xVal>
                <c:yVal>
                  <c:numRef>
                    <c:extLst>
                      <c:ext uri="{02D57815-91ED-43cb-92C2-25804820EDAC}">
                        <c15:formulaRef>
                          <c15:sqref>'DataSet- USA(Murders VS Years)'!$F$5:$F$15</c15:sqref>
                        </c15:formulaRef>
                      </c:ext>
                    </c:extLst>
                    <c:numCache>
                      <c:formatCode>General</c:formatCode>
                      <c:ptCount val="11"/>
                      <c:pt idx="0">
                        <c:v>20.46363636363219</c:v>
                      </c:pt>
                      <c:pt idx="1">
                        <c:v>20.914545454542122</c:v>
                      </c:pt>
                      <c:pt idx="2">
                        <c:v>21.365454545452053</c:v>
                      </c:pt>
                      <c:pt idx="3">
                        <c:v>21.816363636361984</c:v>
                      </c:pt>
                      <c:pt idx="4">
                        <c:v>22.267272727271916</c:v>
                      </c:pt>
                      <c:pt idx="5">
                        <c:v>22.718181818181847</c:v>
                      </c:pt>
                      <c:pt idx="6">
                        <c:v>23.169090909091778</c:v>
                      </c:pt>
                      <c:pt idx="7">
                        <c:v>23.62000000000171</c:v>
                      </c:pt>
                      <c:pt idx="8">
                        <c:v>24.070909090911641</c:v>
                      </c:pt>
                      <c:pt idx="9">
                        <c:v>24.521818181821573</c:v>
                      </c:pt>
                      <c:pt idx="10">
                        <c:v>24.972727272731504</c:v>
                      </c:pt>
                    </c:numCache>
                  </c:numRef>
                </c:yVal>
                <c:smooth val="0"/>
                <c:extLst>
                  <c:ext xmlns:c16="http://schemas.microsoft.com/office/drawing/2014/chart" uri="{C3380CC4-5D6E-409C-BE32-E72D297353CC}">
                    <c16:uniqueId val="{00000004-D222-4E7D-A376-8721E392A71C}"/>
                  </c:ext>
                </c:extLst>
              </c15:ser>
            </c15:filteredScatterSeries>
            <c15:filteredScatterSeries>
              <c15:ser>
                <c:idx val="2"/>
                <c:order val="2"/>
                <c:tx>
                  <c:v>Multiple regression</c:v>
                </c:tx>
                <c:spPr>
                  <a:ln w="19050" cap="rnd">
                    <a:solidFill>
                      <a:schemeClr val="accent6"/>
                    </a:solidFill>
                    <a:prstDash val="sysDot"/>
                    <a:round/>
                  </a:ln>
                  <a:effectLst>
                    <a:outerShdw blurRad="57150" dist="19050" dir="5400000" algn="ctr" rotWithShape="0">
                      <a:srgbClr val="000000">
                        <a:alpha val="63000"/>
                      </a:srgbClr>
                    </a:outerShdw>
                  </a:effectLst>
                </c:spPr>
                <c:marker>
                  <c:symbol val="none"/>
                </c:marker>
                <c:xVal>
                  <c:numRef>
                    <c:extLst xmlns:c15="http://schemas.microsoft.com/office/drawing/2012/chart">
                      <c:ext xmlns:c15="http://schemas.microsoft.com/office/drawing/2012/chart" uri="{02D57815-91ED-43cb-92C2-25804820EDAC}">
                        <c15:formulaRef>
                          <c15:sqref>'DataSet- USA(Murders VS Years)'!$B$5:$B$15</c15:sqref>
                        </c15:formulaRef>
                      </c:ext>
                    </c:extLst>
                    <c:numCache>
                      <c:formatCode>General</c:formatCode>
                      <c:ptCount val="11"/>
                      <c:pt idx="0">
                        <c:v>1985</c:v>
                      </c:pt>
                      <c:pt idx="1">
                        <c:v>1986</c:v>
                      </c:pt>
                      <c:pt idx="2">
                        <c:v>1987</c:v>
                      </c:pt>
                      <c:pt idx="3">
                        <c:v>1988</c:v>
                      </c:pt>
                      <c:pt idx="4">
                        <c:v>1989</c:v>
                      </c:pt>
                      <c:pt idx="5">
                        <c:v>1990</c:v>
                      </c:pt>
                      <c:pt idx="6">
                        <c:v>1991</c:v>
                      </c:pt>
                      <c:pt idx="7">
                        <c:v>1992</c:v>
                      </c:pt>
                      <c:pt idx="8">
                        <c:v>1993</c:v>
                      </c:pt>
                      <c:pt idx="9">
                        <c:v>1994</c:v>
                      </c:pt>
                      <c:pt idx="10">
                        <c:v>1995</c:v>
                      </c:pt>
                    </c:numCache>
                  </c:numRef>
                </c:xVal>
                <c:yVal>
                  <c:numRef>
                    <c:extLst xmlns:c15="http://schemas.microsoft.com/office/drawing/2012/chart">
                      <c:ext xmlns:c15="http://schemas.microsoft.com/office/drawing/2012/chart" uri="{02D57815-91ED-43cb-92C2-25804820EDAC}">
                        <c15:formulaRef>
                          <c15:sqref>'DataSet- USA(Murders VS Years)'!$G$5:$G$15</c15:sqref>
                        </c15:formulaRef>
                      </c:ext>
                    </c:extLst>
                    <c:numCache>
                      <c:formatCode>General</c:formatCode>
                      <c:ptCount val="11"/>
                      <c:pt idx="0">
                        <c:v>19.138249301642645</c:v>
                      </c:pt>
                      <c:pt idx="1">
                        <c:v>20.384283766848966</c:v>
                      </c:pt>
                      <c:pt idx="2">
                        <c:v>21.453623648267239</c:v>
                      </c:pt>
                      <c:pt idx="3">
                        <c:v>22.346268945722841</c:v>
                      </c:pt>
                      <c:pt idx="4">
                        <c:v>23.062219659332186</c:v>
                      </c:pt>
                      <c:pt idx="5">
                        <c:v>23.60147578897886</c:v>
                      </c:pt>
                      <c:pt idx="6">
                        <c:v>23.964037334662862</c:v>
                      </c:pt>
                      <c:pt idx="7">
                        <c:v>24.149904296500608</c:v>
                      </c:pt>
                      <c:pt idx="8">
                        <c:v>24.159076674433891</c:v>
                      </c:pt>
                      <c:pt idx="9">
                        <c:v>23.991554468462709</c:v>
                      </c:pt>
                      <c:pt idx="10">
                        <c:v>23.647337678587064</c:v>
                      </c:pt>
                    </c:numCache>
                  </c:numRef>
                </c:yVal>
                <c:smooth val="0"/>
                <c:extLst xmlns:c15="http://schemas.microsoft.com/office/drawing/2012/chart">
                  <c:ext xmlns:c16="http://schemas.microsoft.com/office/drawing/2014/chart" uri="{C3380CC4-5D6E-409C-BE32-E72D297353CC}">
                    <c16:uniqueId val="{00000005-D222-4E7D-A376-8721E392A71C}"/>
                  </c:ext>
                </c:extLst>
              </c15:ser>
            </c15:filteredScatterSeries>
          </c:ext>
        </c:extLst>
      </c:scatterChart>
      <c:valAx>
        <c:axId val="398841264"/>
        <c:scaling>
          <c:orientation val="minMax"/>
        </c:scaling>
        <c:delete val="0"/>
        <c:axPos val="b"/>
        <c:majorGridlines>
          <c:spPr>
            <a:ln w="9525" cap="flat" cmpd="sng" algn="ctr">
              <a:solidFill>
                <a:schemeClr val="lt1">
                  <a:lumMod val="95000"/>
                  <a:alpha val="10000"/>
                </a:schemeClr>
              </a:solidFill>
              <a:round/>
            </a:ln>
            <a:effectLst/>
          </c:spPr>
        </c:majorGridlines>
        <c:title>
          <c:tx>
            <c:rich>
              <a:bodyPr rot="0" spcFirstLastPara="1" vertOverflow="ellipsis" vert="horz" wrap="square" anchor="ctr" anchorCtr="1"/>
              <a:lstStyle/>
              <a:p>
                <a:pPr>
                  <a:defRPr sz="900" b="1" i="0" u="none" strike="noStrike" kern="1200" cap="all" baseline="0">
                    <a:solidFill>
                      <a:schemeClr val="lt1">
                        <a:lumMod val="75000"/>
                      </a:schemeClr>
                    </a:solidFill>
                    <a:latin typeface="+mn-lt"/>
                    <a:ea typeface="+mn-ea"/>
                    <a:cs typeface="+mn-cs"/>
                  </a:defRPr>
                </a:pPr>
                <a:r>
                  <a:rPr lang="en-US"/>
                  <a:t>YeaRS</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98834704"/>
        <c:crosses val="autoZero"/>
        <c:crossBetween val="midCat"/>
        <c:majorUnit val="1"/>
      </c:valAx>
      <c:valAx>
        <c:axId val="398834704"/>
        <c:scaling>
          <c:orientation val="minMax"/>
          <c:min val="18"/>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75000"/>
                      </a:schemeClr>
                    </a:solidFill>
                    <a:latin typeface="+mn-lt"/>
                    <a:ea typeface="+mn-ea"/>
                    <a:cs typeface="+mn-cs"/>
                  </a:defRPr>
                </a:pPr>
                <a:r>
                  <a:rPr lang="en-US"/>
                  <a:t>No Of Murders(Thousands)</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98841264"/>
        <c:crosses val="autoZero"/>
        <c:crossBetween val="midCat"/>
      </c:valAx>
      <c:spPr>
        <a:noFill/>
        <a:ln>
          <a:noFill/>
        </a:ln>
        <a:effectLst/>
      </c:spPr>
    </c:plotArea>
    <c:legend>
      <c:legendPos val="b"/>
      <c:legendEntry>
        <c:idx val="4"/>
        <c:delete val="1"/>
      </c:legendEntry>
      <c:legendEntry>
        <c:idx val="5"/>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Murder</a:t>
            </a:r>
            <a:r>
              <a:rPr lang="en-US" baseline="0"/>
              <a:t> trend in USA</a:t>
            </a:r>
          </a:p>
        </c:rich>
      </c:tx>
      <c:layout>
        <c:manualLayout>
          <c:xMode val="edge"/>
          <c:yMode val="edge"/>
          <c:x val="0.37122929365234303"/>
          <c:y val="2.6548672566371681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manualLayout>
          <c:layoutTarget val="inner"/>
          <c:xMode val="edge"/>
          <c:yMode val="edge"/>
          <c:x val="8.5626996625421822E-2"/>
          <c:y val="0.11067862303073293"/>
          <c:w val="0.87795395575553059"/>
          <c:h val="0.69669396551334162"/>
        </c:manualLayout>
      </c:layout>
      <c:scatterChart>
        <c:scatterStyle val="lineMarker"/>
        <c:varyColors val="0"/>
        <c:ser>
          <c:idx val="0"/>
          <c:order val="0"/>
          <c:tx>
            <c:v>Data</c:v>
          </c:tx>
          <c:spPr>
            <a:ln w="25400" cap="rnd">
              <a:no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cap="rnd">
                <a:solidFill>
                  <a:schemeClr val="accent1"/>
                </a:solidFill>
                <a:round/>
              </a:ln>
              <a:effectLst>
                <a:outerShdw blurRad="57150" dist="19050" dir="5400000" algn="ctr" rotWithShape="0">
                  <a:srgbClr val="000000">
                    <a:alpha val="63000"/>
                  </a:srgbClr>
                </a:outerShdw>
              </a:effectLst>
            </c:spPr>
          </c:marker>
          <c:trendline>
            <c:spPr>
              <a:ln w="19050" cap="rnd">
                <a:noFill/>
                <a:prstDash val="sysDash"/>
              </a:ln>
              <a:effectLst/>
            </c:spPr>
            <c:trendlineType val="linear"/>
            <c:dispRSqr val="0"/>
            <c:dispEq val="0"/>
          </c:trendline>
          <c:trendline>
            <c:spPr>
              <a:ln w="19050" cap="rnd">
                <a:noFill/>
                <a:prstDash val="sysDash"/>
              </a:ln>
              <a:effectLst/>
            </c:spPr>
            <c:trendlineType val="poly"/>
            <c:order val="2"/>
            <c:dispRSqr val="0"/>
            <c:dispEq val="0"/>
          </c:trendline>
          <c:xVal>
            <c:numRef>
              <c:f>'DataSet- USA(Murders VS Years)'!$B$5:$B$15</c:f>
              <c:numCache>
                <c:formatCode>General</c:formatCode>
                <c:ptCount val="11"/>
                <c:pt idx="0">
                  <c:v>1985</c:v>
                </c:pt>
                <c:pt idx="1">
                  <c:v>1986</c:v>
                </c:pt>
                <c:pt idx="2">
                  <c:v>1987</c:v>
                </c:pt>
                <c:pt idx="3">
                  <c:v>1988</c:v>
                </c:pt>
                <c:pt idx="4">
                  <c:v>1989</c:v>
                </c:pt>
                <c:pt idx="5">
                  <c:v>1990</c:v>
                </c:pt>
                <c:pt idx="6">
                  <c:v>1991</c:v>
                </c:pt>
                <c:pt idx="7">
                  <c:v>1992</c:v>
                </c:pt>
                <c:pt idx="8">
                  <c:v>1993</c:v>
                </c:pt>
                <c:pt idx="9">
                  <c:v>1994</c:v>
                </c:pt>
                <c:pt idx="10">
                  <c:v>1995</c:v>
                </c:pt>
              </c:numCache>
            </c:numRef>
          </c:xVal>
          <c:yVal>
            <c:numRef>
              <c:f>'DataSet- USA(Murders VS Years)'!$D$5:$D$15</c:f>
              <c:numCache>
                <c:formatCode>General</c:formatCode>
                <c:ptCount val="11"/>
                <c:pt idx="0">
                  <c:v>19.5</c:v>
                </c:pt>
                <c:pt idx="1">
                  <c:v>21.2</c:v>
                </c:pt>
                <c:pt idx="2">
                  <c:v>20.8</c:v>
                </c:pt>
                <c:pt idx="3">
                  <c:v>21.4</c:v>
                </c:pt>
                <c:pt idx="4">
                  <c:v>21.9</c:v>
                </c:pt>
                <c:pt idx="5">
                  <c:v>23.8</c:v>
                </c:pt>
                <c:pt idx="6">
                  <c:v>25.1</c:v>
                </c:pt>
                <c:pt idx="7">
                  <c:v>24.2</c:v>
                </c:pt>
                <c:pt idx="8">
                  <c:v>25.2</c:v>
                </c:pt>
                <c:pt idx="9">
                  <c:v>24.1</c:v>
                </c:pt>
                <c:pt idx="10">
                  <c:v>22.7</c:v>
                </c:pt>
              </c:numCache>
            </c:numRef>
          </c:yVal>
          <c:smooth val="0"/>
          <c:extLst>
            <c:ext xmlns:c16="http://schemas.microsoft.com/office/drawing/2014/chart" uri="{C3380CC4-5D6E-409C-BE32-E72D297353CC}">
              <c16:uniqueId val="{00000000-3713-41CA-96DB-D412F428DF62}"/>
            </c:ext>
          </c:extLst>
        </c:ser>
        <c:ser>
          <c:idx val="4"/>
          <c:order val="4"/>
          <c:tx>
            <c:v>Centered MA(4)</c:v>
          </c:tx>
          <c:spPr>
            <a:ln w="25400" cap="rnd">
              <a:solidFill>
                <a:schemeClr val="accent4"/>
              </a:solidFill>
              <a:prstDash val="sysDot"/>
              <a:round/>
            </a:ln>
            <a:effectLst>
              <a:outerShdw blurRad="57150" dist="19050" dir="5400000" algn="ctr" rotWithShape="0">
                <a:srgbClr val="000000">
                  <a:alpha val="63000"/>
                </a:srgbClr>
              </a:outerShdw>
            </a:effectLst>
          </c:spPr>
          <c:marker>
            <c:symbol val="none"/>
          </c:marker>
          <c:xVal>
            <c:numRef>
              <c:f>'DataSet- USA(Murders VS Years)'!$G$36:$G$42</c:f>
              <c:numCache>
                <c:formatCode>General</c:formatCode>
                <c:ptCount val="7"/>
                <c:pt idx="0">
                  <c:v>1987</c:v>
                </c:pt>
                <c:pt idx="1">
                  <c:v>1988</c:v>
                </c:pt>
                <c:pt idx="2">
                  <c:v>1989</c:v>
                </c:pt>
                <c:pt idx="3">
                  <c:v>1990</c:v>
                </c:pt>
                <c:pt idx="4">
                  <c:v>1991</c:v>
                </c:pt>
                <c:pt idx="5">
                  <c:v>1992</c:v>
                </c:pt>
                <c:pt idx="6">
                  <c:v>1993</c:v>
                </c:pt>
              </c:numCache>
            </c:numRef>
          </c:xVal>
          <c:yVal>
            <c:numRef>
              <c:f>'DataSet- USA(Murders VS Years)'!$H$36:$H$42</c:f>
              <c:numCache>
                <c:formatCode>General</c:formatCode>
                <c:ptCount val="7"/>
                <c:pt idx="0">
                  <c:v>21.024999999999999</c:v>
                </c:pt>
                <c:pt idx="1">
                  <c:v>21.65</c:v>
                </c:pt>
                <c:pt idx="2">
                  <c:v>22.512499999999996</c:v>
                </c:pt>
                <c:pt idx="3">
                  <c:v>23.4</c:v>
                </c:pt>
                <c:pt idx="4">
                  <c:v>24.162500000000001</c:v>
                </c:pt>
                <c:pt idx="5">
                  <c:v>24.612500000000001</c:v>
                </c:pt>
                <c:pt idx="6">
                  <c:v>24.35</c:v>
                </c:pt>
              </c:numCache>
            </c:numRef>
          </c:yVal>
          <c:smooth val="0"/>
          <c:extLst>
            <c:ext xmlns:c16="http://schemas.microsoft.com/office/drawing/2014/chart" uri="{C3380CC4-5D6E-409C-BE32-E72D297353CC}">
              <c16:uniqueId val="{00000001-3713-41CA-96DB-D412F428DF62}"/>
            </c:ext>
          </c:extLst>
        </c:ser>
        <c:ser>
          <c:idx val="6"/>
          <c:order val="6"/>
          <c:tx>
            <c:v>Weighted MA(5)</c:v>
          </c:tx>
          <c:spPr>
            <a:ln w="19050" cap="rnd">
              <a:solidFill>
                <a:srgbClr val="FF0000"/>
              </a:solidFill>
              <a:prstDash val="dashDot"/>
              <a:round/>
            </a:ln>
            <a:effectLst>
              <a:outerShdw blurRad="57150" dist="19050" dir="5400000" algn="ctr" rotWithShape="0">
                <a:srgbClr val="000000">
                  <a:alpha val="63000"/>
                </a:srgbClr>
              </a:outerShdw>
            </a:effectLst>
          </c:spPr>
          <c:marker>
            <c:symbol val="none"/>
          </c:marker>
          <c:xVal>
            <c:numRef>
              <c:f>'DataSet- USA(Murders VS Years)'!$E$75:$E$81</c:f>
              <c:numCache>
                <c:formatCode>General</c:formatCode>
                <c:ptCount val="7"/>
                <c:pt idx="0">
                  <c:v>1987</c:v>
                </c:pt>
                <c:pt idx="1">
                  <c:v>1988</c:v>
                </c:pt>
                <c:pt idx="2">
                  <c:v>1989</c:v>
                </c:pt>
                <c:pt idx="3">
                  <c:v>1990</c:v>
                </c:pt>
                <c:pt idx="4">
                  <c:v>1991</c:v>
                </c:pt>
                <c:pt idx="5">
                  <c:v>1992</c:v>
                </c:pt>
                <c:pt idx="6">
                  <c:v>1993</c:v>
                </c:pt>
              </c:numCache>
            </c:numRef>
          </c:xVal>
          <c:yVal>
            <c:numRef>
              <c:f>'DataSet- USA(Murders VS Years)'!$F$75:$F$81</c:f>
              <c:numCache>
                <c:formatCode>General</c:formatCode>
                <c:ptCount val="7"/>
                <c:pt idx="0">
                  <c:v>21.025000000000002</c:v>
                </c:pt>
                <c:pt idx="1">
                  <c:v>21.65</c:v>
                </c:pt>
                <c:pt idx="2">
                  <c:v>22.512499999999999</c:v>
                </c:pt>
                <c:pt idx="3">
                  <c:v>23.4</c:v>
                </c:pt>
                <c:pt idx="4">
                  <c:v>24.162499999999998</c:v>
                </c:pt>
                <c:pt idx="5">
                  <c:v>24.612500000000001</c:v>
                </c:pt>
                <c:pt idx="6">
                  <c:v>24.35</c:v>
                </c:pt>
              </c:numCache>
            </c:numRef>
          </c:yVal>
          <c:smooth val="0"/>
          <c:extLst>
            <c:ext xmlns:c16="http://schemas.microsoft.com/office/drawing/2014/chart" uri="{C3380CC4-5D6E-409C-BE32-E72D297353CC}">
              <c16:uniqueId val="{00000002-3713-41CA-96DB-D412F428DF62}"/>
            </c:ext>
          </c:extLst>
        </c:ser>
        <c:ser>
          <c:idx val="7"/>
          <c:order val="7"/>
          <c:tx>
            <c:v>Exponential Smoothening(low)</c:v>
          </c:tx>
          <c:spPr>
            <a:ln w="25400" cap="rnd">
              <a:solidFill>
                <a:srgbClr val="FF6699"/>
              </a:solidFill>
              <a:prstDash val="dashDot"/>
              <a:round/>
            </a:ln>
            <a:effectLst>
              <a:outerShdw blurRad="57150" dist="19050" dir="5400000" algn="ctr" rotWithShape="0">
                <a:srgbClr val="000000">
                  <a:alpha val="63000"/>
                </a:srgbClr>
              </a:outerShdw>
            </a:effectLst>
          </c:spPr>
          <c:marker>
            <c:symbol val="none"/>
          </c:marker>
          <c:xVal>
            <c:numRef>
              <c:f>'DataSet- USA(Murders VS Years)'!$A$75:$A$85</c:f>
              <c:numCache>
                <c:formatCode>General</c:formatCode>
                <c:ptCount val="11"/>
                <c:pt idx="0">
                  <c:v>1985</c:v>
                </c:pt>
                <c:pt idx="1">
                  <c:v>1986</c:v>
                </c:pt>
                <c:pt idx="2">
                  <c:v>1987</c:v>
                </c:pt>
                <c:pt idx="3">
                  <c:v>1988</c:v>
                </c:pt>
                <c:pt idx="4">
                  <c:v>1989</c:v>
                </c:pt>
                <c:pt idx="5">
                  <c:v>1990</c:v>
                </c:pt>
                <c:pt idx="6">
                  <c:v>1991</c:v>
                </c:pt>
                <c:pt idx="7">
                  <c:v>1992</c:v>
                </c:pt>
                <c:pt idx="8">
                  <c:v>1993</c:v>
                </c:pt>
                <c:pt idx="9">
                  <c:v>1994</c:v>
                </c:pt>
                <c:pt idx="10">
                  <c:v>1995</c:v>
                </c:pt>
              </c:numCache>
            </c:numRef>
          </c:xVal>
          <c:yVal>
            <c:numRef>
              <c:f>'DataSet- USA(Murders VS Years)'!$I$76:$I$86</c:f>
              <c:numCache>
                <c:formatCode>General</c:formatCode>
                <c:ptCount val="11"/>
                <c:pt idx="0">
                  <c:v>19.5</c:v>
                </c:pt>
                <c:pt idx="1">
                  <c:v>19.670000000000002</c:v>
                </c:pt>
                <c:pt idx="2">
                  <c:v>19.783000000000001</c:v>
                </c:pt>
                <c:pt idx="3">
                  <c:v>19.944700000000001</c:v>
                </c:pt>
                <c:pt idx="4">
                  <c:v>20.140230000000003</c:v>
                </c:pt>
                <c:pt idx="5">
                  <c:v>20.506207000000003</c:v>
                </c:pt>
                <c:pt idx="6">
                  <c:v>20.965586300000005</c:v>
                </c:pt>
                <c:pt idx="7">
                  <c:v>21.289027670000003</c:v>
                </c:pt>
                <c:pt idx="8">
                  <c:v>21.680124903000003</c:v>
                </c:pt>
                <c:pt idx="9">
                  <c:v>21.922112412700002</c:v>
                </c:pt>
                <c:pt idx="10">
                  <c:v>21.999901171430004</c:v>
                </c:pt>
              </c:numCache>
            </c:numRef>
          </c:yVal>
          <c:smooth val="0"/>
          <c:extLst>
            <c:ext xmlns:c16="http://schemas.microsoft.com/office/drawing/2014/chart" uri="{C3380CC4-5D6E-409C-BE32-E72D297353CC}">
              <c16:uniqueId val="{00000003-3713-41CA-96DB-D412F428DF62}"/>
            </c:ext>
          </c:extLst>
        </c:ser>
        <c:ser>
          <c:idx val="8"/>
          <c:order val="8"/>
          <c:tx>
            <c:v>Exponential Smoothening (H)</c:v>
          </c:tx>
          <c:spPr>
            <a:ln w="25400" cap="rnd">
              <a:solidFill>
                <a:srgbClr val="996633"/>
              </a:solidFill>
              <a:prstDash val="sysDash"/>
              <a:round/>
            </a:ln>
            <a:effectLst>
              <a:outerShdw blurRad="57150" dist="19050" dir="5400000" algn="ctr" rotWithShape="0">
                <a:srgbClr val="000000">
                  <a:alpha val="63000"/>
                </a:srgbClr>
              </a:outerShdw>
            </a:effectLst>
          </c:spPr>
          <c:marker>
            <c:symbol val="none"/>
          </c:marker>
          <c:xVal>
            <c:numRef>
              <c:f>'DataSet- USA(Murders VS Years)'!$A$75:$A$85</c:f>
              <c:numCache>
                <c:formatCode>General</c:formatCode>
                <c:ptCount val="11"/>
                <c:pt idx="0">
                  <c:v>1985</c:v>
                </c:pt>
                <c:pt idx="1">
                  <c:v>1986</c:v>
                </c:pt>
                <c:pt idx="2">
                  <c:v>1987</c:v>
                </c:pt>
                <c:pt idx="3">
                  <c:v>1988</c:v>
                </c:pt>
                <c:pt idx="4">
                  <c:v>1989</c:v>
                </c:pt>
                <c:pt idx="5">
                  <c:v>1990</c:v>
                </c:pt>
                <c:pt idx="6">
                  <c:v>1991</c:v>
                </c:pt>
                <c:pt idx="7">
                  <c:v>1992</c:v>
                </c:pt>
                <c:pt idx="8">
                  <c:v>1993</c:v>
                </c:pt>
                <c:pt idx="9">
                  <c:v>1994</c:v>
                </c:pt>
                <c:pt idx="10">
                  <c:v>1995</c:v>
                </c:pt>
              </c:numCache>
            </c:numRef>
          </c:xVal>
          <c:yVal>
            <c:numRef>
              <c:f>'DataSet- USA(Murders VS Years)'!$J$76:$J$86</c:f>
              <c:numCache>
                <c:formatCode>General</c:formatCode>
                <c:ptCount val="11"/>
                <c:pt idx="0">
                  <c:v>19.5</c:v>
                </c:pt>
                <c:pt idx="1">
                  <c:v>21.029999999999998</c:v>
                </c:pt>
                <c:pt idx="2">
                  <c:v>20.823</c:v>
                </c:pt>
                <c:pt idx="3">
                  <c:v>21.342299999999998</c:v>
                </c:pt>
                <c:pt idx="4">
                  <c:v>21.84423</c:v>
                </c:pt>
                <c:pt idx="5">
                  <c:v>23.604423000000001</c:v>
                </c:pt>
                <c:pt idx="6">
                  <c:v>24.950442300000002</c:v>
                </c:pt>
                <c:pt idx="7">
                  <c:v>24.275044229999999</c:v>
                </c:pt>
                <c:pt idx="8">
                  <c:v>25.107504422999998</c:v>
                </c:pt>
                <c:pt idx="9">
                  <c:v>24.200750442299999</c:v>
                </c:pt>
                <c:pt idx="10">
                  <c:v>22.85007504423</c:v>
                </c:pt>
              </c:numCache>
            </c:numRef>
          </c:yVal>
          <c:smooth val="0"/>
          <c:extLst>
            <c:ext xmlns:c16="http://schemas.microsoft.com/office/drawing/2014/chart" uri="{C3380CC4-5D6E-409C-BE32-E72D297353CC}">
              <c16:uniqueId val="{00000004-3713-41CA-96DB-D412F428DF62}"/>
            </c:ext>
          </c:extLst>
        </c:ser>
        <c:dLbls>
          <c:showLegendKey val="0"/>
          <c:showVal val="0"/>
          <c:showCatName val="0"/>
          <c:showSerName val="0"/>
          <c:showPercent val="0"/>
          <c:showBubbleSize val="0"/>
        </c:dLbls>
        <c:axId val="398841264"/>
        <c:axId val="398834704"/>
        <c:extLst>
          <c:ext xmlns:c15="http://schemas.microsoft.com/office/drawing/2012/chart" uri="{02D57815-91ED-43cb-92C2-25804820EDAC}">
            <c15:filteredScatterSeries>
              <c15:ser>
                <c:idx val="1"/>
                <c:order val="1"/>
                <c:tx>
                  <c:v>Linear Trend</c:v>
                </c:tx>
                <c:spPr>
                  <a:ln w="19050" cap="rnd">
                    <a:solidFill>
                      <a:schemeClr val="accent1"/>
                    </a:solidFill>
                    <a:prstDash val="sysDot"/>
                    <a:round/>
                  </a:ln>
                  <a:effectLst>
                    <a:outerShdw blurRad="57150" dist="19050" dir="5400000" algn="ctr" rotWithShape="0">
                      <a:srgbClr val="000000">
                        <a:alpha val="63000"/>
                      </a:srgbClr>
                    </a:outerShdw>
                  </a:effectLst>
                </c:spPr>
                <c:marker>
                  <c:symbol val="none"/>
                </c:marker>
                <c:xVal>
                  <c:numRef>
                    <c:extLst>
                      <c:ext uri="{02D57815-91ED-43cb-92C2-25804820EDAC}">
                        <c15:formulaRef>
                          <c15:sqref>'DataSet- USA(Murders VS Years)'!$B$5:$B$15</c15:sqref>
                        </c15:formulaRef>
                      </c:ext>
                    </c:extLst>
                    <c:numCache>
                      <c:formatCode>General</c:formatCode>
                      <c:ptCount val="11"/>
                      <c:pt idx="0">
                        <c:v>1985</c:v>
                      </c:pt>
                      <c:pt idx="1">
                        <c:v>1986</c:v>
                      </c:pt>
                      <c:pt idx="2">
                        <c:v>1987</c:v>
                      </c:pt>
                      <c:pt idx="3">
                        <c:v>1988</c:v>
                      </c:pt>
                      <c:pt idx="4">
                        <c:v>1989</c:v>
                      </c:pt>
                      <c:pt idx="5">
                        <c:v>1990</c:v>
                      </c:pt>
                      <c:pt idx="6">
                        <c:v>1991</c:v>
                      </c:pt>
                      <c:pt idx="7">
                        <c:v>1992</c:v>
                      </c:pt>
                      <c:pt idx="8">
                        <c:v>1993</c:v>
                      </c:pt>
                      <c:pt idx="9">
                        <c:v>1994</c:v>
                      </c:pt>
                      <c:pt idx="10">
                        <c:v>1995</c:v>
                      </c:pt>
                    </c:numCache>
                  </c:numRef>
                </c:xVal>
                <c:yVal>
                  <c:numRef>
                    <c:extLst>
                      <c:ext uri="{02D57815-91ED-43cb-92C2-25804820EDAC}">
                        <c15:formulaRef>
                          <c15:sqref>'DataSet- USA(Murders VS Years)'!$F$5:$F$15</c15:sqref>
                        </c15:formulaRef>
                      </c:ext>
                    </c:extLst>
                    <c:numCache>
                      <c:formatCode>General</c:formatCode>
                      <c:ptCount val="11"/>
                      <c:pt idx="0">
                        <c:v>20.46363636363219</c:v>
                      </c:pt>
                      <c:pt idx="1">
                        <c:v>20.914545454542122</c:v>
                      </c:pt>
                      <c:pt idx="2">
                        <c:v>21.365454545452053</c:v>
                      </c:pt>
                      <c:pt idx="3">
                        <c:v>21.816363636361984</c:v>
                      </c:pt>
                      <c:pt idx="4">
                        <c:v>22.267272727271916</c:v>
                      </c:pt>
                      <c:pt idx="5">
                        <c:v>22.718181818181847</c:v>
                      </c:pt>
                      <c:pt idx="6">
                        <c:v>23.169090909091778</c:v>
                      </c:pt>
                      <c:pt idx="7">
                        <c:v>23.62000000000171</c:v>
                      </c:pt>
                      <c:pt idx="8">
                        <c:v>24.070909090911641</c:v>
                      </c:pt>
                      <c:pt idx="9">
                        <c:v>24.521818181821573</c:v>
                      </c:pt>
                      <c:pt idx="10">
                        <c:v>24.972727272731504</c:v>
                      </c:pt>
                    </c:numCache>
                  </c:numRef>
                </c:yVal>
                <c:smooth val="0"/>
                <c:extLst>
                  <c:ext xmlns:c16="http://schemas.microsoft.com/office/drawing/2014/chart" uri="{C3380CC4-5D6E-409C-BE32-E72D297353CC}">
                    <c16:uniqueId val="{00000005-3713-41CA-96DB-D412F428DF62}"/>
                  </c:ext>
                </c:extLst>
              </c15:ser>
            </c15:filteredScatterSeries>
            <c15:filteredScatterSeries>
              <c15:ser>
                <c:idx val="2"/>
                <c:order val="2"/>
                <c:tx>
                  <c:v>Multiple regression</c:v>
                </c:tx>
                <c:spPr>
                  <a:ln w="19050" cap="rnd">
                    <a:solidFill>
                      <a:schemeClr val="accent6"/>
                    </a:solidFill>
                    <a:prstDash val="sysDot"/>
                    <a:round/>
                  </a:ln>
                  <a:effectLst>
                    <a:outerShdw blurRad="57150" dist="19050" dir="5400000" algn="ctr" rotWithShape="0">
                      <a:srgbClr val="000000">
                        <a:alpha val="63000"/>
                      </a:srgbClr>
                    </a:outerShdw>
                  </a:effectLst>
                </c:spPr>
                <c:marker>
                  <c:symbol val="none"/>
                </c:marker>
                <c:xVal>
                  <c:numRef>
                    <c:extLst xmlns:c15="http://schemas.microsoft.com/office/drawing/2012/chart">
                      <c:ext xmlns:c15="http://schemas.microsoft.com/office/drawing/2012/chart" uri="{02D57815-91ED-43cb-92C2-25804820EDAC}">
                        <c15:formulaRef>
                          <c15:sqref>'DataSet- USA(Murders VS Years)'!$B$5:$B$15</c15:sqref>
                        </c15:formulaRef>
                      </c:ext>
                    </c:extLst>
                    <c:numCache>
                      <c:formatCode>General</c:formatCode>
                      <c:ptCount val="11"/>
                      <c:pt idx="0">
                        <c:v>1985</c:v>
                      </c:pt>
                      <c:pt idx="1">
                        <c:v>1986</c:v>
                      </c:pt>
                      <c:pt idx="2">
                        <c:v>1987</c:v>
                      </c:pt>
                      <c:pt idx="3">
                        <c:v>1988</c:v>
                      </c:pt>
                      <c:pt idx="4">
                        <c:v>1989</c:v>
                      </c:pt>
                      <c:pt idx="5">
                        <c:v>1990</c:v>
                      </c:pt>
                      <c:pt idx="6">
                        <c:v>1991</c:v>
                      </c:pt>
                      <c:pt idx="7">
                        <c:v>1992</c:v>
                      </c:pt>
                      <c:pt idx="8">
                        <c:v>1993</c:v>
                      </c:pt>
                      <c:pt idx="9">
                        <c:v>1994</c:v>
                      </c:pt>
                      <c:pt idx="10">
                        <c:v>1995</c:v>
                      </c:pt>
                    </c:numCache>
                  </c:numRef>
                </c:xVal>
                <c:yVal>
                  <c:numRef>
                    <c:extLst xmlns:c15="http://schemas.microsoft.com/office/drawing/2012/chart">
                      <c:ext xmlns:c15="http://schemas.microsoft.com/office/drawing/2012/chart" uri="{02D57815-91ED-43cb-92C2-25804820EDAC}">
                        <c15:formulaRef>
                          <c15:sqref>'DataSet- USA(Murders VS Years)'!$G$5:$G$15</c15:sqref>
                        </c15:formulaRef>
                      </c:ext>
                    </c:extLst>
                    <c:numCache>
                      <c:formatCode>General</c:formatCode>
                      <c:ptCount val="11"/>
                      <c:pt idx="0">
                        <c:v>19.138249301642645</c:v>
                      </c:pt>
                      <c:pt idx="1">
                        <c:v>20.384283766848966</c:v>
                      </c:pt>
                      <c:pt idx="2">
                        <c:v>21.453623648267239</c:v>
                      </c:pt>
                      <c:pt idx="3">
                        <c:v>22.346268945722841</c:v>
                      </c:pt>
                      <c:pt idx="4">
                        <c:v>23.062219659332186</c:v>
                      </c:pt>
                      <c:pt idx="5">
                        <c:v>23.60147578897886</c:v>
                      </c:pt>
                      <c:pt idx="6">
                        <c:v>23.964037334662862</c:v>
                      </c:pt>
                      <c:pt idx="7">
                        <c:v>24.149904296500608</c:v>
                      </c:pt>
                      <c:pt idx="8">
                        <c:v>24.159076674433891</c:v>
                      </c:pt>
                      <c:pt idx="9">
                        <c:v>23.991554468462709</c:v>
                      </c:pt>
                      <c:pt idx="10">
                        <c:v>23.647337678587064</c:v>
                      </c:pt>
                    </c:numCache>
                  </c:numRef>
                </c:yVal>
                <c:smooth val="0"/>
                <c:extLst xmlns:c15="http://schemas.microsoft.com/office/drawing/2012/chart">
                  <c:ext xmlns:c16="http://schemas.microsoft.com/office/drawing/2014/chart" uri="{C3380CC4-5D6E-409C-BE32-E72D297353CC}">
                    <c16:uniqueId val="{00000006-3713-41CA-96DB-D412F428DF62}"/>
                  </c:ext>
                </c:extLst>
              </c15:ser>
            </c15:filteredScatterSeries>
            <c15:filteredScatterSeries>
              <c15:ser>
                <c:idx val="3"/>
                <c:order val="3"/>
                <c:tx>
                  <c:v>MA(4)</c:v>
                </c:tx>
                <c:spPr>
                  <a:ln w="19050" cap="rnd">
                    <a:solidFill>
                      <a:schemeClr val="accent3">
                        <a:lumMod val="20000"/>
                        <a:lumOff val="80000"/>
                      </a:schemeClr>
                    </a:solidFill>
                    <a:prstDash val="sysDot"/>
                    <a:round/>
                  </a:ln>
                  <a:effectLst>
                    <a:outerShdw blurRad="57150" dist="19050" dir="5400000" algn="ctr" rotWithShape="0">
                      <a:srgbClr val="000000">
                        <a:alpha val="63000"/>
                      </a:srgbClr>
                    </a:outerShdw>
                  </a:effectLst>
                </c:spPr>
                <c:marker>
                  <c:symbol val="none"/>
                </c:marker>
                <c:xVal>
                  <c:numRef>
                    <c:extLst xmlns:c15="http://schemas.microsoft.com/office/drawing/2012/chart">
                      <c:ext xmlns:c15="http://schemas.microsoft.com/office/drawing/2012/chart" uri="{02D57815-91ED-43cb-92C2-25804820EDAC}">
                        <c15:formulaRef>
                          <c15:sqref>'DataSet- USA(Murders VS Years)'!$D$36:$D$43</c15:sqref>
                        </c15:formulaRef>
                      </c:ext>
                    </c:extLst>
                    <c:numCache>
                      <c:formatCode>General</c:formatCode>
                      <c:ptCount val="8"/>
                      <c:pt idx="0">
                        <c:v>1986.5</c:v>
                      </c:pt>
                      <c:pt idx="1">
                        <c:v>1987.5</c:v>
                      </c:pt>
                      <c:pt idx="2">
                        <c:v>1988.5</c:v>
                      </c:pt>
                      <c:pt idx="3">
                        <c:v>1989.5</c:v>
                      </c:pt>
                      <c:pt idx="4">
                        <c:v>1990.5</c:v>
                      </c:pt>
                      <c:pt idx="5">
                        <c:v>1991.5</c:v>
                      </c:pt>
                      <c:pt idx="6">
                        <c:v>1992.5</c:v>
                      </c:pt>
                      <c:pt idx="7">
                        <c:v>1993.5</c:v>
                      </c:pt>
                    </c:numCache>
                  </c:numRef>
                </c:xVal>
                <c:yVal>
                  <c:numRef>
                    <c:extLst xmlns:c15="http://schemas.microsoft.com/office/drawing/2012/chart">
                      <c:ext xmlns:c15="http://schemas.microsoft.com/office/drawing/2012/chart" uri="{02D57815-91ED-43cb-92C2-25804820EDAC}">
                        <c15:formulaRef>
                          <c15:sqref>'DataSet- USA(Murders VS Years)'!$E$36:$E$43</c15:sqref>
                        </c15:formulaRef>
                      </c:ext>
                    </c:extLst>
                    <c:numCache>
                      <c:formatCode>General</c:formatCode>
                      <c:ptCount val="8"/>
                      <c:pt idx="0">
                        <c:v>20.725000000000001</c:v>
                      </c:pt>
                      <c:pt idx="1">
                        <c:v>21.324999999999999</c:v>
                      </c:pt>
                      <c:pt idx="2">
                        <c:v>21.974999999999998</c:v>
                      </c:pt>
                      <c:pt idx="3">
                        <c:v>23.049999999999997</c:v>
                      </c:pt>
                      <c:pt idx="4">
                        <c:v>23.750000000000004</c:v>
                      </c:pt>
                      <c:pt idx="5">
                        <c:v>24.575000000000003</c:v>
                      </c:pt>
                      <c:pt idx="6">
                        <c:v>24.65</c:v>
                      </c:pt>
                      <c:pt idx="7">
                        <c:v>24.05</c:v>
                      </c:pt>
                    </c:numCache>
                  </c:numRef>
                </c:yVal>
                <c:smooth val="0"/>
                <c:extLst xmlns:c15="http://schemas.microsoft.com/office/drawing/2012/chart">
                  <c:ext xmlns:c16="http://schemas.microsoft.com/office/drawing/2014/chart" uri="{C3380CC4-5D6E-409C-BE32-E72D297353CC}">
                    <c16:uniqueId val="{00000007-3713-41CA-96DB-D412F428DF62}"/>
                  </c:ext>
                </c:extLst>
              </c15:ser>
            </c15:filteredScatterSeries>
            <c15:filteredScatterSeries>
              <c15:ser>
                <c:idx val="5"/>
                <c:order val="5"/>
                <c:tx>
                  <c:v>MA(5)</c:v>
                </c:tx>
                <c:spPr>
                  <a:ln w="19050" cap="rnd">
                    <a:solidFill>
                      <a:srgbClr val="C00000"/>
                    </a:solidFill>
                    <a:prstDash val="sysDot"/>
                    <a:round/>
                  </a:ln>
                  <a:effectLst>
                    <a:outerShdw blurRad="57150" dist="19050" dir="5400000" algn="ctr" rotWithShape="0">
                      <a:srgbClr val="000000">
                        <a:alpha val="63000"/>
                      </a:srgbClr>
                    </a:outerShdw>
                  </a:effectLst>
                </c:spPr>
                <c:marker>
                  <c:symbol val="none"/>
                </c:marker>
                <c:xVal>
                  <c:numRef>
                    <c:extLst xmlns:c15="http://schemas.microsoft.com/office/drawing/2012/chart">
                      <c:ext xmlns:c15="http://schemas.microsoft.com/office/drawing/2012/chart" uri="{02D57815-91ED-43cb-92C2-25804820EDAC}">
                        <c15:formulaRef>
                          <c15:sqref>'DataSet- USA(Murders VS Years)'!$J$36:$J$42</c15:sqref>
                        </c15:formulaRef>
                      </c:ext>
                    </c:extLst>
                    <c:numCache>
                      <c:formatCode>General</c:formatCode>
                      <c:ptCount val="7"/>
                      <c:pt idx="0">
                        <c:v>1987</c:v>
                      </c:pt>
                      <c:pt idx="1">
                        <c:v>1988</c:v>
                      </c:pt>
                      <c:pt idx="2">
                        <c:v>1989</c:v>
                      </c:pt>
                      <c:pt idx="3">
                        <c:v>1990</c:v>
                      </c:pt>
                      <c:pt idx="4">
                        <c:v>1991</c:v>
                      </c:pt>
                      <c:pt idx="5">
                        <c:v>1992</c:v>
                      </c:pt>
                      <c:pt idx="6">
                        <c:v>1993</c:v>
                      </c:pt>
                    </c:numCache>
                  </c:numRef>
                </c:xVal>
                <c:yVal>
                  <c:numRef>
                    <c:extLst xmlns:c15="http://schemas.microsoft.com/office/drawing/2012/chart">
                      <c:ext xmlns:c15="http://schemas.microsoft.com/office/drawing/2012/chart" uri="{02D57815-91ED-43cb-92C2-25804820EDAC}">
                        <c15:formulaRef>
                          <c15:sqref>'DataSet- USA(Murders VS Years)'!$K$36:$K$42</c15:sqref>
                        </c15:formulaRef>
                      </c:ext>
                    </c:extLst>
                    <c:numCache>
                      <c:formatCode>General</c:formatCode>
                      <c:ptCount val="7"/>
                      <c:pt idx="0">
                        <c:v>20.96</c:v>
                      </c:pt>
                      <c:pt idx="1">
                        <c:v>21.82</c:v>
                      </c:pt>
                      <c:pt idx="2">
                        <c:v>22.6</c:v>
                      </c:pt>
                      <c:pt idx="3">
                        <c:v>23.279999999999998</c:v>
                      </c:pt>
                      <c:pt idx="4">
                        <c:v>24.040000000000003</c:v>
                      </c:pt>
                      <c:pt idx="5">
                        <c:v>24.48</c:v>
                      </c:pt>
                      <c:pt idx="6">
                        <c:v>24.259999999999998</c:v>
                      </c:pt>
                    </c:numCache>
                  </c:numRef>
                </c:yVal>
                <c:smooth val="0"/>
                <c:extLst xmlns:c15="http://schemas.microsoft.com/office/drawing/2012/chart">
                  <c:ext xmlns:c16="http://schemas.microsoft.com/office/drawing/2014/chart" uri="{C3380CC4-5D6E-409C-BE32-E72D297353CC}">
                    <c16:uniqueId val="{00000008-3713-41CA-96DB-D412F428DF62}"/>
                  </c:ext>
                </c:extLst>
              </c15:ser>
            </c15:filteredScatterSeries>
          </c:ext>
        </c:extLst>
      </c:scatterChart>
      <c:valAx>
        <c:axId val="398841264"/>
        <c:scaling>
          <c:orientation val="minMax"/>
        </c:scaling>
        <c:delete val="0"/>
        <c:axPos val="b"/>
        <c:majorGridlines>
          <c:spPr>
            <a:ln w="9525" cap="flat" cmpd="sng" algn="ctr">
              <a:solidFill>
                <a:schemeClr val="lt1">
                  <a:lumMod val="95000"/>
                  <a:alpha val="10000"/>
                </a:schemeClr>
              </a:solidFill>
              <a:round/>
            </a:ln>
            <a:effectLst/>
          </c:spPr>
        </c:majorGridlines>
        <c:title>
          <c:tx>
            <c:rich>
              <a:bodyPr rot="0" spcFirstLastPara="1" vertOverflow="ellipsis" vert="horz" wrap="square" anchor="ctr" anchorCtr="1"/>
              <a:lstStyle/>
              <a:p>
                <a:pPr>
                  <a:defRPr sz="900" b="1" i="0" u="none" strike="noStrike" kern="1200" cap="all" baseline="0">
                    <a:solidFill>
                      <a:schemeClr val="lt1">
                        <a:lumMod val="75000"/>
                      </a:schemeClr>
                    </a:solidFill>
                    <a:latin typeface="+mn-lt"/>
                    <a:ea typeface="+mn-ea"/>
                    <a:cs typeface="+mn-cs"/>
                  </a:defRPr>
                </a:pPr>
                <a:r>
                  <a:rPr lang="en-US"/>
                  <a:t>YeaRS</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98834704"/>
        <c:crosses val="autoZero"/>
        <c:crossBetween val="midCat"/>
        <c:majorUnit val="1"/>
      </c:valAx>
      <c:valAx>
        <c:axId val="398834704"/>
        <c:scaling>
          <c:orientation val="minMax"/>
          <c:min val="19"/>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75000"/>
                      </a:schemeClr>
                    </a:solidFill>
                    <a:latin typeface="+mn-lt"/>
                    <a:ea typeface="+mn-ea"/>
                    <a:cs typeface="+mn-cs"/>
                  </a:defRPr>
                </a:pPr>
                <a:r>
                  <a:rPr lang="en-US"/>
                  <a:t>No Of Murders(Thousands)</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98841264"/>
        <c:crosses val="autoZero"/>
        <c:crossBetween val="midCat"/>
        <c:majorUnit val="1"/>
      </c:valAx>
      <c:spPr>
        <a:noFill/>
        <a:ln>
          <a:noFill/>
        </a:ln>
        <a:effectLst/>
      </c:spPr>
    </c:plotArea>
    <c:legend>
      <c:legendPos val="b"/>
      <c:legendEntry>
        <c:idx val="5"/>
        <c:delete val="1"/>
      </c:legendEntry>
      <c:legendEntry>
        <c:idx val="6"/>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Murder</a:t>
            </a:r>
            <a:r>
              <a:rPr lang="en-US" baseline="0"/>
              <a:t> trend in USA</a:t>
            </a:r>
          </a:p>
        </c:rich>
      </c:tx>
      <c:layout>
        <c:manualLayout>
          <c:xMode val="edge"/>
          <c:yMode val="edge"/>
          <c:x val="0.37122929365234303"/>
          <c:y val="2.6548672566371681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scatterChart>
        <c:scatterStyle val="lineMarker"/>
        <c:varyColors val="0"/>
        <c:ser>
          <c:idx val="0"/>
          <c:order val="0"/>
          <c:tx>
            <c:v>Data</c:v>
          </c:tx>
          <c:spPr>
            <a:ln w="25400" cap="rnd">
              <a:no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cap="rnd">
                <a:solidFill>
                  <a:schemeClr val="accent1"/>
                </a:solidFill>
                <a:round/>
              </a:ln>
              <a:effectLst>
                <a:outerShdw blurRad="57150" dist="19050" dir="5400000" algn="ctr" rotWithShape="0">
                  <a:srgbClr val="000000">
                    <a:alpha val="63000"/>
                  </a:srgbClr>
                </a:outerShdw>
              </a:effectLst>
            </c:spPr>
          </c:marker>
          <c:trendline>
            <c:spPr>
              <a:ln w="19050" cap="rnd">
                <a:noFill/>
                <a:prstDash val="sysDash"/>
              </a:ln>
              <a:effectLst/>
            </c:spPr>
            <c:trendlineType val="linear"/>
            <c:dispRSqr val="0"/>
            <c:dispEq val="0"/>
          </c:trendline>
          <c:trendline>
            <c:spPr>
              <a:ln w="19050" cap="rnd">
                <a:noFill/>
                <a:prstDash val="sysDash"/>
              </a:ln>
              <a:effectLst/>
            </c:spPr>
            <c:trendlineType val="poly"/>
            <c:order val="2"/>
            <c:dispRSqr val="0"/>
            <c:dispEq val="0"/>
          </c:trendline>
          <c:xVal>
            <c:numRef>
              <c:f>'DataSet- USA(Murders VS Years)'!$B$5:$B$15</c:f>
              <c:numCache>
                <c:formatCode>General</c:formatCode>
                <c:ptCount val="11"/>
                <c:pt idx="0">
                  <c:v>1985</c:v>
                </c:pt>
                <c:pt idx="1">
                  <c:v>1986</c:v>
                </c:pt>
                <c:pt idx="2">
                  <c:v>1987</c:v>
                </c:pt>
                <c:pt idx="3">
                  <c:v>1988</c:v>
                </c:pt>
                <c:pt idx="4">
                  <c:v>1989</c:v>
                </c:pt>
                <c:pt idx="5">
                  <c:v>1990</c:v>
                </c:pt>
                <c:pt idx="6">
                  <c:v>1991</c:v>
                </c:pt>
                <c:pt idx="7">
                  <c:v>1992</c:v>
                </c:pt>
                <c:pt idx="8">
                  <c:v>1993</c:v>
                </c:pt>
                <c:pt idx="9">
                  <c:v>1994</c:v>
                </c:pt>
                <c:pt idx="10">
                  <c:v>1995</c:v>
                </c:pt>
              </c:numCache>
            </c:numRef>
          </c:xVal>
          <c:yVal>
            <c:numRef>
              <c:f>'DataSet- USA(Murders VS Years)'!$D$5:$D$15</c:f>
              <c:numCache>
                <c:formatCode>General</c:formatCode>
                <c:ptCount val="11"/>
                <c:pt idx="0">
                  <c:v>19.5</c:v>
                </c:pt>
                <c:pt idx="1">
                  <c:v>21.2</c:v>
                </c:pt>
                <c:pt idx="2">
                  <c:v>20.8</c:v>
                </c:pt>
                <c:pt idx="3">
                  <c:v>21.4</c:v>
                </c:pt>
                <c:pt idx="4">
                  <c:v>21.9</c:v>
                </c:pt>
                <c:pt idx="5">
                  <c:v>23.8</c:v>
                </c:pt>
                <c:pt idx="6">
                  <c:v>25.1</c:v>
                </c:pt>
                <c:pt idx="7">
                  <c:v>24.2</c:v>
                </c:pt>
                <c:pt idx="8">
                  <c:v>25.2</c:v>
                </c:pt>
                <c:pt idx="9">
                  <c:v>24.1</c:v>
                </c:pt>
                <c:pt idx="10">
                  <c:v>22.7</c:v>
                </c:pt>
              </c:numCache>
            </c:numRef>
          </c:yVal>
          <c:smooth val="0"/>
          <c:extLst>
            <c:ext xmlns:c16="http://schemas.microsoft.com/office/drawing/2014/chart" uri="{C3380CC4-5D6E-409C-BE32-E72D297353CC}">
              <c16:uniqueId val="{00000000-A8C6-4D65-8B4F-92AD416611BF}"/>
            </c:ext>
          </c:extLst>
        </c:ser>
        <c:ser>
          <c:idx val="3"/>
          <c:order val="3"/>
          <c:tx>
            <c:v>Semi Avg(MEAN)</c:v>
          </c:tx>
          <c:spPr>
            <a:ln w="19050" cap="rnd">
              <a:solidFill>
                <a:srgbClr val="990099"/>
              </a:solidFill>
              <a:prstDash val="sysDash"/>
              <a:round/>
            </a:ln>
            <a:effectLst>
              <a:outerShdw blurRad="57150" dist="19050" dir="5400000" algn="ctr" rotWithShape="0">
                <a:srgbClr val="000000">
                  <a:alpha val="63000"/>
                </a:srgbClr>
              </a:outerShdw>
            </a:effectLst>
          </c:spPr>
          <c:marker>
            <c:symbol val="none"/>
          </c:marker>
          <c:xVal>
            <c:numRef>
              <c:f>'DataSet- USA(Murders VS Years)'!$B$125:$B$135</c:f>
              <c:numCache>
                <c:formatCode>General</c:formatCode>
                <c:ptCount val="11"/>
                <c:pt idx="0">
                  <c:v>1985</c:v>
                </c:pt>
                <c:pt idx="1">
                  <c:v>1986</c:v>
                </c:pt>
                <c:pt idx="2">
                  <c:v>1987</c:v>
                </c:pt>
                <c:pt idx="3">
                  <c:v>1988</c:v>
                </c:pt>
                <c:pt idx="4">
                  <c:v>1989</c:v>
                </c:pt>
                <c:pt idx="5">
                  <c:v>1990</c:v>
                </c:pt>
                <c:pt idx="6">
                  <c:v>1991</c:v>
                </c:pt>
                <c:pt idx="7">
                  <c:v>1992</c:v>
                </c:pt>
                <c:pt idx="8">
                  <c:v>1993</c:v>
                </c:pt>
                <c:pt idx="9">
                  <c:v>1994</c:v>
                </c:pt>
                <c:pt idx="10">
                  <c:v>1995</c:v>
                </c:pt>
              </c:numCache>
            </c:numRef>
          </c:xVal>
          <c:yVal>
            <c:numRef>
              <c:f>'DataSet- USA(Murders VS Years)'!$D$125:$D$135</c:f>
              <c:numCache>
                <c:formatCode>General</c:formatCode>
                <c:ptCount val="11"/>
                <c:pt idx="0">
                  <c:v>19.860000000000127</c:v>
                </c:pt>
                <c:pt idx="1">
                  <c:v>20.410000000000082</c:v>
                </c:pt>
                <c:pt idx="2">
                  <c:v>20.960000000000036</c:v>
                </c:pt>
                <c:pt idx="3">
                  <c:v>21.509999999999991</c:v>
                </c:pt>
                <c:pt idx="4">
                  <c:v>22.059999999999945</c:v>
                </c:pt>
                <c:pt idx="5">
                  <c:v>22.610000000000127</c:v>
                </c:pt>
                <c:pt idx="6">
                  <c:v>23.160000000000082</c:v>
                </c:pt>
                <c:pt idx="7">
                  <c:v>23.710000000000036</c:v>
                </c:pt>
                <c:pt idx="8">
                  <c:v>24.259999999999991</c:v>
                </c:pt>
                <c:pt idx="9">
                  <c:v>24.809999999999945</c:v>
                </c:pt>
                <c:pt idx="10">
                  <c:v>25.360000000000127</c:v>
                </c:pt>
              </c:numCache>
            </c:numRef>
          </c:yVal>
          <c:smooth val="0"/>
          <c:extLst>
            <c:ext xmlns:c16="http://schemas.microsoft.com/office/drawing/2014/chart" uri="{C3380CC4-5D6E-409C-BE32-E72D297353CC}">
              <c16:uniqueId val="{00000001-A8C6-4D65-8B4F-92AD416611BF}"/>
            </c:ext>
          </c:extLst>
        </c:ser>
        <c:ser>
          <c:idx val="4"/>
          <c:order val="4"/>
          <c:tx>
            <c:v>Semi Avg(MEDIAN)</c:v>
          </c:tx>
          <c:spPr>
            <a:ln w="25400" cap="rnd">
              <a:solidFill>
                <a:srgbClr val="996633"/>
              </a:solidFill>
              <a:prstDash val="sysDash"/>
              <a:round/>
            </a:ln>
            <a:effectLst>
              <a:outerShdw blurRad="57150" dist="19050" dir="5400000" algn="ctr" rotWithShape="0">
                <a:srgbClr val="000000">
                  <a:alpha val="63000"/>
                </a:srgbClr>
              </a:outerShdw>
            </a:effectLst>
          </c:spPr>
          <c:marker>
            <c:symbol val="none"/>
          </c:marker>
          <c:xVal>
            <c:numRef>
              <c:f>'DataSet- USA(Murders VS Years)'!$B$139:$B$149</c:f>
              <c:numCache>
                <c:formatCode>General</c:formatCode>
                <c:ptCount val="11"/>
                <c:pt idx="0">
                  <c:v>1985</c:v>
                </c:pt>
                <c:pt idx="1">
                  <c:v>1986</c:v>
                </c:pt>
                <c:pt idx="2">
                  <c:v>1987</c:v>
                </c:pt>
                <c:pt idx="3">
                  <c:v>1988</c:v>
                </c:pt>
                <c:pt idx="4">
                  <c:v>1989</c:v>
                </c:pt>
                <c:pt idx="5">
                  <c:v>1990</c:v>
                </c:pt>
                <c:pt idx="6">
                  <c:v>1991</c:v>
                </c:pt>
                <c:pt idx="7">
                  <c:v>1992</c:v>
                </c:pt>
                <c:pt idx="8">
                  <c:v>1993</c:v>
                </c:pt>
                <c:pt idx="9">
                  <c:v>1994</c:v>
                </c:pt>
                <c:pt idx="10">
                  <c:v>1995</c:v>
                </c:pt>
              </c:numCache>
            </c:numRef>
          </c:xVal>
          <c:yVal>
            <c:numRef>
              <c:f>'DataSet- USA(Murders VS Years)'!$D$139:$D$149</c:f>
              <c:numCache>
                <c:formatCode>General</c:formatCode>
                <c:ptCount val="11"/>
                <c:pt idx="0">
                  <c:v>20.700000000000045</c:v>
                </c:pt>
                <c:pt idx="1">
                  <c:v>21.200000000000045</c:v>
                </c:pt>
                <c:pt idx="2">
                  <c:v>21.700000000000045</c:v>
                </c:pt>
                <c:pt idx="3">
                  <c:v>22.200000000000045</c:v>
                </c:pt>
                <c:pt idx="4">
                  <c:v>22.700000000000045</c:v>
                </c:pt>
                <c:pt idx="5">
                  <c:v>23.200000000000045</c:v>
                </c:pt>
                <c:pt idx="6">
                  <c:v>23.700000000000045</c:v>
                </c:pt>
                <c:pt idx="7">
                  <c:v>24.200000000000045</c:v>
                </c:pt>
                <c:pt idx="8">
                  <c:v>24.700000000000045</c:v>
                </c:pt>
                <c:pt idx="9">
                  <c:v>25.200000000000045</c:v>
                </c:pt>
                <c:pt idx="10">
                  <c:v>25.700000000000045</c:v>
                </c:pt>
              </c:numCache>
            </c:numRef>
          </c:yVal>
          <c:smooth val="0"/>
          <c:extLst>
            <c:ext xmlns:c16="http://schemas.microsoft.com/office/drawing/2014/chart" uri="{C3380CC4-5D6E-409C-BE32-E72D297353CC}">
              <c16:uniqueId val="{00000002-A8C6-4D65-8B4F-92AD416611BF}"/>
            </c:ext>
          </c:extLst>
        </c:ser>
        <c:dLbls>
          <c:showLegendKey val="0"/>
          <c:showVal val="0"/>
          <c:showCatName val="0"/>
          <c:showSerName val="0"/>
          <c:showPercent val="0"/>
          <c:showBubbleSize val="0"/>
        </c:dLbls>
        <c:axId val="398841264"/>
        <c:axId val="398834704"/>
        <c:extLst>
          <c:ext xmlns:c15="http://schemas.microsoft.com/office/drawing/2012/chart" uri="{02D57815-91ED-43cb-92C2-25804820EDAC}">
            <c15:filteredScatterSeries>
              <c15:ser>
                <c:idx val="1"/>
                <c:order val="1"/>
                <c:tx>
                  <c:v>Linear Trend</c:v>
                </c:tx>
                <c:spPr>
                  <a:ln w="19050" cap="rnd">
                    <a:solidFill>
                      <a:schemeClr val="accent1"/>
                    </a:solidFill>
                    <a:prstDash val="sysDot"/>
                    <a:round/>
                  </a:ln>
                  <a:effectLst>
                    <a:outerShdw blurRad="57150" dist="19050" dir="5400000" algn="ctr" rotWithShape="0">
                      <a:srgbClr val="000000">
                        <a:alpha val="63000"/>
                      </a:srgbClr>
                    </a:outerShdw>
                  </a:effectLst>
                </c:spPr>
                <c:marker>
                  <c:symbol val="none"/>
                </c:marker>
                <c:xVal>
                  <c:numRef>
                    <c:extLst>
                      <c:ext uri="{02D57815-91ED-43cb-92C2-25804820EDAC}">
                        <c15:formulaRef>
                          <c15:sqref>'DataSet- USA(Murders VS Years)'!$B$5:$B$15</c15:sqref>
                        </c15:formulaRef>
                      </c:ext>
                    </c:extLst>
                    <c:numCache>
                      <c:formatCode>General</c:formatCode>
                      <c:ptCount val="11"/>
                      <c:pt idx="0">
                        <c:v>1985</c:v>
                      </c:pt>
                      <c:pt idx="1">
                        <c:v>1986</c:v>
                      </c:pt>
                      <c:pt idx="2">
                        <c:v>1987</c:v>
                      </c:pt>
                      <c:pt idx="3">
                        <c:v>1988</c:v>
                      </c:pt>
                      <c:pt idx="4">
                        <c:v>1989</c:v>
                      </c:pt>
                      <c:pt idx="5">
                        <c:v>1990</c:v>
                      </c:pt>
                      <c:pt idx="6">
                        <c:v>1991</c:v>
                      </c:pt>
                      <c:pt idx="7">
                        <c:v>1992</c:v>
                      </c:pt>
                      <c:pt idx="8">
                        <c:v>1993</c:v>
                      </c:pt>
                      <c:pt idx="9">
                        <c:v>1994</c:v>
                      </c:pt>
                      <c:pt idx="10">
                        <c:v>1995</c:v>
                      </c:pt>
                    </c:numCache>
                  </c:numRef>
                </c:xVal>
                <c:yVal>
                  <c:numRef>
                    <c:extLst>
                      <c:ext uri="{02D57815-91ED-43cb-92C2-25804820EDAC}">
                        <c15:formulaRef>
                          <c15:sqref>'DataSet- USA(Murders VS Years)'!$F$5:$F$15</c15:sqref>
                        </c15:formulaRef>
                      </c:ext>
                    </c:extLst>
                    <c:numCache>
                      <c:formatCode>General</c:formatCode>
                      <c:ptCount val="11"/>
                      <c:pt idx="0">
                        <c:v>20.46363636363219</c:v>
                      </c:pt>
                      <c:pt idx="1">
                        <c:v>20.914545454542122</c:v>
                      </c:pt>
                      <c:pt idx="2">
                        <c:v>21.365454545452053</c:v>
                      </c:pt>
                      <c:pt idx="3">
                        <c:v>21.816363636361984</c:v>
                      </c:pt>
                      <c:pt idx="4">
                        <c:v>22.267272727271916</c:v>
                      </c:pt>
                      <c:pt idx="5">
                        <c:v>22.718181818181847</c:v>
                      </c:pt>
                      <c:pt idx="6">
                        <c:v>23.169090909091778</c:v>
                      </c:pt>
                      <c:pt idx="7">
                        <c:v>23.62000000000171</c:v>
                      </c:pt>
                      <c:pt idx="8">
                        <c:v>24.070909090911641</c:v>
                      </c:pt>
                      <c:pt idx="9">
                        <c:v>24.521818181821573</c:v>
                      </c:pt>
                      <c:pt idx="10">
                        <c:v>24.972727272731504</c:v>
                      </c:pt>
                    </c:numCache>
                  </c:numRef>
                </c:yVal>
                <c:smooth val="0"/>
                <c:extLst>
                  <c:ext xmlns:c16="http://schemas.microsoft.com/office/drawing/2014/chart" uri="{C3380CC4-5D6E-409C-BE32-E72D297353CC}">
                    <c16:uniqueId val="{00000003-A8C6-4D65-8B4F-92AD416611BF}"/>
                  </c:ext>
                </c:extLst>
              </c15:ser>
            </c15:filteredScatterSeries>
            <c15:filteredScatterSeries>
              <c15:ser>
                <c:idx val="2"/>
                <c:order val="2"/>
                <c:tx>
                  <c:v>Multiple regression</c:v>
                </c:tx>
                <c:spPr>
                  <a:ln w="19050" cap="rnd">
                    <a:solidFill>
                      <a:schemeClr val="accent6"/>
                    </a:solidFill>
                    <a:prstDash val="sysDot"/>
                    <a:round/>
                  </a:ln>
                  <a:effectLst>
                    <a:outerShdw blurRad="57150" dist="19050" dir="5400000" algn="ctr" rotWithShape="0">
                      <a:srgbClr val="000000">
                        <a:alpha val="63000"/>
                      </a:srgbClr>
                    </a:outerShdw>
                  </a:effectLst>
                </c:spPr>
                <c:marker>
                  <c:symbol val="none"/>
                </c:marker>
                <c:xVal>
                  <c:numRef>
                    <c:extLst xmlns:c15="http://schemas.microsoft.com/office/drawing/2012/chart">
                      <c:ext xmlns:c15="http://schemas.microsoft.com/office/drawing/2012/chart" uri="{02D57815-91ED-43cb-92C2-25804820EDAC}">
                        <c15:formulaRef>
                          <c15:sqref>'DataSet- USA(Murders VS Years)'!$B$5:$B$15</c15:sqref>
                        </c15:formulaRef>
                      </c:ext>
                    </c:extLst>
                    <c:numCache>
                      <c:formatCode>General</c:formatCode>
                      <c:ptCount val="11"/>
                      <c:pt idx="0">
                        <c:v>1985</c:v>
                      </c:pt>
                      <c:pt idx="1">
                        <c:v>1986</c:v>
                      </c:pt>
                      <c:pt idx="2">
                        <c:v>1987</c:v>
                      </c:pt>
                      <c:pt idx="3">
                        <c:v>1988</c:v>
                      </c:pt>
                      <c:pt idx="4">
                        <c:v>1989</c:v>
                      </c:pt>
                      <c:pt idx="5">
                        <c:v>1990</c:v>
                      </c:pt>
                      <c:pt idx="6">
                        <c:v>1991</c:v>
                      </c:pt>
                      <c:pt idx="7">
                        <c:v>1992</c:v>
                      </c:pt>
                      <c:pt idx="8">
                        <c:v>1993</c:v>
                      </c:pt>
                      <c:pt idx="9">
                        <c:v>1994</c:v>
                      </c:pt>
                      <c:pt idx="10">
                        <c:v>1995</c:v>
                      </c:pt>
                    </c:numCache>
                  </c:numRef>
                </c:xVal>
                <c:yVal>
                  <c:numRef>
                    <c:extLst xmlns:c15="http://schemas.microsoft.com/office/drawing/2012/chart">
                      <c:ext xmlns:c15="http://schemas.microsoft.com/office/drawing/2012/chart" uri="{02D57815-91ED-43cb-92C2-25804820EDAC}">
                        <c15:formulaRef>
                          <c15:sqref>'DataSet- USA(Murders VS Years)'!$G$5:$G$15</c15:sqref>
                        </c15:formulaRef>
                      </c:ext>
                    </c:extLst>
                    <c:numCache>
                      <c:formatCode>General</c:formatCode>
                      <c:ptCount val="11"/>
                      <c:pt idx="0">
                        <c:v>19.138249301642645</c:v>
                      </c:pt>
                      <c:pt idx="1">
                        <c:v>20.384283766848966</c:v>
                      </c:pt>
                      <c:pt idx="2">
                        <c:v>21.453623648267239</c:v>
                      </c:pt>
                      <c:pt idx="3">
                        <c:v>22.346268945722841</c:v>
                      </c:pt>
                      <c:pt idx="4">
                        <c:v>23.062219659332186</c:v>
                      </c:pt>
                      <c:pt idx="5">
                        <c:v>23.60147578897886</c:v>
                      </c:pt>
                      <c:pt idx="6">
                        <c:v>23.964037334662862</c:v>
                      </c:pt>
                      <c:pt idx="7">
                        <c:v>24.149904296500608</c:v>
                      </c:pt>
                      <c:pt idx="8">
                        <c:v>24.159076674433891</c:v>
                      </c:pt>
                      <c:pt idx="9">
                        <c:v>23.991554468462709</c:v>
                      </c:pt>
                      <c:pt idx="10">
                        <c:v>23.647337678587064</c:v>
                      </c:pt>
                    </c:numCache>
                  </c:numRef>
                </c:yVal>
                <c:smooth val="0"/>
                <c:extLst xmlns:c15="http://schemas.microsoft.com/office/drawing/2012/chart">
                  <c:ext xmlns:c16="http://schemas.microsoft.com/office/drawing/2014/chart" uri="{C3380CC4-5D6E-409C-BE32-E72D297353CC}">
                    <c16:uniqueId val="{00000004-A8C6-4D65-8B4F-92AD416611BF}"/>
                  </c:ext>
                </c:extLst>
              </c15:ser>
            </c15:filteredScatterSeries>
          </c:ext>
        </c:extLst>
      </c:scatterChart>
      <c:valAx>
        <c:axId val="398841264"/>
        <c:scaling>
          <c:orientation val="minMax"/>
        </c:scaling>
        <c:delete val="0"/>
        <c:axPos val="b"/>
        <c:majorGridlines>
          <c:spPr>
            <a:ln w="9525" cap="flat" cmpd="sng" algn="ctr">
              <a:solidFill>
                <a:schemeClr val="lt1">
                  <a:lumMod val="95000"/>
                  <a:alpha val="10000"/>
                </a:schemeClr>
              </a:solidFill>
              <a:round/>
            </a:ln>
            <a:effectLst/>
          </c:spPr>
        </c:majorGridlines>
        <c:title>
          <c:tx>
            <c:rich>
              <a:bodyPr rot="0" spcFirstLastPara="1" vertOverflow="ellipsis" vert="horz" wrap="square" anchor="ctr" anchorCtr="1"/>
              <a:lstStyle/>
              <a:p>
                <a:pPr>
                  <a:defRPr sz="900" b="1" i="0" u="none" strike="noStrike" kern="1200" cap="all" baseline="0">
                    <a:solidFill>
                      <a:schemeClr val="lt1">
                        <a:lumMod val="75000"/>
                      </a:schemeClr>
                    </a:solidFill>
                    <a:latin typeface="+mn-lt"/>
                    <a:ea typeface="+mn-ea"/>
                    <a:cs typeface="+mn-cs"/>
                  </a:defRPr>
                </a:pPr>
                <a:r>
                  <a:rPr lang="en-US"/>
                  <a:t>YeaRS</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98834704"/>
        <c:crosses val="autoZero"/>
        <c:crossBetween val="midCat"/>
        <c:majorUnit val="1"/>
      </c:valAx>
      <c:valAx>
        <c:axId val="398834704"/>
        <c:scaling>
          <c:orientation val="minMax"/>
          <c:min val="15"/>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75000"/>
                      </a:schemeClr>
                    </a:solidFill>
                    <a:latin typeface="+mn-lt"/>
                    <a:ea typeface="+mn-ea"/>
                    <a:cs typeface="+mn-cs"/>
                  </a:defRPr>
                </a:pPr>
                <a:r>
                  <a:rPr lang="en-US"/>
                  <a:t>No Of Murders(Thousands)</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98841264"/>
        <c:crosses val="autoZero"/>
        <c:crossBetween val="midCat"/>
      </c:valAx>
      <c:spPr>
        <a:noFill/>
        <a:ln>
          <a:noFill/>
        </a:ln>
        <a:effectLst/>
      </c:spPr>
    </c:plotArea>
    <c:legend>
      <c:legendPos val="b"/>
      <c:legendEntry>
        <c:idx val="3"/>
        <c:delete val="1"/>
      </c:legendEntry>
      <c:legendEntry>
        <c:idx val="4"/>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Murder</a:t>
            </a:r>
            <a:r>
              <a:rPr lang="en-US" baseline="0"/>
              <a:t> trend in USA</a:t>
            </a:r>
          </a:p>
        </c:rich>
      </c:tx>
      <c:layout>
        <c:manualLayout>
          <c:xMode val="edge"/>
          <c:yMode val="edge"/>
          <c:x val="0.37122929365234303"/>
          <c:y val="2.6548672566371681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scatterChart>
        <c:scatterStyle val="lineMarker"/>
        <c:varyColors val="0"/>
        <c:ser>
          <c:idx val="0"/>
          <c:order val="0"/>
          <c:tx>
            <c:v>Data</c:v>
          </c:tx>
          <c:spPr>
            <a:ln w="25400" cap="rnd">
              <a:noFill/>
              <a:round/>
            </a:ln>
            <a:effectLst>
              <a:outerShdw blurRad="57150" dist="19050" dir="5400000" algn="ctr" rotWithShape="0">
                <a:srgbClr val="000000">
                  <a:alpha val="63000"/>
                </a:srgbClr>
              </a:outerShdw>
            </a:effectLst>
          </c:spPr>
          <c:marker>
            <c:symbol val="diamond"/>
            <c:size val="6"/>
            <c:spPr>
              <a:solidFill>
                <a:schemeClr val="bg1"/>
              </a:solidFill>
              <a:ln w="9525" cap="rnd">
                <a:solidFill>
                  <a:schemeClr val="accent1"/>
                </a:solidFill>
                <a:round/>
              </a:ln>
              <a:effectLst>
                <a:outerShdw blurRad="57150" dist="19050" dir="5400000" algn="ctr" rotWithShape="0">
                  <a:srgbClr val="000000">
                    <a:alpha val="63000"/>
                  </a:srgbClr>
                </a:outerShdw>
              </a:effectLst>
            </c:spPr>
          </c:marker>
          <c:trendline>
            <c:spPr>
              <a:ln w="19050" cap="rnd">
                <a:noFill/>
                <a:prstDash val="sysDash"/>
              </a:ln>
              <a:effectLst/>
            </c:spPr>
            <c:trendlineType val="linear"/>
            <c:dispRSqr val="0"/>
            <c:dispEq val="0"/>
          </c:trendline>
          <c:trendline>
            <c:spPr>
              <a:ln w="19050" cap="rnd">
                <a:noFill/>
                <a:prstDash val="sysDash"/>
              </a:ln>
              <a:effectLst/>
            </c:spPr>
            <c:trendlineType val="poly"/>
            <c:order val="2"/>
            <c:dispRSqr val="0"/>
            <c:dispEq val="0"/>
          </c:trendline>
          <c:xVal>
            <c:numRef>
              <c:f>'DataSet- USA(Murders VS Years)'!$B$5:$B$15</c:f>
              <c:numCache>
                <c:formatCode>General</c:formatCode>
                <c:ptCount val="11"/>
                <c:pt idx="0">
                  <c:v>1985</c:v>
                </c:pt>
                <c:pt idx="1">
                  <c:v>1986</c:v>
                </c:pt>
                <c:pt idx="2">
                  <c:v>1987</c:v>
                </c:pt>
                <c:pt idx="3">
                  <c:v>1988</c:v>
                </c:pt>
                <c:pt idx="4">
                  <c:v>1989</c:v>
                </c:pt>
                <c:pt idx="5">
                  <c:v>1990</c:v>
                </c:pt>
                <c:pt idx="6">
                  <c:v>1991</c:v>
                </c:pt>
                <c:pt idx="7">
                  <c:v>1992</c:v>
                </c:pt>
                <c:pt idx="8">
                  <c:v>1993</c:v>
                </c:pt>
                <c:pt idx="9">
                  <c:v>1994</c:v>
                </c:pt>
                <c:pt idx="10">
                  <c:v>1995</c:v>
                </c:pt>
              </c:numCache>
            </c:numRef>
          </c:xVal>
          <c:yVal>
            <c:numRef>
              <c:f>'DataSet- USA(Murders VS Years)'!$D$5:$D$15</c:f>
              <c:numCache>
                <c:formatCode>General</c:formatCode>
                <c:ptCount val="11"/>
                <c:pt idx="0">
                  <c:v>19.5</c:v>
                </c:pt>
                <c:pt idx="1">
                  <c:v>21.2</c:v>
                </c:pt>
                <c:pt idx="2">
                  <c:v>20.8</c:v>
                </c:pt>
                <c:pt idx="3">
                  <c:v>21.4</c:v>
                </c:pt>
                <c:pt idx="4">
                  <c:v>21.9</c:v>
                </c:pt>
                <c:pt idx="5">
                  <c:v>23.8</c:v>
                </c:pt>
                <c:pt idx="6">
                  <c:v>25.1</c:v>
                </c:pt>
                <c:pt idx="7">
                  <c:v>24.2</c:v>
                </c:pt>
                <c:pt idx="8">
                  <c:v>25.2</c:v>
                </c:pt>
                <c:pt idx="9">
                  <c:v>24.1</c:v>
                </c:pt>
                <c:pt idx="10">
                  <c:v>22.7</c:v>
                </c:pt>
              </c:numCache>
            </c:numRef>
          </c:yVal>
          <c:smooth val="0"/>
          <c:extLst>
            <c:ext xmlns:c16="http://schemas.microsoft.com/office/drawing/2014/chart" uri="{C3380CC4-5D6E-409C-BE32-E72D297353CC}">
              <c16:uniqueId val="{00000000-5E7B-4343-AE10-6A13D929653F}"/>
            </c:ext>
          </c:extLst>
        </c:ser>
        <c:ser>
          <c:idx val="1"/>
          <c:order val="1"/>
          <c:tx>
            <c:v>Linear Trend</c:v>
          </c:tx>
          <c:spPr>
            <a:ln w="19050" cap="rnd">
              <a:solidFill>
                <a:schemeClr val="accent1"/>
              </a:solidFill>
              <a:prstDash val="sysDot"/>
              <a:round/>
            </a:ln>
            <a:effectLst>
              <a:outerShdw blurRad="57150" dist="19050" dir="5400000" algn="ctr" rotWithShape="0">
                <a:srgbClr val="000000">
                  <a:alpha val="63000"/>
                </a:srgbClr>
              </a:outerShdw>
            </a:effectLst>
          </c:spPr>
          <c:marker>
            <c:symbol val="none"/>
          </c:marker>
          <c:xVal>
            <c:numRef>
              <c:f>'DataSet- USA(Murders VS Years)'!$B$5:$B$15</c:f>
              <c:numCache>
                <c:formatCode>General</c:formatCode>
                <c:ptCount val="11"/>
                <c:pt idx="0">
                  <c:v>1985</c:v>
                </c:pt>
                <c:pt idx="1">
                  <c:v>1986</c:v>
                </c:pt>
                <c:pt idx="2">
                  <c:v>1987</c:v>
                </c:pt>
                <c:pt idx="3">
                  <c:v>1988</c:v>
                </c:pt>
                <c:pt idx="4">
                  <c:v>1989</c:v>
                </c:pt>
                <c:pt idx="5">
                  <c:v>1990</c:v>
                </c:pt>
                <c:pt idx="6">
                  <c:v>1991</c:v>
                </c:pt>
                <c:pt idx="7">
                  <c:v>1992</c:v>
                </c:pt>
                <c:pt idx="8">
                  <c:v>1993</c:v>
                </c:pt>
                <c:pt idx="9">
                  <c:v>1994</c:v>
                </c:pt>
                <c:pt idx="10">
                  <c:v>1995</c:v>
                </c:pt>
              </c:numCache>
            </c:numRef>
          </c:xVal>
          <c:yVal>
            <c:numRef>
              <c:f>'DataSet- USA(Murders VS Years)'!$F$5:$F$15</c:f>
              <c:numCache>
                <c:formatCode>General</c:formatCode>
                <c:ptCount val="11"/>
                <c:pt idx="0">
                  <c:v>20.46363636363219</c:v>
                </c:pt>
                <c:pt idx="1">
                  <c:v>20.914545454542122</c:v>
                </c:pt>
                <c:pt idx="2">
                  <c:v>21.365454545452053</c:v>
                </c:pt>
                <c:pt idx="3">
                  <c:v>21.816363636361984</c:v>
                </c:pt>
                <c:pt idx="4">
                  <c:v>22.267272727271916</c:v>
                </c:pt>
                <c:pt idx="5">
                  <c:v>22.718181818181847</c:v>
                </c:pt>
                <c:pt idx="6">
                  <c:v>23.169090909091778</c:v>
                </c:pt>
                <c:pt idx="7">
                  <c:v>23.62000000000171</c:v>
                </c:pt>
                <c:pt idx="8">
                  <c:v>24.070909090911641</c:v>
                </c:pt>
                <c:pt idx="9">
                  <c:v>24.521818181821573</c:v>
                </c:pt>
                <c:pt idx="10">
                  <c:v>24.972727272731504</c:v>
                </c:pt>
              </c:numCache>
            </c:numRef>
          </c:yVal>
          <c:smooth val="0"/>
          <c:extLst>
            <c:ext xmlns:c16="http://schemas.microsoft.com/office/drawing/2014/chart" uri="{C3380CC4-5D6E-409C-BE32-E72D297353CC}">
              <c16:uniqueId val="{00000001-5E7B-4343-AE10-6A13D929653F}"/>
            </c:ext>
          </c:extLst>
        </c:ser>
        <c:ser>
          <c:idx val="2"/>
          <c:order val="2"/>
          <c:tx>
            <c:v>Multiple regression</c:v>
          </c:tx>
          <c:spPr>
            <a:ln w="19050" cap="rnd">
              <a:solidFill>
                <a:schemeClr val="accent6"/>
              </a:solidFill>
              <a:prstDash val="sysDot"/>
              <a:round/>
            </a:ln>
            <a:effectLst>
              <a:outerShdw blurRad="57150" dist="19050" dir="5400000" algn="ctr" rotWithShape="0">
                <a:srgbClr val="000000">
                  <a:alpha val="63000"/>
                </a:srgbClr>
              </a:outerShdw>
            </a:effectLst>
          </c:spPr>
          <c:marker>
            <c:symbol val="none"/>
          </c:marker>
          <c:xVal>
            <c:numRef>
              <c:f>'DataSet- USA(Murders VS Years)'!$B$5:$B$15</c:f>
              <c:numCache>
                <c:formatCode>General</c:formatCode>
                <c:ptCount val="11"/>
                <c:pt idx="0">
                  <c:v>1985</c:v>
                </c:pt>
                <c:pt idx="1">
                  <c:v>1986</c:v>
                </c:pt>
                <c:pt idx="2">
                  <c:v>1987</c:v>
                </c:pt>
                <c:pt idx="3">
                  <c:v>1988</c:v>
                </c:pt>
                <c:pt idx="4">
                  <c:v>1989</c:v>
                </c:pt>
                <c:pt idx="5">
                  <c:v>1990</c:v>
                </c:pt>
                <c:pt idx="6">
                  <c:v>1991</c:v>
                </c:pt>
                <c:pt idx="7">
                  <c:v>1992</c:v>
                </c:pt>
                <c:pt idx="8">
                  <c:v>1993</c:v>
                </c:pt>
                <c:pt idx="9">
                  <c:v>1994</c:v>
                </c:pt>
                <c:pt idx="10">
                  <c:v>1995</c:v>
                </c:pt>
              </c:numCache>
            </c:numRef>
          </c:xVal>
          <c:yVal>
            <c:numRef>
              <c:f>'DataSet- USA(Murders VS Years)'!$G$5:$G$15</c:f>
              <c:numCache>
                <c:formatCode>General</c:formatCode>
                <c:ptCount val="11"/>
                <c:pt idx="0">
                  <c:v>19.138249301642645</c:v>
                </c:pt>
                <c:pt idx="1">
                  <c:v>20.384283766848966</c:v>
                </c:pt>
                <c:pt idx="2">
                  <c:v>21.453623648267239</c:v>
                </c:pt>
                <c:pt idx="3">
                  <c:v>22.346268945722841</c:v>
                </c:pt>
                <c:pt idx="4">
                  <c:v>23.062219659332186</c:v>
                </c:pt>
                <c:pt idx="5">
                  <c:v>23.60147578897886</c:v>
                </c:pt>
                <c:pt idx="6">
                  <c:v>23.964037334662862</c:v>
                </c:pt>
                <c:pt idx="7">
                  <c:v>24.149904296500608</c:v>
                </c:pt>
                <c:pt idx="8">
                  <c:v>24.159076674433891</c:v>
                </c:pt>
                <c:pt idx="9">
                  <c:v>23.991554468462709</c:v>
                </c:pt>
                <c:pt idx="10">
                  <c:v>23.647337678587064</c:v>
                </c:pt>
              </c:numCache>
            </c:numRef>
          </c:yVal>
          <c:smooth val="0"/>
          <c:extLst>
            <c:ext xmlns:c16="http://schemas.microsoft.com/office/drawing/2014/chart" uri="{C3380CC4-5D6E-409C-BE32-E72D297353CC}">
              <c16:uniqueId val="{00000002-5E7B-4343-AE10-6A13D929653F}"/>
            </c:ext>
          </c:extLst>
        </c:ser>
        <c:ser>
          <c:idx val="3"/>
          <c:order val="3"/>
          <c:tx>
            <c:v>MA(4)</c:v>
          </c:tx>
          <c:spPr>
            <a:ln w="19050" cap="rnd">
              <a:solidFill>
                <a:schemeClr val="accent2"/>
              </a:solidFill>
              <a:prstDash val="sysDash"/>
              <a:round/>
            </a:ln>
            <a:effectLst>
              <a:outerShdw blurRad="57150" dist="19050" dir="5400000" algn="ctr" rotWithShape="0">
                <a:srgbClr val="000000">
                  <a:alpha val="63000"/>
                </a:srgbClr>
              </a:outerShdw>
            </a:effectLst>
          </c:spPr>
          <c:marker>
            <c:symbol val="none"/>
          </c:marker>
          <c:xVal>
            <c:numRef>
              <c:f>'DataSet- USA(Murders VS Years)'!$D$36:$D$43</c:f>
              <c:numCache>
                <c:formatCode>General</c:formatCode>
                <c:ptCount val="8"/>
                <c:pt idx="0">
                  <c:v>1986.5</c:v>
                </c:pt>
                <c:pt idx="1">
                  <c:v>1987.5</c:v>
                </c:pt>
                <c:pt idx="2">
                  <c:v>1988.5</c:v>
                </c:pt>
                <c:pt idx="3">
                  <c:v>1989.5</c:v>
                </c:pt>
                <c:pt idx="4">
                  <c:v>1990.5</c:v>
                </c:pt>
                <c:pt idx="5">
                  <c:v>1991.5</c:v>
                </c:pt>
                <c:pt idx="6">
                  <c:v>1992.5</c:v>
                </c:pt>
                <c:pt idx="7">
                  <c:v>1993.5</c:v>
                </c:pt>
              </c:numCache>
            </c:numRef>
          </c:xVal>
          <c:yVal>
            <c:numRef>
              <c:f>'DataSet- USA(Murders VS Years)'!$E$36:$E$43</c:f>
              <c:numCache>
                <c:formatCode>General</c:formatCode>
                <c:ptCount val="8"/>
                <c:pt idx="0">
                  <c:v>20.725000000000001</c:v>
                </c:pt>
                <c:pt idx="1">
                  <c:v>21.324999999999999</c:v>
                </c:pt>
                <c:pt idx="2">
                  <c:v>21.974999999999998</c:v>
                </c:pt>
                <c:pt idx="3">
                  <c:v>23.049999999999997</c:v>
                </c:pt>
                <c:pt idx="4">
                  <c:v>23.750000000000004</c:v>
                </c:pt>
                <c:pt idx="5">
                  <c:v>24.575000000000003</c:v>
                </c:pt>
                <c:pt idx="6">
                  <c:v>24.65</c:v>
                </c:pt>
                <c:pt idx="7">
                  <c:v>24.05</c:v>
                </c:pt>
              </c:numCache>
            </c:numRef>
          </c:yVal>
          <c:smooth val="0"/>
          <c:extLst>
            <c:ext xmlns:c16="http://schemas.microsoft.com/office/drawing/2014/chart" uri="{C3380CC4-5D6E-409C-BE32-E72D297353CC}">
              <c16:uniqueId val="{00000003-5E7B-4343-AE10-6A13D929653F}"/>
            </c:ext>
          </c:extLst>
        </c:ser>
        <c:ser>
          <c:idx val="4"/>
          <c:order val="4"/>
          <c:tx>
            <c:v>Centered MA(4)</c:v>
          </c:tx>
          <c:spPr>
            <a:ln w="19050" cap="rnd">
              <a:solidFill>
                <a:schemeClr val="accent3"/>
              </a:solidFill>
              <a:prstDash val="sysDash"/>
              <a:round/>
            </a:ln>
            <a:effectLst>
              <a:outerShdw blurRad="57150" dist="19050" dir="5400000" algn="ctr" rotWithShape="0">
                <a:srgbClr val="000000">
                  <a:alpha val="63000"/>
                </a:srgbClr>
              </a:outerShdw>
            </a:effectLst>
          </c:spPr>
          <c:marker>
            <c:symbol val="none"/>
          </c:marker>
          <c:xVal>
            <c:numRef>
              <c:f>'DataSet- USA(Murders VS Years)'!$G$36:$G$42</c:f>
              <c:numCache>
                <c:formatCode>General</c:formatCode>
                <c:ptCount val="7"/>
                <c:pt idx="0">
                  <c:v>1987</c:v>
                </c:pt>
                <c:pt idx="1">
                  <c:v>1988</c:v>
                </c:pt>
                <c:pt idx="2">
                  <c:v>1989</c:v>
                </c:pt>
                <c:pt idx="3">
                  <c:v>1990</c:v>
                </c:pt>
                <c:pt idx="4">
                  <c:v>1991</c:v>
                </c:pt>
                <c:pt idx="5">
                  <c:v>1992</c:v>
                </c:pt>
                <c:pt idx="6">
                  <c:v>1993</c:v>
                </c:pt>
              </c:numCache>
            </c:numRef>
          </c:xVal>
          <c:yVal>
            <c:numRef>
              <c:f>'DataSet- USA(Murders VS Years)'!$H$36:$H$42</c:f>
              <c:numCache>
                <c:formatCode>General</c:formatCode>
                <c:ptCount val="7"/>
                <c:pt idx="0">
                  <c:v>21.024999999999999</c:v>
                </c:pt>
                <c:pt idx="1">
                  <c:v>21.65</c:v>
                </c:pt>
                <c:pt idx="2">
                  <c:v>22.512499999999996</c:v>
                </c:pt>
                <c:pt idx="3">
                  <c:v>23.4</c:v>
                </c:pt>
                <c:pt idx="4">
                  <c:v>24.162500000000001</c:v>
                </c:pt>
                <c:pt idx="5">
                  <c:v>24.612500000000001</c:v>
                </c:pt>
                <c:pt idx="6">
                  <c:v>24.35</c:v>
                </c:pt>
              </c:numCache>
            </c:numRef>
          </c:yVal>
          <c:smooth val="0"/>
          <c:extLst>
            <c:ext xmlns:c16="http://schemas.microsoft.com/office/drawing/2014/chart" uri="{C3380CC4-5D6E-409C-BE32-E72D297353CC}">
              <c16:uniqueId val="{00000004-5E7B-4343-AE10-6A13D929653F}"/>
            </c:ext>
          </c:extLst>
        </c:ser>
        <c:ser>
          <c:idx val="5"/>
          <c:order val="5"/>
          <c:tx>
            <c:v>MA(5)</c:v>
          </c:tx>
          <c:spPr>
            <a:ln w="19050" cap="rnd">
              <a:solidFill>
                <a:schemeClr val="accent4"/>
              </a:solidFill>
              <a:prstDash val="sysDash"/>
              <a:round/>
            </a:ln>
            <a:effectLst>
              <a:outerShdw blurRad="57150" dist="19050" dir="5400000" algn="ctr" rotWithShape="0">
                <a:srgbClr val="000000">
                  <a:alpha val="63000"/>
                </a:srgbClr>
              </a:outerShdw>
            </a:effectLst>
          </c:spPr>
          <c:marker>
            <c:symbol val="none"/>
          </c:marker>
          <c:xVal>
            <c:numRef>
              <c:f>'DataSet- USA(Murders VS Years)'!$J$36:$J$42</c:f>
              <c:numCache>
                <c:formatCode>General</c:formatCode>
                <c:ptCount val="7"/>
                <c:pt idx="0">
                  <c:v>1987</c:v>
                </c:pt>
                <c:pt idx="1">
                  <c:v>1988</c:v>
                </c:pt>
                <c:pt idx="2">
                  <c:v>1989</c:v>
                </c:pt>
                <c:pt idx="3">
                  <c:v>1990</c:v>
                </c:pt>
                <c:pt idx="4">
                  <c:v>1991</c:v>
                </c:pt>
                <c:pt idx="5">
                  <c:v>1992</c:v>
                </c:pt>
                <c:pt idx="6">
                  <c:v>1993</c:v>
                </c:pt>
              </c:numCache>
            </c:numRef>
          </c:xVal>
          <c:yVal>
            <c:numRef>
              <c:f>'DataSet- USA(Murders VS Years)'!$K$36:$K$42</c:f>
              <c:numCache>
                <c:formatCode>General</c:formatCode>
                <c:ptCount val="7"/>
                <c:pt idx="0">
                  <c:v>20.96</c:v>
                </c:pt>
                <c:pt idx="1">
                  <c:v>21.82</c:v>
                </c:pt>
                <c:pt idx="2">
                  <c:v>22.6</c:v>
                </c:pt>
                <c:pt idx="3">
                  <c:v>23.279999999999998</c:v>
                </c:pt>
                <c:pt idx="4">
                  <c:v>24.040000000000003</c:v>
                </c:pt>
                <c:pt idx="5">
                  <c:v>24.48</c:v>
                </c:pt>
                <c:pt idx="6">
                  <c:v>24.259999999999998</c:v>
                </c:pt>
              </c:numCache>
            </c:numRef>
          </c:yVal>
          <c:smooth val="0"/>
          <c:extLst>
            <c:ext xmlns:c16="http://schemas.microsoft.com/office/drawing/2014/chart" uri="{C3380CC4-5D6E-409C-BE32-E72D297353CC}">
              <c16:uniqueId val="{00000005-5E7B-4343-AE10-6A13D929653F}"/>
            </c:ext>
          </c:extLst>
        </c:ser>
        <c:ser>
          <c:idx val="6"/>
          <c:order val="6"/>
          <c:tx>
            <c:v>WMA(5)</c:v>
          </c:tx>
          <c:spPr>
            <a:ln w="19050" cap="rnd">
              <a:solidFill>
                <a:srgbClr val="996633"/>
              </a:solidFill>
              <a:prstDash val="sysDash"/>
              <a:round/>
            </a:ln>
            <a:effectLst>
              <a:outerShdw blurRad="57150" dist="19050" dir="5400000" algn="ctr" rotWithShape="0">
                <a:srgbClr val="000000">
                  <a:alpha val="63000"/>
                </a:srgbClr>
              </a:outerShdw>
            </a:effectLst>
          </c:spPr>
          <c:marker>
            <c:symbol val="none"/>
          </c:marker>
          <c:xVal>
            <c:numRef>
              <c:f>'DataSet- USA(Murders VS Years)'!$E$75:$E$81</c:f>
              <c:numCache>
                <c:formatCode>General</c:formatCode>
                <c:ptCount val="7"/>
                <c:pt idx="0">
                  <c:v>1987</c:v>
                </c:pt>
                <c:pt idx="1">
                  <c:v>1988</c:v>
                </c:pt>
                <c:pt idx="2">
                  <c:v>1989</c:v>
                </c:pt>
                <c:pt idx="3">
                  <c:v>1990</c:v>
                </c:pt>
                <c:pt idx="4">
                  <c:v>1991</c:v>
                </c:pt>
                <c:pt idx="5">
                  <c:v>1992</c:v>
                </c:pt>
                <c:pt idx="6">
                  <c:v>1993</c:v>
                </c:pt>
              </c:numCache>
            </c:numRef>
          </c:xVal>
          <c:yVal>
            <c:numRef>
              <c:f>'DataSet- USA(Murders VS Years)'!$F$75:$F$81</c:f>
              <c:numCache>
                <c:formatCode>General</c:formatCode>
                <c:ptCount val="7"/>
                <c:pt idx="0">
                  <c:v>21.025000000000002</c:v>
                </c:pt>
                <c:pt idx="1">
                  <c:v>21.65</c:v>
                </c:pt>
                <c:pt idx="2">
                  <c:v>22.512499999999999</c:v>
                </c:pt>
                <c:pt idx="3">
                  <c:v>23.4</c:v>
                </c:pt>
                <c:pt idx="4">
                  <c:v>24.162499999999998</c:v>
                </c:pt>
                <c:pt idx="5">
                  <c:v>24.612500000000001</c:v>
                </c:pt>
                <c:pt idx="6">
                  <c:v>24.35</c:v>
                </c:pt>
              </c:numCache>
            </c:numRef>
          </c:yVal>
          <c:smooth val="0"/>
          <c:extLst>
            <c:ext xmlns:c16="http://schemas.microsoft.com/office/drawing/2014/chart" uri="{C3380CC4-5D6E-409C-BE32-E72D297353CC}">
              <c16:uniqueId val="{00000006-5E7B-4343-AE10-6A13D929653F}"/>
            </c:ext>
          </c:extLst>
        </c:ser>
        <c:ser>
          <c:idx val="7"/>
          <c:order val="7"/>
          <c:tx>
            <c:v>Exponential Smooth</c:v>
          </c:tx>
          <c:spPr>
            <a:ln w="19050" cap="rnd">
              <a:solidFill>
                <a:srgbClr val="996633"/>
              </a:solidFill>
              <a:prstDash val="dash"/>
              <a:round/>
            </a:ln>
            <a:effectLst>
              <a:outerShdw blurRad="57150" dist="19050" dir="5400000" algn="ctr" rotWithShape="0">
                <a:srgbClr val="000000">
                  <a:alpha val="63000"/>
                </a:srgbClr>
              </a:outerShdw>
            </a:effectLst>
          </c:spPr>
          <c:marker>
            <c:symbol val="none"/>
          </c:marker>
          <c:xVal>
            <c:numRef>
              <c:f>'DataSet- USA(Murders VS Years)'!$A$75:$A$85</c:f>
              <c:numCache>
                <c:formatCode>General</c:formatCode>
                <c:ptCount val="11"/>
                <c:pt idx="0">
                  <c:v>1985</c:v>
                </c:pt>
                <c:pt idx="1">
                  <c:v>1986</c:v>
                </c:pt>
                <c:pt idx="2">
                  <c:v>1987</c:v>
                </c:pt>
                <c:pt idx="3">
                  <c:v>1988</c:v>
                </c:pt>
                <c:pt idx="4">
                  <c:v>1989</c:v>
                </c:pt>
                <c:pt idx="5">
                  <c:v>1990</c:v>
                </c:pt>
                <c:pt idx="6">
                  <c:v>1991</c:v>
                </c:pt>
                <c:pt idx="7">
                  <c:v>1992</c:v>
                </c:pt>
                <c:pt idx="8">
                  <c:v>1993</c:v>
                </c:pt>
                <c:pt idx="9">
                  <c:v>1994</c:v>
                </c:pt>
                <c:pt idx="10">
                  <c:v>1995</c:v>
                </c:pt>
              </c:numCache>
            </c:numRef>
          </c:xVal>
          <c:yVal>
            <c:numRef>
              <c:f>'DataSet- USA(Murders VS Years)'!$I$75:$I$85</c:f>
              <c:numCache>
                <c:formatCode>General</c:formatCode>
                <c:ptCount val="11"/>
                <c:pt idx="0">
                  <c:v>19.5</c:v>
                </c:pt>
                <c:pt idx="1">
                  <c:v>19.5</c:v>
                </c:pt>
                <c:pt idx="2">
                  <c:v>19.670000000000002</c:v>
                </c:pt>
                <c:pt idx="3">
                  <c:v>19.783000000000001</c:v>
                </c:pt>
                <c:pt idx="4">
                  <c:v>19.944700000000001</c:v>
                </c:pt>
                <c:pt idx="5">
                  <c:v>20.140230000000003</c:v>
                </c:pt>
                <c:pt idx="6">
                  <c:v>20.506207000000003</c:v>
                </c:pt>
                <c:pt idx="7">
                  <c:v>20.965586300000005</c:v>
                </c:pt>
                <c:pt idx="8">
                  <c:v>21.289027670000003</c:v>
                </c:pt>
                <c:pt idx="9">
                  <c:v>21.680124903000003</c:v>
                </c:pt>
                <c:pt idx="10">
                  <c:v>21.922112412700002</c:v>
                </c:pt>
              </c:numCache>
            </c:numRef>
          </c:yVal>
          <c:smooth val="0"/>
          <c:extLst>
            <c:ext xmlns:c16="http://schemas.microsoft.com/office/drawing/2014/chart" uri="{C3380CC4-5D6E-409C-BE32-E72D297353CC}">
              <c16:uniqueId val="{00000007-5E7B-4343-AE10-6A13D929653F}"/>
            </c:ext>
          </c:extLst>
        </c:ser>
        <c:ser>
          <c:idx val="8"/>
          <c:order val="8"/>
          <c:tx>
            <c:v>Semi Avg(Mean)</c:v>
          </c:tx>
          <c:spPr>
            <a:ln w="19050" cap="rnd">
              <a:solidFill>
                <a:srgbClr val="FF6699"/>
              </a:solidFill>
              <a:prstDash val="dash"/>
              <a:round/>
            </a:ln>
            <a:effectLst>
              <a:outerShdw blurRad="57150" dist="19050" dir="5400000" algn="ctr" rotWithShape="0">
                <a:srgbClr val="000000">
                  <a:alpha val="63000"/>
                </a:srgbClr>
              </a:outerShdw>
            </a:effectLst>
          </c:spPr>
          <c:marker>
            <c:symbol val="none"/>
          </c:marker>
          <c:xVal>
            <c:numRef>
              <c:f>'DataSet- USA(Murders VS Years)'!$B$125:$B$135</c:f>
              <c:numCache>
                <c:formatCode>General</c:formatCode>
                <c:ptCount val="11"/>
                <c:pt idx="0">
                  <c:v>1985</c:v>
                </c:pt>
                <c:pt idx="1">
                  <c:v>1986</c:v>
                </c:pt>
                <c:pt idx="2">
                  <c:v>1987</c:v>
                </c:pt>
                <c:pt idx="3">
                  <c:v>1988</c:v>
                </c:pt>
                <c:pt idx="4">
                  <c:v>1989</c:v>
                </c:pt>
                <c:pt idx="5">
                  <c:v>1990</c:v>
                </c:pt>
                <c:pt idx="6">
                  <c:v>1991</c:v>
                </c:pt>
                <c:pt idx="7">
                  <c:v>1992</c:v>
                </c:pt>
                <c:pt idx="8">
                  <c:v>1993</c:v>
                </c:pt>
                <c:pt idx="9">
                  <c:v>1994</c:v>
                </c:pt>
                <c:pt idx="10">
                  <c:v>1995</c:v>
                </c:pt>
              </c:numCache>
            </c:numRef>
          </c:xVal>
          <c:yVal>
            <c:numRef>
              <c:f>'DataSet- USA(Murders VS Years)'!$D$125:$D$135</c:f>
              <c:numCache>
                <c:formatCode>General</c:formatCode>
                <c:ptCount val="11"/>
                <c:pt idx="0">
                  <c:v>19.860000000000127</c:v>
                </c:pt>
                <c:pt idx="1">
                  <c:v>20.410000000000082</c:v>
                </c:pt>
                <c:pt idx="2">
                  <c:v>20.960000000000036</c:v>
                </c:pt>
                <c:pt idx="3">
                  <c:v>21.509999999999991</c:v>
                </c:pt>
                <c:pt idx="4">
                  <c:v>22.059999999999945</c:v>
                </c:pt>
                <c:pt idx="5">
                  <c:v>22.610000000000127</c:v>
                </c:pt>
                <c:pt idx="6">
                  <c:v>23.160000000000082</c:v>
                </c:pt>
                <c:pt idx="7">
                  <c:v>23.710000000000036</c:v>
                </c:pt>
                <c:pt idx="8">
                  <c:v>24.259999999999991</c:v>
                </c:pt>
                <c:pt idx="9">
                  <c:v>24.809999999999945</c:v>
                </c:pt>
                <c:pt idx="10">
                  <c:v>25.360000000000127</c:v>
                </c:pt>
              </c:numCache>
            </c:numRef>
          </c:yVal>
          <c:smooth val="0"/>
          <c:extLst>
            <c:ext xmlns:c16="http://schemas.microsoft.com/office/drawing/2014/chart" uri="{C3380CC4-5D6E-409C-BE32-E72D297353CC}">
              <c16:uniqueId val="{00000008-5E7B-4343-AE10-6A13D929653F}"/>
            </c:ext>
          </c:extLst>
        </c:ser>
        <c:ser>
          <c:idx val="9"/>
          <c:order val="9"/>
          <c:tx>
            <c:v>Semi Avg(Median)</c:v>
          </c:tx>
          <c:spPr>
            <a:ln w="19050" cap="rnd">
              <a:solidFill>
                <a:srgbClr val="990099"/>
              </a:solidFill>
              <a:prstDash val="dash"/>
              <a:round/>
            </a:ln>
            <a:effectLst>
              <a:outerShdw blurRad="57150" dist="19050" dir="5400000" algn="ctr" rotWithShape="0">
                <a:srgbClr val="000000">
                  <a:alpha val="63000"/>
                </a:srgbClr>
              </a:outerShdw>
            </a:effectLst>
          </c:spPr>
          <c:marker>
            <c:symbol val="none"/>
          </c:marker>
          <c:xVal>
            <c:numRef>
              <c:f>'DataSet- USA(Murders VS Years)'!$B$139:$B$149</c:f>
              <c:numCache>
                <c:formatCode>General</c:formatCode>
                <c:ptCount val="11"/>
                <c:pt idx="0">
                  <c:v>1985</c:v>
                </c:pt>
                <c:pt idx="1">
                  <c:v>1986</c:v>
                </c:pt>
                <c:pt idx="2">
                  <c:v>1987</c:v>
                </c:pt>
                <c:pt idx="3">
                  <c:v>1988</c:v>
                </c:pt>
                <c:pt idx="4">
                  <c:v>1989</c:v>
                </c:pt>
                <c:pt idx="5">
                  <c:v>1990</c:v>
                </c:pt>
                <c:pt idx="6">
                  <c:v>1991</c:v>
                </c:pt>
                <c:pt idx="7">
                  <c:v>1992</c:v>
                </c:pt>
                <c:pt idx="8">
                  <c:v>1993</c:v>
                </c:pt>
                <c:pt idx="9">
                  <c:v>1994</c:v>
                </c:pt>
                <c:pt idx="10">
                  <c:v>1995</c:v>
                </c:pt>
              </c:numCache>
            </c:numRef>
          </c:xVal>
          <c:yVal>
            <c:numRef>
              <c:f>'DataSet- USA(Murders VS Years)'!$D$139:$D$149</c:f>
              <c:numCache>
                <c:formatCode>General</c:formatCode>
                <c:ptCount val="11"/>
                <c:pt idx="0">
                  <c:v>20.700000000000045</c:v>
                </c:pt>
                <c:pt idx="1">
                  <c:v>21.200000000000045</c:v>
                </c:pt>
                <c:pt idx="2">
                  <c:v>21.700000000000045</c:v>
                </c:pt>
                <c:pt idx="3">
                  <c:v>22.200000000000045</c:v>
                </c:pt>
                <c:pt idx="4">
                  <c:v>22.700000000000045</c:v>
                </c:pt>
                <c:pt idx="5">
                  <c:v>23.200000000000045</c:v>
                </c:pt>
                <c:pt idx="6">
                  <c:v>23.700000000000045</c:v>
                </c:pt>
                <c:pt idx="7">
                  <c:v>24.200000000000045</c:v>
                </c:pt>
                <c:pt idx="8">
                  <c:v>24.700000000000045</c:v>
                </c:pt>
                <c:pt idx="9">
                  <c:v>25.200000000000045</c:v>
                </c:pt>
                <c:pt idx="10">
                  <c:v>25.700000000000045</c:v>
                </c:pt>
              </c:numCache>
            </c:numRef>
          </c:yVal>
          <c:smooth val="0"/>
          <c:extLst>
            <c:ext xmlns:c16="http://schemas.microsoft.com/office/drawing/2014/chart" uri="{C3380CC4-5D6E-409C-BE32-E72D297353CC}">
              <c16:uniqueId val="{00000009-5E7B-4343-AE10-6A13D929653F}"/>
            </c:ext>
          </c:extLst>
        </c:ser>
        <c:dLbls>
          <c:showLegendKey val="0"/>
          <c:showVal val="0"/>
          <c:showCatName val="0"/>
          <c:showSerName val="0"/>
          <c:showPercent val="0"/>
          <c:showBubbleSize val="0"/>
        </c:dLbls>
        <c:axId val="398841264"/>
        <c:axId val="398834704"/>
      </c:scatterChart>
      <c:valAx>
        <c:axId val="398841264"/>
        <c:scaling>
          <c:orientation val="minMax"/>
        </c:scaling>
        <c:delete val="0"/>
        <c:axPos val="b"/>
        <c:majorGridlines>
          <c:spPr>
            <a:ln w="9525" cap="flat" cmpd="sng" algn="ctr">
              <a:solidFill>
                <a:schemeClr val="lt1">
                  <a:lumMod val="95000"/>
                  <a:alpha val="10000"/>
                </a:schemeClr>
              </a:solidFill>
              <a:round/>
            </a:ln>
            <a:effectLst/>
          </c:spPr>
        </c:majorGridlines>
        <c:title>
          <c:tx>
            <c:rich>
              <a:bodyPr rot="0" spcFirstLastPara="1" vertOverflow="ellipsis" vert="horz" wrap="square" anchor="ctr" anchorCtr="1"/>
              <a:lstStyle/>
              <a:p>
                <a:pPr>
                  <a:defRPr sz="900" b="1" i="0" u="none" strike="noStrike" kern="1200" cap="all" baseline="0">
                    <a:solidFill>
                      <a:schemeClr val="lt1">
                        <a:lumMod val="75000"/>
                      </a:schemeClr>
                    </a:solidFill>
                    <a:latin typeface="+mn-lt"/>
                    <a:ea typeface="+mn-ea"/>
                    <a:cs typeface="+mn-cs"/>
                  </a:defRPr>
                </a:pPr>
                <a:r>
                  <a:rPr lang="en-US"/>
                  <a:t>YeaRS</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98834704"/>
        <c:crosses val="autoZero"/>
        <c:crossBetween val="midCat"/>
        <c:majorUnit val="1"/>
      </c:valAx>
      <c:valAx>
        <c:axId val="398834704"/>
        <c:scaling>
          <c:orientation val="minMax"/>
          <c:min val="15"/>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75000"/>
                      </a:schemeClr>
                    </a:solidFill>
                    <a:latin typeface="+mn-lt"/>
                    <a:ea typeface="+mn-ea"/>
                    <a:cs typeface="+mn-cs"/>
                  </a:defRPr>
                </a:pPr>
                <a:r>
                  <a:rPr lang="en-US"/>
                  <a:t>No Of Murders(Thousands)</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98841264"/>
        <c:crosses val="autoZero"/>
        <c:crossBetween val="midCat"/>
      </c:valAx>
      <c:spPr>
        <a:noFill/>
        <a:ln>
          <a:noFill/>
        </a:ln>
        <a:effectLst/>
      </c:spPr>
    </c:plotArea>
    <c:legend>
      <c:legendPos val="r"/>
      <c:legendEntry>
        <c:idx val="10"/>
        <c:delete val="1"/>
      </c:legendEntry>
      <c:legendEntry>
        <c:idx val="11"/>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Trends Over the Years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Original</c:v>
          </c:tx>
          <c:spPr>
            <a:ln w="19050" cap="rnd">
              <a:noFill/>
              <a:round/>
            </a:ln>
            <a:effectLst/>
          </c:spPr>
          <c:marker>
            <c:symbol val="diamond"/>
            <c:size val="6"/>
            <c:spPr>
              <a:solidFill>
                <a:srgbClr val="FF0000"/>
              </a:solidFill>
              <a:ln w="9525">
                <a:solidFill>
                  <a:srgbClr val="FF0000"/>
                </a:solidFill>
              </a:ln>
              <a:effectLst/>
            </c:spPr>
          </c:marker>
          <c:xVal>
            <c:numRef>
              <c:f>'Dataset(Class Exercise)'!$B$5:$B$15</c:f>
              <c:numCache>
                <c:formatCode>General</c:formatCode>
                <c:ptCount val="11"/>
                <c:pt idx="0">
                  <c:v>1985</c:v>
                </c:pt>
                <c:pt idx="1">
                  <c:v>1986</c:v>
                </c:pt>
                <c:pt idx="2">
                  <c:v>1987</c:v>
                </c:pt>
                <c:pt idx="3">
                  <c:v>1988</c:v>
                </c:pt>
                <c:pt idx="4">
                  <c:v>1989</c:v>
                </c:pt>
                <c:pt idx="5">
                  <c:v>1990</c:v>
                </c:pt>
                <c:pt idx="6">
                  <c:v>1991</c:v>
                </c:pt>
                <c:pt idx="7">
                  <c:v>1992</c:v>
                </c:pt>
                <c:pt idx="8">
                  <c:v>1993</c:v>
                </c:pt>
                <c:pt idx="9">
                  <c:v>1994</c:v>
                </c:pt>
                <c:pt idx="10">
                  <c:v>1995</c:v>
                </c:pt>
              </c:numCache>
            </c:numRef>
          </c:xVal>
          <c:yVal>
            <c:numRef>
              <c:f>'Dataset(Class Exercise)'!$D$5:$D$15</c:f>
              <c:numCache>
                <c:formatCode>General</c:formatCode>
                <c:ptCount val="11"/>
                <c:pt idx="0">
                  <c:v>19</c:v>
                </c:pt>
                <c:pt idx="1">
                  <c:v>20.6</c:v>
                </c:pt>
                <c:pt idx="2">
                  <c:v>20.100000000000001</c:v>
                </c:pt>
                <c:pt idx="3">
                  <c:v>20.7</c:v>
                </c:pt>
                <c:pt idx="4">
                  <c:v>21.5</c:v>
                </c:pt>
                <c:pt idx="5">
                  <c:v>23.4</c:v>
                </c:pt>
                <c:pt idx="6">
                  <c:v>24.7</c:v>
                </c:pt>
                <c:pt idx="7">
                  <c:v>23.8</c:v>
                </c:pt>
                <c:pt idx="8">
                  <c:v>24.5</c:v>
                </c:pt>
                <c:pt idx="9">
                  <c:v>23.3</c:v>
                </c:pt>
                <c:pt idx="10">
                  <c:v>21.6</c:v>
                </c:pt>
              </c:numCache>
            </c:numRef>
          </c:yVal>
          <c:smooth val="0"/>
          <c:extLst>
            <c:ext xmlns:c16="http://schemas.microsoft.com/office/drawing/2014/chart" uri="{C3380CC4-5D6E-409C-BE32-E72D297353CC}">
              <c16:uniqueId val="{00000000-AB78-4296-A7D6-10827F6AD562}"/>
            </c:ext>
          </c:extLst>
        </c:ser>
        <c:ser>
          <c:idx val="1"/>
          <c:order val="1"/>
          <c:tx>
            <c:v>Linear T</c:v>
          </c:tx>
          <c:spPr>
            <a:ln w="19050" cap="rnd">
              <a:solidFill>
                <a:schemeClr val="accent4"/>
              </a:solidFill>
              <a:prstDash val="sysDash"/>
              <a:round/>
            </a:ln>
            <a:effectLst/>
          </c:spPr>
          <c:marker>
            <c:symbol val="none"/>
          </c:marker>
          <c:xVal>
            <c:numRef>
              <c:f>'Dataset(Class Exercise)'!$B$5:$B$15</c:f>
              <c:numCache>
                <c:formatCode>General</c:formatCode>
                <c:ptCount val="11"/>
                <c:pt idx="0">
                  <c:v>1985</c:v>
                </c:pt>
                <c:pt idx="1">
                  <c:v>1986</c:v>
                </c:pt>
                <c:pt idx="2">
                  <c:v>1987</c:v>
                </c:pt>
                <c:pt idx="3">
                  <c:v>1988</c:v>
                </c:pt>
                <c:pt idx="4">
                  <c:v>1989</c:v>
                </c:pt>
                <c:pt idx="5">
                  <c:v>1990</c:v>
                </c:pt>
                <c:pt idx="6">
                  <c:v>1991</c:v>
                </c:pt>
                <c:pt idx="7">
                  <c:v>1992</c:v>
                </c:pt>
                <c:pt idx="8">
                  <c:v>1993</c:v>
                </c:pt>
                <c:pt idx="9">
                  <c:v>1994</c:v>
                </c:pt>
                <c:pt idx="10">
                  <c:v>1995</c:v>
                </c:pt>
              </c:numCache>
            </c:numRef>
          </c:xVal>
          <c:yVal>
            <c:numRef>
              <c:f>'Dataset(Class Exercise)'!$F$5:$F$15</c:f>
              <c:numCache>
                <c:formatCode>General</c:formatCode>
                <c:ptCount val="11"/>
                <c:pt idx="0">
                  <c:v>19.999999999998977</c:v>
                </c:pt>
                <c:pt idx="1">
                  <c:v>20.421818181817343</c:v>
                </c:pt>
                <c:pt idx="2">
                  <c:v>20.843636363635824</c:v>
                </c:pt>
                <c:pt idx="3">
                  <c:v>21.26545454545419</c:v>
                </c:pt>
                <c:pt idx="4">
                  <c:v>21.687272727272557</c:v>
                </c:pt>
                <c:pt idx="5">
                  <c:v>22.109090909090924</c:v>
                </c:pt>
                <c:pt idx="6">
                  <c:v>22.530909090909404</c:v>
                </c:pt>
                <c:pt idx="7">
                  <c:v>22.95272727272777</c:v>
                </c:pt>
                <c:pt idx="8">
                  <c:v>23.374545454546137</c:v>
                </c:pt>
                <c:pt idx="9">
                  <c:v>23.796363636364504</c:v>
                </c:pt>
                <c:pt idx="10">
                  <c:v>24.21818181818287</c:v>
                </c:pt>
              </c:numCache>
            </c:numRef>
          </c:yVal>
          <c:smooth val="0"/>
          <c:extLst>
            <c:ext xmlns:c16="http://schemas.microsoft.com/office/drawing/2014/chart" uri="{C3380CC4-5D6E-409C-BE32-E72D297353CC}">
              <c16:uniqueId val="{00000001-AB78-4296-A7D6-10827F6AD562}"/>
            </c:ext>
          </c:extLst>
        </c:ser>
        <c:ser>
          <c:idx val="2"/>
          <c:order val="2"/>
          <c:tx>
            <c:v>Polynomial T</c:v>
          </c:tx>
          <c:spPr>
            <a:ln w="19050" cap="rnd">
              <a:solidFill>
                <a:schemeClr val="accent6"/>
              </a:solidFill>
              <a:prstDash val="sysDash"/>
              <a:round/>
            </a:ln>
            <a:effectLst/>
          </c:spPr>
          <c:marker>
            <c:symbol val="none"/>
          </c:marker>
          <c:xVal>
            <c:numRef>
              <c:f>'Dataset(Class Exercise)'!$B$5:$B$15</c:f>
              <c:numCache>
                <c:formatCode>General</c:formatCode>
                <c:ptCount val="11"/>
                <c:pt idx="0">
                  <c:v>1985</c:v>
                </c:pt>
                <c:pt idx="1">
                  <c:v>1986</c:v>
                </c:pt>
                <c:pt idx="2">
                  <c:v>1987</c:v>
                </c:pt>
                <c:pt idx="3">
                  <c:v>1988</c:v>
                </c:pt>
                <c:pt idx="4">
                  <c:v>1989</c:v>
                </c:pt>
                <c:pt idx="5">
                  <c:v>1990</c:v>
                </c:pt>
                <c:pt idx="6">
                  <c:v>1991</c:v>
                </c:pt>
                <c:pt idx="7">
                  <c:v>1992</c:v>
                </c:pt>
                <c:pt idx="8">
                  <c:v>1993</c:v>
                </c:pt>
                <c:pt idx="9">
                  <c:v>1994</c:v>
                </c:pt>
                <c:pt idx="10">
                  <c:v>1995</c:v>
                </c:pt>
              </c:numCache>
            </c:numRef>
          </c:xVal>
          <c:yVal>
            <c:numRef>
              <c:f>'Dataset(Class Exercise)'!$G$5:$G$15</c:f>
              <c:numCache>
                <c:formatCode>General</c:formatCode>
                <c:ptCount val="11"/>
                <c:pt idx="0">
                  <c:v>18.443841850268655</c:v>
                </c:pt>
                <c:pt idx="1">
                  <c:v>19.799250554060563</c:v>
                </c:pt>
                <c:pt idx="2">
                  <c:v>20.947194643027615</c:v>
                </c:pt>
                <c:pt idx="3">
                  <c:v>21.887674117228016</c:v>
                </c:pt>
                <c:pt idx="4">
                  <c:v>22.620688976487145</c:v>
                </c:pt>
                <c:pt idx="5">
                  <c:v>23.146239220921416</c:v>
                </c:pt>
                <c:pt idx="6">
                  <c:v>23.464324850356206</c:v>
                </c:pt>
                <c:pt idx="7">
                  <c:v>23.574945865024347</c:v>
                </c:pt>
                <c:pt idx="8">
                  <c:v>23.478102264809422</c:v>
                </c:pt>
                <c:pt idx="9">
                  <c:v>23.17379404976964</c:v>
                </c:pt>
                <c:pt idx="10">
                  <c:v>22.662021219846793</c:v>
                </c:pt>
              </c:numCache>
            </c:numRef>
          </c:yVal>
          <c:smooth val="0"/>
          <c:extLst>
            <c:ext xmlns:c16="http://schemas.microsoft.com/office/drawing/2014/chart" uri="{C3380CC4-5D6E-409C-BE32-E72D297353CC}">
              <c16:uniqueId val="{00000002-AB78-4296-A7D6-10827F6AD562}"/>
            </c:ext>
          </c:extLst>
        </c:ser>
        <c:dLbls>
          <c:showLegendKey val="0"/>
          <c:showVal val="0"/>
          <c:showCatName val="0"/>
          <c:showSerName val="0"/>
          <c:showPercent val="0"/>
          <c:showBubbleSize val="0"/>
        </c:dLbls>
        <c:axId val="697828616"/>
        <c:axId val="697837472"/>
      </c:scatterChart>
      <c:valAx>
        <c:axId val="69782861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Years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7837472"/>
        <c:crosses val="autoZero"/>
        <c:crossBetween val="midCat"/>
        <c:majorUnit val="1"/>
      </c:valAx>
      <c:valAx>
        <c:axId val="697837472"/>
        <c:scaling>
          <c:orientation val="minMax"/>
          <c:max val="25"/>
          <c:min val="17"/>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Y-Axis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7828616"/>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0" i="0" baseline="0">
                <a:effectLst/>
              </a:rPr>
              <a:t>Trends Over the Years</a:t>
            </a:r>
            <a:endParaRPr lang="en-US">
              <a:effectLst/>
            </a:endParaRPr>
          </a:p>
        </c:rich>
      </c:tx>
      <c:layout>
        <c:manualLayout>
          <c:xMode val="edge"/>
          <c:yMode val="edge"/>
          <c:x val="0.37122929365234303"/>
          <c:y val="2.654867256637168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Original</c:v>
          </c:tx>
          <c:spPr>
            <a:ln w="25400" cap="rnd">
              <a:noFill/>
              <a:round/>
            </a:ln>
            <a:effectLst/>
          </c:spPr>
          <c:marker>
            <c:symbol val="diamond"/>
            <c:size val="6"/>
            <c:spPr>
              <a:solidFill>
                <a:srgbClr val="FF0000"/>
              </a:solidFill>
              <a:ln w="9525">
                <a:solidFill>
                  <a:srgbClr val="FF0000"/>
                </a:solidFill>
              </a:ln>
              <a:effectLst/>
            </c:spPr>
          </c:marker>
          <c:trendline>
            <c:spPr>
              <a:ln w="19050" cap="rnd">
                <a:noFill/>
                <a:prstDash val="sysDot"/>
              </a:ln>
              <a:effectLst/>
            </c:spPr>
            <c:trendlineType val="linear"/>
            <c:dispRSqr val="0"/>
            <c:dispEq val="0"/>
          </c:trendline>
          <c:trendline>
            <c:spPr>
              <a:ln w="19050" cap="rnd">
                <a:noFill/>
                <a:prstDash val="sysDot"/>
              </a:ln>
              <a:effectLst/>
            </c:spPr>
            <c:trendlineType val="poly"/>
            <c:order val="2"/>
            <c:dispRSqr val="0"/>
            <c:dispEq val="0"/>
          </c:trendline>
          <c:xVal>
            <c:numRef>
              <c:f>'Dataset(Class Exercise)'!$B$5:$B$15</c:f>
              <c:numCache>
                <c:formatCode>General</c:formatCode>
                <c:ptCount val="11"/>
                <c:pt idx="0">
                  <c:v>1985</c:v>
                </c:pt>
                <c:pt idx="1">
                  <c:v>1986</c:v>
                </c:pt>
                <c:pt idx="2">
                  <c:v>1987</c:v>
                </c:pt>
                <c:pt idx="3">
                  <c:v>1988</c:v>
                </c:pt>
                <c:pt idx="4">
                  <c:v>1989</c:v>
                </c:pt>
                <c:pt idx="5">
                  <c:v>1990</c:v>
                </c:pt>
                <c:pt idx="6">
                  <c:v>1991</c:v>
                </c:pt>
                <c:pt idx="7">
                  <c:v>1992</c:v>
                </c:pt>
                <c:pt idx="8">
                  <c:v>1993</c:v>
                </c:pt>
                <c:pt idx="9">
                  <c:v>1994</c:v>
                </c:pt>
                <c:pt idx="10">
                  <c:v>1995</c:v>
                </c:pt>
              </c:numCache>
            </c:numRef>
          </c:xVal>
          <c:yVal>
            <c:numRef>
              <c:f>'Dataset(Class Exercise)'!$D$5:$D$15</c:f>
              <c:numCache>
                <c:formatCode>General</c:formatCode>
                <c:ptCount val="11"/>
                <c:pt idx="0">
                  <c:v>19</c:v>
                </c:pt>
                <c:pt idx="1">
                  <c:v>20.6</c:v>
                </c:pt>
                <c:pt idx="2">
                  <c:v>20.100000000000001</c:v>
                </c:pt>
                <c:pt idx="3">
                  <c:v>20.7</c:v>
                </c:pt>
                <c:pt idx="4">
                  <c:v>21.5</c:v>
                </c:pt>
                <c:pt idx="5">
                  <c:v>23.4</c:v>
                </c:pt>
                <c:pt idx="6">
                  <c:v>24.7</c:v>
                </c:pt>
                <c:pt idx="7">
                  <c:v>23.8</c:v>
                </c:pt>
                <c:pt idx="8">
                  <c:v>24.5</c:v>
                </c:pt>
                <c:pt idx="9">
                  <c:v>23.3</c:v>
                </c:pt>
                <c:pt idx="10">
                  <c:v>21.6</c:v>
                </c:pt>
              </c:numCache>
            </c:numRef>
          </c:yVal>
          <c:smooth val="0"/>
          <c:extLst>
            <c:ext xmlns:c16="http://schemas.microsoft.com/office/drawing/2014/chart" uri="{C3380CC4-5D6E-409C-BE32-E72D297353CC}">
              <c16:uniqueId val="{00000000-005C-466A-914E-4A6CE1E9C09A}"/>
            </c:ext>
          </c:extLst>
        </c:ser>
        <c:ser>
          <c:idx val="3"/>
          <c:order val="3"/>
          <c:tx>
            <c:v>MA(4)</c:v>
          </c:tx>
          <c:spPr>
            <a:ln w="19050" cap="rnd">
              <a:solidFill>
                <a:srgbClr val="990099"/>
              </a:solidFill>
              <a:prstDash val="sysDot"/>
              <a:round/>
            </a:ln>
            <a:effectLst/>
          </c:spPr>
          <c:marker>
            <c:symbol val="none"/>
          </c:marker>
          <c:xVal>
            <c:numRef>
              <c:f>'Dataset(Class Exercise)'!$D$36:$D$43</c:f>
              <c:numCache>
                <c:formatCode>General</c:formatCode>
                <c:ptCount val="8"/>
                <c:pt idx="0">
                  <c:v>1986.5</c:v>
                </c:pt>
                <c:pt idx="1">
                  <c:v>1987.5</c:v>
                </c:pt>
                <c:pt idx="2">
                  <c:v>1988.5</c:v>
                </c:pt>
                <c:pt idx="3">
                  <c:v>1989.5</c:v>
                </c:pt>
                <c:pt idx="4">
                  <c:v>1990.5</c:v>
                </c:pt>
                <c:pt idx="5">
                  <c:v>1991.5</c:v>
                </c:pt>
                <c:pt idx="6">
                  <c:v>1992.5</c:v>
                </c:pt>
                <c:pt idx="7">
                  <c:v>1993.5</c:v>
                </c:pt>
              </c:numCache>
            </c:numRef>
          </c:xVal>
          <c:yVal>
            <c:numRef>
              <c:f>'Dataset(Class Exercise)'!$E$36:$E$43</c:f>
              <c:numCache>
                <c:formatCode>General</c:formatCode>
                <c:ptCount val="8"/>
                <c:pt idx="0">
                  <c:v>20.100000000000001</c:v>
                </c:pt>
                <c:pt idx="1">
                  <c:v>20.725000000000001</c:v>
                </c:pt>
                <c:pt idx="2">
                  <c:v>21.424999999999997</c:v>
                </c:pt>
                <c:pt idx="3">
                  <c:v>22.574999999999999</c:v>
                </c:pt>
                <c:pt idx="4">
                  <c:v>23.349999999999998</c:v>
                </c:pt>
                <c:pt idx="5">
                  <c:v>24.099999999999998</c:v>
                </c:pt>
                <c:pt idx="6">
                  <c:v>24.074999999999999</c:v>
                </c:pt>
                <c:pt idx="7">
                  <c:v>23.299999999999997</c:v>
                </c:pt>
              </c:numCache>
            </c:numRef>
          </c:yVal>
          <c:smooth val="0"/>
          <c:extLst>
            <c:ext xmlns:c16="http://schemas.microsoft.com/office/drawing/2014/chart" uri="{C3380CC4-5D6E-409C-BE32-E72D297353CC}">
              <c16:uniqueId val="{00000001-005C-466A-914E-4A6CE1E9C09A}"/>
            </c:ext>
          </c:extLst>
        </c:ser>
        <c:ser>
          <c:idx val="4"/>
          <c:order val="4"/>
          <c:tx>
            <c:v>Centered MA(4)</c:v>
          </c:tx>
          <c:spPr>
            <a:ln w="19050" cap="rnd">
              <a:solidFill>
                <a:srgbClr val="FF6699"/>
              </a:solidFill>
              <a:prstDash val="sysDash"/>
              <a:round/>
            </a:ln>
            <a:effectLst/>
          </c:spPr>
          <c:marker>
            <c:symbol val="none"/>
          </c:marker>
          <c:xVal>
            <c:numRef>
              <c:f>'Dataset(Class Exercise)'!$G$36:$G$42</c:f>
              <c:numCache>
                <c:formatCode>General</c:formatCode>
                <c:ptCount val="7"/>
                <c:pt idx="0">
                  <c:v>1987</c:v>
                </c:pt>
                <c:pt idx="1">
                  <c:v>1988</c:v>
                </c:pt>
                <c:pt idx="2">
                  <c:v>1989</c:v>
                </c:pt>
                <c:pt idx="3">
                  <c:v>1990</c:v>
                </c:pt>
                <c:pt idx="4">
                  <c:v>1991</c:v>
                </c:pt>
                <c:pt idx="5">
                  <c:v>1992</c:v>
                </c:pt>
                <c:pt idx="6">
                  <c:v>1993</c:v>
                </c:pt>
              </c:numCache>
            </c:numRef>
          </c:xVal>
          <c:yVal>
            <c:numRef>
              <c:f>'Dataset(Class Exercise)'!$H$36:$H$42</c:f>
              <c:numCache>
                <c:formatCode>General</c:formatCode>
                <c:ptCount val="7"/>
                <c:pt idx="0">
                  <c:v>20.412500000000001</c:v>
                </c:pt>
                <c:pt idx="1">
                  <c:v>21.074999999999999</c:v>
                </c:pt>
                <c:pt idx="2">
                  <c:v>22</c:v>
                </c:pt>
                <c:pt idx="3">
                  <c:v>22.962499999999999</c:v>
                </c:pt>
                <c:pt idx="4">
                  <c:v>23.724999999999998</c:v>
                </c:pt>
                <c:pt idx="5">
                  <c:v>24.087499999999999</c:v>
                </c:pt>
                <c:pt idx="6">
                  <c:v>23.6875</c:v>
                </c:pt>
              </c:numCache>
            </c:numRef>
          </c:yVal>
          <c:smooth val="0"/>
          <c:extLst>
            <c:ext xmlns:c16="http://schemas.microsoft.com/office/drawing/2014/chart" uri="{C3380CC4-5D6E-409C-BE32-E72D297353CC}">
              <c16:uniqueId val="{00000002-005C-466A-914E-4A6CE1E9C09A}"/>
            </c:ext>
          </c:extLst>
        </c:ser>
        <c:ser>
          <c:idx val="5"/>
          <c:order val="5"/>
          <c:tx>
            <c:v>MA(5)</c:v>
          </c:tx>
          <c:spPr>
            <a:ln w="19050" cap="rnd">
              <a:solidFill>
                <a:srgbClr val="996633"/>
              </a:solidFill>
              <a:prstDash val="sysDot"/>
              <a:round/>
            </a:ln>
            <a:effectLst/>
          </c:spPr>
          <c:marker>
            <c:symbol val="none"/>
          </c:marker>
          <c:xVal>
            <c:numRef>
              <c:f>'Dataset(Class Exercise)'!$J$36:$J$42</c:f>
              <c:numCache>
                <c:formatCode>General</c:formatCode>
                <c:ptCount val="7"/>
                <c:pt idx="0">
                  <c:v>1987</c:v>
                </c:pt>
                <c:pt idx="1">
                  <c:v>1988</c:v>
                </c:pt>
                <c:pt idx="2">
                  <c:v>1989</c:v>
                </c:pt>
                <c:pt idx="3">
                  <c:v>1990</c:v>
                </c:pt>
                <c:pt idx="4">
                  <c:v>1991</c:v>
                </c:pt>
                <c:pt idx="5">
                  <c:v>1992</c:v>
                </c:pt>
                <c:pt idx="6">
                  <c:v>1993</c:v>
                </c:pt>
              </c:numCache>
            </c:numRef>
          </c:xVal>
          <c:yVal>
            <c:numRef>
              <c:f>'Dataset(Class Exercise)'!$K$36:$K$42</c:f>
              <c:numCache>
                <c:formatCode>General</c:formatCode>
                <c:ptCount val="7"/>
                <c:pt idx="0">
                  <c:v>20.380000000000003</c:v>
                </c:pt>
                <c:pt idx="1">
                  <c:v>21.26</c:v>
                </c:pt>
                <c:pt idx="2">
                  <c:v>22.08</c:v>
                </c:pt>
                <c:pt idx="3">
                  <c:v>22.82</c:v>
                </c:pt>
                <c:pt idx="4">
                  <c:v>23.58</c:v>
                </c:pt>
                <c:pt idx="5">
                  <c:v>23.939999999999998</c:v>
                </c:pt>
                <c:pt idx="6">
                  <c:v>23.580000000000002</c:v>
                </c:pt>
              </c:numCache>
            </c:numRef>
          </c:yVal>
          <c:smooth val="0"/>
          <c:extLst>
            <c:ext xmlns:c16="http://schemas.microsoft.com/office/drawing/2014/chart" uri="{C3380CC4-5D6E-409C-BE32-E72D297353CC}">
              <c16:uniqueId val="{00000003-005C-466A-914E-4A6CE1E9C09A}"/>
            </c:ext>
          </c:extLst>
        </c:ser>
        <c:dLbls>
          <c:showLegendKey val="0"/>
          <c:showVal val="0"/>
          <c:showCatName val="0"/>
          <c:showSerName val="0"/>
          <c:showPercent val="0"/>
          <c:showBubbleSize val="0"/>
        </c:dLbls>
        <c:axId val="398841264"/>
        <c:axId val="398834704"/>
        <c:extLst>
          <c:ext xmlns:c15="http://schemas.microsoft.com/office/drawing/2012/chart" uri="{02D57815-91ED-43cb-92C2-25804820EDAC}">
            <c15:filteredScatterSeries>
              <c15:ser>
                <c:idx val="1"/>
                <c:order val="1"/>
                <c:tx>
                  <c:v>Linear Trend</c:v>
                </c:tx>
                <c:spPr>
                  <a:ln w="19050" cap="rnd">
                    <a:solidFill>
                      <a:schemeClr val="accent2"/>
                    </a:solidFill>
                    <a:round/>
                  </a:ln>
                  <a:effectLst/>
                </c:spPr>
                <c:marker>
                  <c:symbol val="none"/>
                </c:marker>
                <c:xVal>
                  <c:numRef>
                    <c:extLst>
                      <c:ext uri="{02D57815-91ED-43cb-92C2-25804820EDAC}">
                        <c15:formulaRef>
                          <c15:sqref>'Dataset(Class Exercise)'!$B$5:$B$15</c15:sqref>
                        </c15:formulaRef>
                      </c:ext>
                    </c:extLst>
                    <c:numCache>
                      <c:formatCode>General</c:formatCode>
                      <c:ptCount val="11"/>
                      <c:pt idx="0">
                        <c:v>1985</c:v>
                      </c:pt>
                      <c:pt idx="1">
                        <c:v>1986</c:v>
                      </c:pt>
                      <c:pt idx="2">
                        <c:v>1987</c:v>
                      </c:pt>
                      <c:pt idx="3">
                        <c:v>1988</c:v>
                      </c:pt>
                      <c:pt idx="4">
                        <c:v>1989</c:v>
                      </c:pt>
                      <c:pt idx="5">
                        <c:v>1990</c:v>
                      </c:pt>
                      <c:pt idx="6">
                        <c:v>1991</c:v>
                      </c:pt>
                      <c:pt idx="7">
                        <c:v>1992</c:v>
                      </c:pt>
                      <c:pt idx="8">
                        <c:v>1993</c:v>
                      </c:pt>
                      <c:pt idx="9">
                        <c:v>1994</c:v>
                      </c:pt>
                      <c:pt idx="10">
                        <c:v>1995</c:v>
                      </c:pt>
                    </c:numCache>
                  </c:numRef>
                </c:xVal>
                <c:yVal>
                  <c:numRef>
                    <c:extLst>
                      <c:ext uri="{02D57815-91ED-43cb-92C2-25804820EDAC}">
                        <c15:formulaRef>
                          <c15:sqref>'Dataset(Class Exercise)'!$F$5:$F$15</c15:sqref>
                        </c15:formulaRef>
                      </c:ext>
                    </c:extLst>
                    <c:numCache>
                      <c:formatCode>General</c:formatCode>
                      <c:ptCount val="11"/>
                      <c:pt idx="0">
                        <c:v>19.999999999998977</c:v>
                      </c:pt>
                      <c:pt idx="1">
                        <c:v>20.421818181817343</c:v>
                      </c:pt>
                      <c:pt idx="2">
                        <c:v>20.843636363635824</c:v>
                      </c:pt>
                      <c:pt idx="3">
                        <c:v>21.26545454545419</c:v>
                      </c:pt>
                      <c:pt idx="4">
                        <c:v>21.687272727272557</c:v>
                      </c:pt>
                      <c:pt idx="5">
                        <c:v>22.109090909090924</c:v>
                      </c:pt>
                      <c:pt idx="6">
                        <c:v>22.530909090909404</c:v>
                      </c:pt>
                      <c:pt idx="7">
                        <c:v>22.95272727272777</c:v>
                      </c:pt>
                      <c:pt idx="8">
                        <c:v>23.374545454546137</c:v>
                      </c:pt>
                      <c:pt idx="9">
                        <c:v>23.796363636364504</c:v>
                      </c:pt>
                      <c:pt idx="10">
                        <c:v>24.21818181818287</c:v>
                      </c:pt>
                    </c:numCache>
                  </c:numRef>
                </c:yVal>
                <c:smooth val="0"/>
                <c:extLst>
                  <c:ext xmlns:c16="http://schemas.microsoft.com/office/drawing/2014/chart" uri="{C3380CC4-5D6E-409C-BE32-E72D297353CC}">
                    <c16:uniqueId val="{00000004-005C-466A-914E-4A6CE1E9C09A}"/>
                  </c:ext>
                </c:extLst>
              </c15:ser>
            </c15:filteredScatterSeries>
            <c15:filteredScatterSeries>
              <c15:ser>
                <c:idx val="2"/>
                <c:order val="2"/>
                <c:tx>
                  <c:v>Multiple regression</c:v>
                </c:tx>
                <c:spPr>
                  <a:ln w="19050" cap="rnd">
                    <a:solidFill>
                      <a:schemeClr val="accent3"/>
                    </a:solidFill>
                    <a:round/>
                  </a:ln>
                  <a:effectLst/>
                </c:spPr>
                <c:marker>
                  <c:symbol val="none"/>
                </c:marker>
                <c:xVal>
                  <c:numRef>
                    <c:extLst xmlns:c15="http://schemas.microsoft.com/office/drawing/2012/chart">
                      <c:ext xmlns:c15="http://schemas.microsoft.com/office/drawing/2012/chart" uri="{02D57815-91ED-43cb-92C2-25804820EDAC}">
                        <c15:formulaRef>
                          <c15:sqref>'Dataset(Class Exercise)'!$B$5:$B$15</c15:sqref>
                        </c15:formulaRef>
                      </c:ext>
                    </c:extLst>
                    <c:numCache>
                      <c:formatCode>General</c:formatCode>
                      <c:ptCount val="11"/>
                      <c:pt idx="0">
                        <c:v>1985</c:v>
                      </c:pt>
                      <c:pt idx="1">
                        <c:v>1986</c:v>
                      </c:pt>
                      <c:pt idx="2">
                        <c:v>1987</c:v>
                      </c:pt>
                      <c:pt idx="3">
                        <c:v>1988</c:v>
                      </c:pt>
                      <c:pt idx="4">
                        <c:v>1989</c:v>
                      </c:pt>
                      <c:pt idx="5">
                        <c:v>1990</c:v>
                      </c:pt>
                      <c:pt idx="6">
                        <c:v>1991</c:v>
                      </c:pt>
                      <c:pt idx="7">
                        <c:v>1992</c:v>
                      </c:pt>
                      <c:pt idx="8">
                        <c:v>1993</c:v>
                      </c:pt>
                      <c:pt idx="9">
                        <c:v>1994</c:v>
                      </c:pt>
                      <c:pt idx="10">
                        <c:v>1995</c:v>
                      </c:pt>
                    </c:numCache>
                  </c:numRef>
                </c:xVal>
                <c:yVal>
                  <c:numRef>
                    <c:extLst xmlns:c15="http://schemas.microsoft.com/office/drawing/2012/chart">
                      <c:ext xmlns:c15="http://schemas.microsoft.com/office/drawing/2012/chart" uri="{02D57815-91ED-43cb-92C2-25804820EDAC}">
                        <c15:formulaRef>
                          <c15:sqref>'Dataset(Class Exercise)'!$G$5:$G$15</c15:sqref>
                        </c15:formulaRef>
                      </c:ext>
                    </c:extLst>
                    <c:numCache>
                      <c:formatCode>General</c:formatCode>
                      <c:ptCount val="11"/>
                      <c:pt idx="0">
                        <c:v>18.443841850268655</c:v>
                      </c:pt>
                      <c:pt idx="1">
                        <c:v>19.799250554060563</c:v>
                      </c:pt>
                      <c:pt idx="2">
                        <c:v>20.947194643027615</c:v>
                      </c:pt>
                      <c:pt idx="3">
                        <c:v>21.887674117228016</c:v>
                      </c:pt>
                      <c:pt idx="4">
                        <c:v>22.620688976487145</c:v>
                      </c:pt>
                      <c:pt idx="5">
                        <c:v>23.146239220921416</c:v>
                      </c:pt>
                      <c:pt idx="6">
                        <c:v>23.464324850356206</c:v>
                      </c:pt>
                      <c:pt idx="7">
                        <c:v>23.574945865024347</c:v>
                      </c:pt>
                      <c:pt idx="8">
                        <c:v>23.478102264809422</c:v>
                      </c:pt>
                      <c:pt idx="9">
                        <c:v>23.17379404976964</c:v>
                      </c:pt>
                      <c:pt idx="10">
                        <c:v>22.662021219846793</c:v>
                      </c:pt>
                    </c:numCache>
                  </c:numRef>
                </c:yVal>
                <c:smooth val="0"/>
                <c:extLst xmlns:c15="http://schemas.microsoft.com/office/drawing/2012/chart">
                  <c:ext xmlns:c16="http://schemas.microsoft.com/office/drawing/2014/chart" uri="{C3380CC4-5D6E-409C-BE32-E72D297353CC}">
                    <c16:uniqueId val="{00000005-005C-466A-914E-4A6CE1E9C09A}"/>
                  </c:ext>
                </c:extLst>
              </c15:ser>
            </c15:filteredScatterSeries>
          </c:ext>
        </c:extLst>
      </c:scatterChart>
      <c:valAx>
        <c:axId val="398841264"/>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Years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8834704"/>
        <c:crosses val="autoZero"/>
        <c:crossBetween val="midCat"/>
        <c:majorUnit val="1"/>
      </c:valAx>
      <c:valAx>
        <c:axId val="398834704"/>
        <c:scaling>
          <c:orientation val="minMax"/>
          <c:min val="18"/>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Y-Axis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8841264"/>
        <c:crosses val="autoZero"/>
        <c:crossBetween val="midCat"/>
      </c:valAx>
      <c:spPr>
        <a:noFill/>
        <a:ln>
          <a:noFill/>
        </a:ln>
        <a:effectLst/>
      </c:spPr>
    </c:plotArea>
    <c:legend>
      <c:legendPos val="b"/>
      <c:legendEntry>
        <c:idx val="4"/>
        <c:delete val="1"/>
      </c:legendEntry>
      <c:legendEntry>
        <c:idx val="5"/>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Trends Over the years</a:t>
            </a:r>
          </a:p>
        </c:rich>
      </c:tx>
      <c:layout>
        <c:manualLayout>
          <c:xMode val="edge"/>
          <c:yMode val="edge"/>
          <c:x val="0.37122929365234303"/>
          <c:y val="2.654867256637168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5626996625421822E-2"/>
          <c:y val="0.11067862303073293"/>
          <c:w val="0.87795395575553059"/>
          <c:h val="0.69669396551334162"/>
        </c:manualLayout>
      </c:layout>
      <c:scatterChart>
        <c:scatterStyle val="lineMarker"/>
        <c:varyColors val="0"/>
        <c:ser>
          <c:idx val="0"/>
          <c:order val="0"/>
          <c:tx>
            <c:v>Original</c:v>
          </c:tx>
          <c:spPr>
            <a:ln w="25400" cap="rnd">
              <a:noFill/>
              <a:round/>
            </a:ln>
            <a:effectLst/>
          </c:spPr>
          <c:marker>
            <c:symbol val="diamond"/>
            <c:size val="6"/>
            <c:spPr>
              <a:solidFill>
                <a:srgbClr val="FF0000"/>
              </a:solidFill>
              <a:ln w="9525">
                <a:solidFill>
                  <a:srgbClr val="FF0000"/>
                </a:solidFill>
              </a:ln>
              <a:effectLst/>
            </c:spPr>
          </c:marker>
          <c:trendline>
            <c:spPr>
              <a:ln w="19050" cap="rnd">
                <a:noFill/>
                <a:prstDash val="sysDot"/>
              </a:ln>
              <a:effectLst/>
            </c:spPr>
            <c:trendlineType val="linear"/>
            <c:dispRSqr val="0"/>
            <c:dispEq val="0"/>
          </c:trendline>
          <c:trendline>
            <c:spPr>
              <a:ln w="19050" cap="rnd">
                <a:noFill/>
                <a:prstDash val="sysDot"/>
              </a:ln>
              <a:effectLst/>
            </c:spPr>
            <c:trendlineType val="poly"/>
            <c:order val="2"/>
            <c:dispRSqr val="0"/>
            <c:dispEq val="0"/>
          </c:trendline>
          <c:xVal>
            <c:numRef>
              <c:f>'Dataset(Class Exercise)'!$A$75:$A$85</c:f>
              <c:numCache>
                <c:formatCode>General</c:formatCode>
                <c:ptCount val="11"/>
                <c:pt idx="0">
                  <c:v>1985</c:v>
                </c:pt>
                <c:pt idx="1">
                  <c:v>1986</c:v>
                </c:pt>
                <c:pt idx="2">
                  <c:v>1987</c:v>
                </c:pt>
                <c:pt idx="3">
                  <c:v>1988</c:v>
                </c:pt>
                <c:pt idx="4">
                  <c:v>1989</c:v>
                </c:pt>
                <c:pt idx="5">
                  <c:v>1990</c:v>
                </c:pt>
                <c:pt idx="6">
                  <c:v>1991</c:v>
                </c:pt>
                <c:pt idx="7">
                  <c:v>1992</c:v>
                </c:pt>
                <c:pt idx="8">
                  <c:v>1993</c:v>
                </c:pt>
                <c:pt idx="9">
                  <c:v>1994</c:v>
                </c:pt>
                <c:pt idx="10">
                  <c:v>1995</c:v>
                </c:pt>
              </c:numCache>
            </c:numRef>
          </c:xVal>
          <c:yVal>
            <c:numRef>
              <c:f>'Dataset(Class Exercise)'!$B$75:$B$85</c:f>
              <c:numCache>
                <c:formatCode>General</c:formatCode>
                <c:ptCount val="11"/>
                <c:pt idx="0">
                  <c:v>19</c:v>
                </c:pt>
                <c:pt idx="1">
                  <c:v>20.6</c:v>
                </c:pt>
                <c:pt idx="2">
                  <c:v>20.100000000000001</c:v>
                </c:pt>
                <c:pt idx="3">
                  <c:v>20.7</c:v>
                </c:pt>
                <c:pt idx="4">
                  <c:v>21.5</c:v>
                </c:pt>
                <c:pt idx="5">
                  <c:v>23.4</c:v>
                </c:pt>
                <c:pt idx="6">
                  <c:v>24.7</c:v>
                </c:pt>
                <c:pt idx="7">
                  <c:v>23.8</c:v>
                </c:pt>
                <c:pt idx="8">
                  <c:v>24.5</c:v>
                </c:pt>
                <c:pt idx="9">
                  <c:v>23.3</c:v>
                </c:pt>
                <c:pt idx="10">
                  <c:v>21.6</c:v>
                </c:pt>
              </c:numCache>
            </c:numRef>
          </c:yVal>
          <c:smooth val="0"/>
          <c:extLst>
            <c:ext xmlns:c16="http://schemas.microsoft.com/office/drawing/2014/chart" uri="{C3380CC4-5D6E-409C-BE32-E72D297353CC}">
              <c16:uniqueId val="{00000000-107F-4536-858A-84D7F8EC154B}"/>
            </c:ext>
          </c:extLst>
        </c:ser>
        <c:ser>
          <c:idx val="4"/>
          <c:order val="4"/>
          <c:tx>
            <c:v>Centered MA(4)</c:v>
          </c:tx>
          <c:spPr>
            <a:ln w="19050" cap="rnd">
              <a:solidFill>
                <a:srgbClr val="FF0000"/>
              </a:solidFill>
              <a:prstDash val="sysDot"/>
              <a:round/>
            </a:ln>
            <a:effectLst/>
          </c:spPr>
          <c:marker>
            <c:symbol val="none"/>
          </c:marker>
          <c:xVal>
            <c:numRef>
              <c:f>'Dataset(Class Exercise)'!$G$36:$G$42</c:f>
              <c:numCache>
                <c:formatCode>General</c:formatCode>
                <c:ptCount val="7"/>
                <c:pt idx="0">
                  <c:v>1987</c:v>
                </c:pt>
                <c:pt idx="1">
                  <c:v>1988</c:v>
                </c:pt>
                <c:pt idx="2">
                  <c:v>1989</c:v>
                </c:pt>
                <c:pt idx="3">
                  <c:v>1990</c:v>
                </c:pt>
                <c:pt idx="4">
                  <c:v>1991</c:v>
                </c:pt>
                <c:pt idx="5">
                  <c:v>1992</c:v>
                </c:pt>
                <c:pt idx="6">
                  <c:v>1993</c:v>
                </c:pt>
              </c:numCache>
            </c:numRef>
          </c:xVal>
          <c:yVal>
            <c:numRef>
              <c:f>'Dataset(Class Exercise)'!$H$36:$H$42</c:f>
              <c:numCache>
                <c:formatCode>General</c:formatCode>
                <c:ptCount val="7"/>
                <c:pt idx="0">
                  <c:v>20.412500000000001</c:v>
                </c:pt>
                <c:pt idx="1">
                  <c:v>21.074999999999999</c:v>
                </c:pt>
                <c:pt idx="2">
                  <c:v>22</c:v>
                </c:pt>
                <c:pt idx="3">
                  <c:v>22.962499999999999</c:v>
                </c:pt>
                <c:pt idx="4">
                  <c:v>23.724999999999998</c:v>
                </c:pt>
                <c:pt idx="5">
                  <c:v>24.087499999999999</c:v>
                </c:pt>
                <c:pt idx="6">
                  <c:v>23.6875</c:v>
                </c:pt>
              </c:numCache>
            </c:numRef>
          </c:yVal>
          <c:smooth val="0"/>
          <c:extLst>
            <c:ext xmlns:c16="http://schemas.microsoft.com/office/drawing/2014/chart" uri="{C3380CC4-5D6E-409C-BE32-E72D297353CC}">
              <c16:uniqueId val="{00000001-107F-4536-858A-84D7F8EC154B}"/>
            </c:ext>
          </c:extLst>
        </c:ser>
        <c:ser>
          <c:idx val="6"/>
          <c:order val="6"/>
          <c:tx>
            <c:v>Weighted MA(5)</c:v>
          </c:tx>
          <c:spPr>
            <a:ln w="19050" cap="rnd">
              <a:solidFill>
                <a:schemeClr val="accent2"/>
              </a:solidFill>
              <a:prstDash val="dash"/>
              <a:round/>
            </a:ln>
            <a:effectLst/>
          </c:spPr>
          <c:marker>
            <c:symbol val="none"/>
          </c:marker>
          <c:xVal>
            <c:numRef>
              <c:f>'Dataset(Class Exercise)'!$E$75:$E$81</c:f>
              <c:numCache>
                <c:formatCode>General</c:formatCode>
                <c:ptCount val="7"/>
                <c:pt idx="0">
                  <c:v>1987</c:v>
                </c:pt>
                <c:pt idx="1">
                  <c:v>1988</c:v>
                </c:pt>
                <c:pt idx="2">
                  <c:v>1989</c:v>
                </c:pt>
                <c:pt idx="3">
                  <c:v>1990</c:v>
                </c:pt>
                <c:pt idx="4">
                  <c:v>1991</c:v>
                </c:pt>
                <c:pt idx="5">
                  <c:v>1992</c:v>
                </c:pt>
                <c:pt idx="6">
                  <c:v>1993</c:v>
                </c:pt>
              </c:numCache>
            </c:numRef>
          </c:xVal>
          <c:yVal>
            <c:numRef>
              <c:f>'Dataset(Class Exercise)'!$F$75:$F$81</c:f>
              <c:numCache>
                <c:formatCode>General</c:formatCode>
                <c:ptCount val="7"/>
                <c:pt idx="0">
                  <c:v>20.412500000000001</c:v>
                </c:pt>
                <c:pt idx="1">
                  <c:v>21.074999999999999</c:v>
                </c:pt>
                <c:pt idx="2">
                  <c:v>22</c:v>
                </c:pt>
                <c:pt idx="3">
                  <c:v>22.962500000000002</c:v>
                </c:pt>
                <c:pt idx="4">
                  <c:v>23.724999999999998</c:v>
                </c:pt>
                <c:pt idx="5">
                  <c:v>24.087500000000002</c:v>
                </c:pt>
                <c:pt idx="6">
                  <c:v>23.6875</c:v>
                </c:pt>
              </c:numCache>
            </c:numRef>
          </c:yVal>
          <c:smooth val="0"/>
          <c:extLst>
            <c:ext xmlns:c16="http://schemas.microsoft.com/office/drawing/2014/chart" uri="{C3380CC4-5D6E-409C-BE32-E72D297353CC}">
              <c16:uniqueId val="{00000002-107F-4536-858A-84D7F8EC154B}"/>
            </c:ext>
          </c:extLst>
        </c:ser>
        <c:ser>
          <c:idx val="7"/>
          <c:order val="7"/>
          <c:tx>
            <c:v>Exponential Smoothening(low)</c:v>
          </c:tx>
          <c:spPr>
            <a:ln w="19050" cap="rnd">
              <a:solidFill>
                <a:schemeClr val="accent2">
                  <a:lumMod val="60000"/>
                </a:schemeClr>
              </a:solidFill>
              <a:prstDash val="sysDash"/>
              <a:round/>
            </a:ln>
            <a:effectLst/>
          </c:spPr>
          <c:marker>
            <c:symbol val="none"/>
          </c:marker>
          <c:xVal>
            <c:numRef>
              <c:f>'Dataset(Class Exercise)'!$A$75:$A$85</c:f>
              <c:numCache>
                <c:formatCode>General</c:formatCode>
                <c:ptCount val="11"/>
                <c:pt idx="0">
                  <c:v>1985</c:v>
                </c:pt>
                <c:pt idx="1">
                  <c:v>1986</c:v>
                </c:pt>
                <c:pt idx="2">
                  <c:v>1987</c:v>
                </c:pt>
                <c:pt idx="3">
                  <c:v>1988</c:v>
                </c:pt>
                <c:pt idx="4">
                  <c:v>1989</c:v>
                </c:pt>
                <c:pt idx="5">
                  <c:v>1990</c:v>
                </c:pt>
                <c:pt idx="6">
                  <c:v>1991</c:v>
                </c:pt>
                <c:pt idx="7">
                  <c:v>1992</c:v>
                </c:pt>
                <c:pt idx="8">
                  <c:v>1993</c:v>
                </c:pt>
                <c:pt idx="9">
                  <c:v>1994</c:v>
                </c:pt>
                <c:pt idx="10">
                  <c:v>1995</c:v>
                </c:pt>
              </c:numCache>
            </c:numRef>
          </c:xVal>
          <c:yVal>
            <c:numRef>
              <c:f>'Dataset(Class Exercise)'!$I$76:$I$86</c:f>
              <c:numCache>
                <c:formatCode>General</c:formatCode>
                <c:ptCount val="11"/>
                <c:pt idx="0">
                  <c:v>19</c:v>
                </c:pt>
                <c:pt idx="1">
                  <c:v>19.16</c:v>
                </c:pt>
                <c:pt idx="2">
                  <c:v>19.254000000000001</c:v>
                </c:pt>
                <c:pt idx="3">
                  <c:v>19.398600000000002</c:v>
                </c:pt>
                <c:pt idx="4">
                  <c:v>19.608740000000001</c:v>
                </c:pt>
                <c:pt idx="5">
                  <c:v>19.987866</c:v>
                </c:pt>
                <c:pt idx="6">
                  <c:v>20.4590794</c:v>
                </c:pt>
                <c:pt idx="7">
                  <c:v>20.79317146</c:v>
                </c:pt>
                <c:pt idx="8">
                  <c:v>21.163854313999998</c:v>
                </c:pt>
                <c:pt idx="9">
                  <c:v>21.377468882599999</c:v>
                </c:pt>
                <c:pt idx="10">
                  <c:v>21.399721994339998</c:v>
                </c:pt>
              </c:numCache>
            </c:numRef>
          </c:yVal>
          <c:smooth val="0"/>
          <c:extLst>
            <c:ext xmlns:c16="http://schemas.microsoft.com/office/drawing/2014/chart" uri="{C3380CC4-5D6E-409C-BE32-E72D297353CC}">
              <c16:uniqueId val="{00000003-107F-4536-858A-84D7F8EC154B}"/>
            </c:ext>
          </c:extLst>
        </c:ser>
        <c:ser>
          <c:idx val="8"/>
          <c:order val="8"/>
          <c:tx>
            <c:v>Exponential Smoothening (H)</c:v>
          </c:tx>
          <c:spPr>
            <a:ln w="19050" cap="rnd">
              <a:solidFill>
                <a:schemeClr val="accent3">
                  <a:lumMod val="60000"/>
                </a:schemeClr>
              </a:solidFill>
              <a:prstDash val="sysDash"/>
              <a:round/>
            </a:ln>
            <a:effectLst/>
          </c:spPr>
          <c:marker>
            <c:symbol val="none"/>
          </c:marker>
          <c:xVal>
            <c:numRef>
              <c:f>'DataSet- USA(Murders VS Years)'!$A$75:$A$85</c:f>
              <c:numCache>
                <c:formatCode>General</c:formatCode>
                <c:ptCount val="11"/>
                <c:pt idx="0">
                  <c:v>1985</c:v>
                </c:pt>
                <c:pt idx="1">
                  <c:v>1986</c:v>
                </c:pt>
                <c:pt idx="2">
                  <c:v>1987</c:v>
                </c:pt>
                <c:pt idx="3">
                  <c:v>1988</c:v>
                </c:pt>
                <c:pt idx="4">
                  <c:v>1989</c:v>
                </c:pt>
                <c:pt idx="5">
                  <c:v>1990</c:v>
                </c:pt>
                <c:pt idx="6">
                  <c:v>1991</c:v>
                </c:pt>
                <c:pt idx="7">
                  <c:v>1992</c:v>
                </c:pt>
                <c:pt idx="8">
                  <c:v>1993</c:v>
                </c:pt>
                <c:pt idx="9">
                  <c:v>1994</c:v>
                </c:pt>
                <c:pt idx="10">
                  <c:v>1995</c:v>
                </c:pt>
              </c:numCache>
            </c:numRef>
          </c:xVal>
          <c:yVal>
            <c:numRef>
              <c:f>'Dataset(Class Exercise)'!$J$76:$J$86</c:f>
              <c:numCache>
                <c:formatCode>General</c:formatCode>
                <c:ptCount val="11"/>
                <c:pt idx="0">
                  <c:v>19</c:v>
                </c:pt>
                <c:pt idx="1">
                  <c:v>20.440000000000001</c:v>
                </c:pt>
                <c:pt idx="2">
                  <c:v>20.134000000000004</c:v>
                </c:pt>
                <c:pt idx="3">
                  <c:v>20.6434</c:v>
                </c:pt>
                <c:pt idx="4">
                  <c:v>21.414340000000003</c:v>
                </c:pt>
                <c:pt idx="5">
                  <c:v>23.201433999999999</c:v>
                </c:pt>
                <c:pt idx="6">
                  <c:v>24.5501434</c:v>
                </c:pt>
                <c:pt idx="7">
                  <c:v>23.87501434</c:v>
                </c:pt>
                <c:pt idx="8">
                  <c:v>24.437501434000001</c:v>
                </c:pt>
                <c:pt idx="9">
                  <c:v>23.413750143400001</c:v>
                </c:pt>
                <c:pt idx="10">
                  <c:v>21.78137501434</c:v>
                </c:pt>
              </c:numCache>
            </c:numRef>
          </c:yVal>
          <c:smooth val="0"/>
          <c:extLst>
            <c:ext xmlns:c16="http://schemas.microsoft.com/office/drawing/2014/chart" uri="{C3380CC4-5D6E-409C-BE32-E72D297353CC}">
              <c16:uniqueId val="{00000004-107F-4536-858A-84D7F8EC154B}"/>
            </c:ext>
          </c:extLst>
        </c:ser>
        <c:dLbls>
          <c:showLegendKey val="0"/>
          <c:showVal val="0"/>
          <c:showCatName val="0"/>
          <c:showSerName val="0"/>
          <c:showPercent val="0"/>
          <c:showBubbleSize val="0"/>
        </c:dLbls>
        <c:axId val="398841264"/>
        <c:axId val="398834704"/>
        <c:extLst>
          <c:ext xmlns:c15="http://schemas.microsoft.com/office/drawing/2012/chart" uri="{02D57815-91ED-43cb-92C2-25804820EDAC}">
            <c15:filteredScatterSeries>
              <c15:ser>
                <c:idx val="1"/>
                <c:order val="1"/>
                <c:tx>
                  <c:v>Linear Trend</c:v>
                </c:tx>
                <c:spPr>
                  <a:ln w="19050" cap="rnd">
                    <a:solidFill>
                      <a:schemeClr val="accent2"/>
                    </a:solidFill>
                    <a:round/>
                  </a:ln>
                  <a:effectLst/>
                </c:spPr>
                <c:marker>
                  <c:symbol val="none"/>
                </c:marker>
                <c:xVal>
                  <c:numRef>
                    <c:extLst>
                      <c:ext uri="{02D57815-91ED-43cb-92C2-25804820EDAC}">
                        <c15:formulaRef>
                          <c15:sqref>'Dataset(Class Exercise)'!$B$5:$B$15</c15:sqref>
                        </c15:formulaRef>
                      </c:ext>
                    </c:extLst>
                    <c:numCache>
                      <c:formatCode>General</c:formatCode>
                      <c:ptCount val="11"/>
                      <c:pt idx="0">
                        <c:v>1985</c:v>
                      </c:pt>
                      <c:pt idx="1">
                        <c:v>1986</c:v>
                      </c:pt>
                      <c:pt idx="2">
                        <c:v>1987</c:v>
                      </c:pt>
                      <c:pt idx="3">
                        <c:v>1988</c:v>
                      </c:pt>
                      <c:pt idx="4">
                        <c:v>1989</c:v>
                      </c:pt>
                      <c:pt idx="5">
                        <c:v>1990</c:v>
                      </c:pt>
                      <c:pt idx="6">
                        <c:v>1991</c:v>
                      </c:pt>
                      <c:pt idx="7">
                        <c:v>1992</c:v>
                      </c:pt>
                      <c:pt idx="8">
                        <c:v>1993</c:v>
                      </c:pt>
                      <c:pt idx="9">
                        <c:v>1994</c:v>
                      </c:pt>
                      <c:pt idx="10">
                        <c:v>1995</c:v>
                      </c:pt>
                    </c:numCache>
                  </c:numRef>
                </c:xVal>
                <c:yVal>
                  <c:numRef>
                    <c:extLst>
                      <c:ext uri="{02D57815-91ED-43cb-92C2-25804820EDAC}">
                        <c15:formulaRef>
                          <c15:sqref>'Dataset(Class Exercise)'!$F$5:$F$15</c15:sqref>
                        </c15:formulaRef>
                      </c:ext>
                    </c:extLst>
                    <c:numCache>
                      <c:formatCode>General</c:formatCode>
                      <c:ptCount val="11"/>
                      <c:pt idx="0">
                        <c:v>19.999999999998977</c:v>
                      </c:pt>
                      <c:pt idx="1">
                        <c:v>20.421818181817343</c:v>
                      </c:pt>
                      <c:pt idx="2">
                        <c:v>20.843636363635824</c:v>
                      </c:pt>
                      <c:pt idx="3">
                        <c:v>21.26545454545419</c:v>
                      </c:pt>
                      <c:pt idx="4">
                        <c:v>21.687272727272557</c:v>
                      </c:pt>
                      <c:pt idx="5">
                        <c:v>22.109090909090924</c:v>
                      </c:pt>
                      <c:pt idx="6">
                        <c:v>22.530909090909404</c:v>
                      </c:pt>
                      <c:pt idx="7">
                        <c:v>22.95272727272777</c:v>
                      </c:pt>
                      <c:pt idx="8">
                        <c:v>23.374545454546137</c:v>
                      </c:pt>
                      <c:pt idx="9">
                        <c:v>23.796363636364504</c:v>
                      </c:pt>
                      <c:pt idx="10">
                        <c:v>24.21818181818287</c:v>
                      </c:pt>
                    </c:numCache>
                  </c:numRef>
                </c:yVal>
                <c:smooth val="0"/>
                <c:extLst>
                  <c:ext xmlns:c16="http://schemas.microsoft.com/office/drawing/2014/chart" uri="{C3380CC4-5D6E-409C-BE32-E72D297353CC}">
                    <c16:uniqueId val="{00000005-107F-4536-858A-84D7F8EC154B}"/>
                  </c:ext>
                </c:extLst>
              </c15:ser>
            </c15:filteredScatterSeries>
            <c15:filteredScatterSeries>
              <c15:ser>
                <c:idx val="2"/>
                <c:order val="2"/>
                <c:tx>
                  <c:v>Multiple regression</c:v>
                </c:tx>
                <c:spPr>
                  <a:ln w="19050" cap="rnd">
                    <a:solidFill>
                      <a:schemeClr val="accent3"/>
                    </a:solidFill>
                    <a:round/>
                  </a:ln>
                  <a:effectLst/>
                </c:spPr>
                <c:marker>
                  <c:symbol val="none"/>
                </c:marker>
                <c:xVal>
                  <c:numRef>
                    <c:extLst xmlns:c15="http://schemas.microsoft.com/office/drawing/2012/chart">
                      <c:ext xmlns:c15="http://schemas.microsoft.com/office/drawing/2012/chart" uri="{02D57815-91ED-43cb-92C2-25804820EDAC}">
                        <c15:formulaRef>
                          <c15:sqref>'Dataset(Class Exercise)'!$B$5:$B$15</c15:sqref>
                        </c15:formulaRef>
                      </c:ext>
                    </c:extLst>
                    <c:numCache>
                      <c:formatCode>General</c:formatCode>
                      <c:ptCount val="11"/>
                      <c:pt idx="0">
                        <c:v>1985</c:v>
                      </c:pt>
                      <c:pt idx="1">
                        <c:v>1986</c:v>
                      </c:pt>
                      <c:pt idx="2">
                        <c:v>1987</c:v>
                      </c:pt>
                      <c:pt idx="3">
                        <c:v>1988</c:v>
                      </c:pt>
                      <c:pt idx="4">
                        <c:v>1989</c:v>
                      </c:pt>
                      <c:pt idx="5">
                        <c:v>1990</c:v>
                      </c:pt>
                      <c:pt idx="6">
                        <c:v>1991</c:v>
                      </c:pt>
                      <c:pt idx="7">
                        <c:v>1992</c:v>
                      </c:pt>
                      <c:pt idx="8">
                        <c:v>1993</c:v>
                      </c:pt>
                      <c:pt idx="9">
                        <c:v>1994</c:v>
                      </c:pt>
                      <c:pt idx="10">
                        <c:v>1995</c:v>
                      </c:pt>
                    </c:numCache>
                  </c:numRef>
                </c:xVal>
                <c:yVal>
                  <c:numRef>
                    <c:extLst xmlns:c15="http://schemas.microsoft.com/office/drawing/2012/chart">
                      <c:ext xmlns:c15="http://schemas.microsoft.com/office/drawing/2012/chart" uri="{02D57815-91ED-43cb-92C2-25804820EDAC}">
                        <c15:formulaRef>
                          <c15:sqref>'Dataset(Class Exercise)'!$G$5:$G$15</c15:sqref>
                        </c15:formulaRef>
                      </c:ext>
                    </c:extLst>
                    <c:numCache>
                      <c:formatCode>General</c:formatCode>
                      <c:ptCount val="11"/>
                      <c:pt idx="0">
                        <c:v>18.443841850268655</c:v>
                      </c:pt>
                      <c:pt idx="1">
                        <c:v>19.799250554060563</c:v>
                      </c:pt>
                      <c:pt idx="2">
                        <c:v>20.947194643027615</c:v>
                      </c:pt>
                      <c:pt idx="3">
                        <c:v>21.887674117228016</c:v>
                      </c:pt>
                      <c:pt idx="4">
                        <c:v>22.620688976487145</c:v>
                      </c:pt>
                      <c:pt idx="5">
                        <c:v>23.146239220921416</c:v>
                      </c:pt>
                      <c:pt idx="6">
                        <c:v>23.464324850356206</c:v>
                      </c:pt>
                      <c:pt idx="7">
                        <c:v>23.574945865024347</c:v>
                      </c:pt>
                      <c:pt idx="8">
                        <c:v>23.478102264809422</c:v>
                      </c:pt>
                      <c:pt idx="9">
                        <c:v>23.17379404976964</c:v>
                      </c:pt>
                      <c:pt idx="10">
                        <c:v>22.662021219846793</c:v>
                      </c:pt>
                    </c:numCache>
                  </c:numRef>
                </c:yVal>
                <c:smooth val="0"/>
                <c:extLst xmlns:c15="http://schemas.microsoft.com/office/drawing/2012/chart">
                  <c:ext xmlns:c16="http://schemas.microsoft.com/office/drawing/2014/chart" uri="{C3380CC4-5D6E-409C-BE32-E72D297353CC}">
                    <c16:uniqueId val="{00000006-107F-4536-858A-84D7F8EC154B}"/>
                  </c:ext>
                </c:extLst>
              </c15:ser>
            </c15:filteredScatterSeries>
            <c15:filteredScatterSeries>
              <c15:ser>
                <c:idx val="3"/>
                <c:order val="3"/>
                <c:tx>
                  <c:v>MA(4)</c:v>
                </c:tx>
                <c:spPr>
                  <a:ln w="19050" cap="rnd">
                    <a:solidFill>
                      <a:schemeClr val="accent4"/>
                    </a:solidFill>
                    <a:round/>
                  </a:ln>
                  <a:effectLst/>
                </c:spPr>
                <c:marker>
                  <c:symbol val="none"/>
                </c:marker>
                <c:xVal>
                  <c:numRef>
                    <c:extLst xmlns:c15="http://schemas.microsoft.com/office/drawing/2012/chart">
                      <c:ext xmlns:c15="http://schemas.microsoft.com/office/drawing/2012/chart" uri="{02D57815-91ED-43cb-92C2-25804820EDAC}">
                        <c15:formulaRef>
                          <c15:sqref>'Dataset(Class Exercise)'!$D$36:$D$43</c15:sqref>
                        </c15:formulaRef>
                      </c:ext>
                    </c:extLst>
                    <c:numCache>
                      <c:formatCode>General</c:formatCode>
                      <c:ptCount val="8"/>
                      <c:pt idx="0">
                        <c:v>1986.5</c:v>
                      </c:pt>
                      <c:pt idx="1">
                        <c:v>1987.5</c:v>
                      </c:pt>
                      <c:pt idx="2">
                        <c:v>1988.5</c:v>
                      </c:pt>
                      <c:pt idx="3">
                        <c:v>1989.5</c:v>
                      </c:pt>
                      <c:pt idx="4">
                        <c:v>1990.5</c:v>
                      </c:pt>
                      <c:pt idx="5">
                        <c:v>1991.5</c:v>
                      </c:pt>
                      <c:pt idx="6">
                        <c:v>1992.5</c:v>
                      </c:pt>
                      <c:pt idx="7">
                        <c:v>1993.5</c:v>
                      </c:pt>
                    </c:numCache>
                  </c:numRef>
                </c:xVal>
                <c:yVal>
                  <c:numRef>
                    <c:extLst xmlns:c15="http://schemas.microsoft.com/office/drawing/2012/chart">
                      <c:ext xmlns:c15="http://schemas.microsoft.com/office/drawing/2012/chart" uri="{02D57815-91ED-43cb-92C2-25804820EDAC}">
                        <c15:formulaRef>
                          <c15:sqref>'Dataset(Class Exercise)'!$E$36:$E$43</c15:sqref>
                        </c15:formulaRef>
                      </c:ext>
                    </c:extLst>
                    <c:numCache>
                      <c:formatCode>General</c:formatCode>
                      <c:ptCount val="8"/>
                      <c:pt idx="0">
                        <c:v>20.100000000000001</c:v>
                      </c:pt>
                      <c:pt idx="1">
                        <c:v>20.725000000000001</c:v>
                      </c:pt>
                      <c:pt idx="2">
                        <c:v>21.424999999999997</c:v>
                      </c:pt>
                      <c:pt idx="3">
                        <c:v>22.574999999999999</c:v>
                      </c:pt>
                      <c:pt idx="4">
                        <c:v>23.349999999999998</c:v>
                      </c:pt>
                      <c:pt idx="5">
                        <c:v>24.099999999999998</c:v>
                      </c:pt>
                      <c:pt idx="6">
                        <c:v>24.074999999999999</c:v>
                      </c:pt>
                      <c:pt idx="7">
                        <c:v>23.299999999999997</c:v>
                      </c:pt>
                    </c:numCache>
                  </c:numRef>
                </c:yVal>
                <c:smooth val="0"/>
                <c:extLst xmlns:c15="http://schemas.microsoft.com/office/drawing/2012/chart">
                  <c:ext xmlns:c16="http://schemas.microsoft.com/office/drawing/2014/chart" uri="{C3380CC4-5D6E-409C-BE32-E72D297353CC}">
                    <c16:uniqueId val="{00000007-107F-4536-858A-84D7F8EC154B}"/>
                  </c:ext>
                </c:extLst>
              </c15:ser>
            </c15:filteredScatterSeries>
            <c15:filteredScatterSeries>
              <c15:ser>
                <c:idx val="5"/>
                <c:order val="5"/>
                <c:tx>
                  <c:v>MA(5)</c:v>
                </c:tx>
                <c:spPr>
                  <a:ln w="19050" cap="rnd">
                    <a:solidFill>
                      <a:schemeClr val="accent6"/>
                    </a:solidFill>
                    <a:round/>
                  </a:ln>
                  <a:effectLst/>
                </c:spPr>
                <c:marker>
                  <c:symbol val="none"/>
                </c:marker>
                <c:xVal>
                  <c:numRef>
                    <c:extLst xmlns:c15="http://schemas.microsoft.com/office/drawing/2012/chart">
                      <c:ext xmlns:c15="http://schemas.microsoft.com/office/drawing/2012/chart" uri="{02D57815-91ED-43cb-92C2-25804820EDAC}">
                        <c15:formulaRef>
                          <c15:sqref>'Dataset(Class Exercise)'!$J$36:$J$42</c15:sqref>
                        </c15:formulaRef>
                      </c:ext>
                    </c:extLst>
                    <c:numCache>
                      <c:formatCode>General</c:formatCode>
                      <c:ptCount val="7"/>
                      <c:pt idx="0">
                        <c:v>1987</c:v>
                      </c:pt>
                      <c:pt idx="1">
                        <c:v>1988</c:v>
                      </c:pt>
                      <c:pt idx="2">
                        <c:v>1989</c:v>
                      </c:pt>
                      <c:pt idx="3">
                        <c:v>1990</c:v>
                      </c:pt>
                      <c:pt idx="4">
                        <c:v>1991</c:v>
                      </c:pt>
                      <c:pt idx="5">
                        <c:v>1992</c:v>
                      </c:pt>
                      <c:pt idx="6">
                        <c:v>1993</c:v>
                      </c:pt>
                    </c:numCache>
                  </c:numRef>
                </c:xVal>
                <c:yVal>
                  <c:numRef>
                    <c:extLst xmlns:c15="http://schemas.microsoft.com/office/drawing/2012/chart">
                      <c:ext xmlns:c15="http://schemas.microsoft.com/office/drawing/2012/chart" uri="{02D57815-91ED-43cb-92C2-25804820EDAC}">
                        <c15:formulaRef>
                          <c15:sqref>'Dataset(Class Exercise)'!$K$36:$K$42</c15:sqref>
                        </c15:formulaRef>
                      </c:ext>
                    </c:extLst>
                    <c:numCache>
                      <c:formatCode>General</c:formatCode>
                      <c:ptCount val="7"/>
                      <c:pt idx="0">
                        <c:v>20.380000000000003</c:v>
                      </c:pt>
                      <c:pt idx="1">
                        <c:v>21.26</c:v>
                      </c:pt>
                      <c:pt idx="2">
                        <c:v>22.08</c:v>
                      </c:pt>
                      <c:pt idx="3">
                        <c:v>22.82</c:v>
                      </c:pt>
                      <c:pt idx="4">
                        <c:v>23.58</c:v>
                      </c:pt>
                      <c:pt idx="5">
                        <c:v>23.939999999999998</c:v>
                      </c:pt>
                      <c:pt idx="6">
                        <c:v>23.580000000000002</c:v>
                      </c:pt>
                    </c:numCache>
                  </c:numRef>
                </c:yVal>
                <c:smooth val="0"/>
                <c:extLst xmlns:c15="http://schemas.microsoft.com/office/drawing/2012/chart">
                  <c:ext xmlns:c16="http://schemas.microsoft.com/office/drawing/2014/chart" uri="{C3380CC4-5D6E-409C-BE32-E72D297353CC}">
                    <c16:uniqueId val="{00000008-107F-4536-858A-84D7F8EC154B}"/>
                  </c:ext>
                </c:extLst>
              </c15:ser>
            </c15:filteredScatterSeries>
          </c:ext>
        </c:extLst>
      </c:scatterChart>
      <c:valAx>
        <c:axId val="398841264"/>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Years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8834704"/>
        <c:crosses val="autoZero"/>
        <c:crossBetween val="midCat"/>
        <c:majorUnit val="1"/>
      </c:valAx>
      <c:valAx>
        <c:axId val="398834704"/>
        <c:scaling>
          <c:orientation val="minMax"/>
          <c:min val="18"/>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Y-Axis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8841264"/>
        <c:crosses val="autoZero"/>
        <c:crossBetween val="midCat"/>
        <c:majorUnit val="1"/>
      </c:valAx>
      <c:spPr>
        <a:noFill/>
        <a:ln>
          <a:noFill/>
        </a:ln>
        <a:effectLst/>
      </c:spPr>
    </c:plotArea>
    <c:legend>
      <c:legendPos val="b"/>
      <c:legendEntry>
        <c:idx val="5"/>
        <c:delete val="1"/>
      </c:legendEntry>
      <c:legendEntry>
        <c:idx val="6"/>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r>
              <a:rPr lang="en-US"/>
              <a:t>Trends Over the Year</a:t>
            </a:r>
          </a:p>
        </c:rich>
      </c:tx>
      <c:layout>
        <c:manualLayout>
          <c:xMode val="edge"/>
          <c:yMode val="edge"/>
          <c:x val="0.42989303143190749"/>
          <c:y val="2.4586391200942977E-2"/>
        </c:manualLayout>
      </c:layout>
      <c:overlay val="0"/>
      <c:spPr>
        <a:noFill/>
        <a:ln>
          <a:noFill/>
        </a:ln>
        <a:effectLst/>
      </c:spPr>
      <c:txPr>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Data</c:v>
          </c:tx>
          <c:spPr>
            <a:ln w="25400" cap="rnd">
              <a:noFill/>
              <a:round/>
            </a:ln>
            <a:effectLst/>
          </c:spPr>
          <c:marker>
            <c:symbol val="diamond"/>
            <c:size val="6"/>
            <c:spPr>
              <a:solidFill>
                <a:srgbClr val="FF0000"/>
              </a:solidFill>
              <a:ln w="9525">
                <a:solidFill>
                  <a:srgbClr val="FF0000"/>
                </a:solidFill>
              </a:ln>
              <a:effectLst/>
            </c:spPr>
          </c:marker>
          <c:trendline>
            <c:spPr>
              <a:ln w="19050" cap="rnd">
                <a:noFill/>
                <a:prstDash val="sysDot"/>
              </a:ln>
              <a:effectLst/>
            </c:spPr>
            <c:trendlineType val="linear"/>
            <c:dispRSqr val="0"/>
            <c:dispEq val="0"/>
          </c:trendline>
          <c:trendline>
            <c:spPr>
              <a:ln w="19050" cap="rnd">
                <a:noFill/>
                <a:prstDash val="sysDot"/>
              </a:ln>
              <a:effectLst/>
            </c:spPr>
            <c:trendlineType val="poly"/>
            <c:order val="2"/>
            <c:dispRSqr val="0"/>
            <c:dispEq val="0"/>
          </c:trendline>
          <c:xVal>
            <c:numRef>
              <c:f>'Dataset(Class Exercise)'!$B$5:$B$15</c:f>
              <c:numCache>
                <c:formatCode>General</c:formatCode>
                <c:ptCount val="11"/>
                <c:pt idx="0">
                  <c:v>1985</c:v>
                </c:pt>
                <c:pt idx="1">
                  <c:v>1986</c:v>
                </c:pt>
                <c:pt idx="2">
                  <c:v>1987</c:v>
                </c:pt>
                <c:pt idx="3">
                  <c:v>1988</c:v>
                </c:pt>
                <c:pt idx="4">
                  <c:v>1989</c:v>
                </c:pt>
                <c:pt idx="5">
                  <c:v>1990</c:v>
                </c:pt>
                <c:pt idx="6">
                  <c:v>1991</c:v>
                </c:pt>
                <c:pt idx="7">
                  <c:v>1992</c:v>
                </c:pt>
                <c:pt idx="8">
                  <c:v>1993</c:v>
                </c:pt>
                <c:pt idx="9">
                  <c:v>1994</c:v>
                </c:pt>
                <c:pt idx="10">
                  <c:v>1995</c:v>
                </c:pt>
              </c:numCache>
            </c:numRef>
          </c:xVal>
          <c:yVal>
            <c:numRef>
              <c:f>'Dataset(Class Exercise)'!$D$5:$D$15</c:f>
              <c:numCache>
                <c:formatCode>General</c:formatCode>
                <c:ptCount val="11"/>
                <c:pt idx="0">
                  <c:v>19</c:v>
                </c:pt>
                <c:pt idx="1">
                  <c:v>20.6</c:v>
                </c:pt>
                <c:pt idx="2">
                  <c:v>20.100000000000001</c:v>
                </c:pt>
                <c:pt idx="3">
                  <c:v>20.7</c:v>
                </c:pt>
                <c:pt idx="4">
                  <c:v>21.5</c:v>
                </c:pt>
                <c:pt idx="5">
                  <c:v>23.4</c:v>
                </c:pt>
                <c:pt idx="6">
                  <c:v>24.7</c:v>
                </c:pt>
                <c:pt idx="7">
                  <c:v>23.8</c:v>
                </c:pt>
                <c:pt idx="8">
                  <c:v>24.5</c:v>
                </c:pt>
                <c:pt idx="9">
                  <c:v>23.3</c:v>
                </c:pt>
                <c:pt idx="10">
                  <c:v>21.6</c:v>
                </c:pt>
              </c:numCache>
            </c:numRef>
          </c:yVal>
          <c:smooth val="0"/>
          <c:extLst>
            <c:ext xmlns:c16="http://schemas.microsoft.com/office/drawing/2014/chart" uri="{C3380CC4-5D6E-409C-BE32-E72D297353CC}">
              <c16:uniqueId val="{00000000-268B-43B4-A2EF-0B5D54EBB551}"/>
            </c:ext>
          </c:extLst>
        </c:ser>
        <c:ser>
          <c:idx val="2"/>
          <c:order val="2"/>
          <c:tx>
            <c:v>Multiple regression</c:v>
          </c:tx>
          <c:spPr>
            <a:ln w="19050" cap="rnd">
              <a:solidFill>
                <a:schemeClr val="accent1"/>
              </a:solidFill>
              <a:prstDash val="sysDot"/>
              <a:round/>
            </a:ln>
            <a:effectLst/>
          </c:spPr>
          <c:marker>
            <c:symbol val="none"/>
          </c:marker>
          <c:xVal>
            <c:numRef>
              <c:f>'Dataset(Class Exercise)'!$B$5:$B$15</c:f>
              <c:numCache>
                <c:formatCode>General</c:formatCode>
                <c:ptCount val="11"/>
                <c:pt idx="0">
                  <c:v>1985</c:v>
                </c:pt>
                <c:pt idx="1">
                  <c:v>1986</c:v>
                </c:pt>
                <c:pt idx="2">
                  <c:v>1987</c:v>
                </c:pt>
                <c:pt idx="3">
                  <c:v>1988</c:v>
                </c:pt>
                <c:pt idx="4">
                  <c:v>1989</c:v>
                </c:pt>
                <c:pt idx="5">
                  <c:v>1990</c:v>
                </c:pt>
                <c:pt idx="6">
                  <c:v>1991</c:v>
                </c:pt>
                <c:pt idx="7">
                  <c:v>1992</c:v>
                </c:pt>
                <c:pt idx="8">
                  <c:v>1993</c:v>
                </c:pt>
                <c:pt idx="9">
                  <c:v>1994</c:v>
                </c:pt>
                <c:pt idx="10">
                  <c:v>1995</c:v>
                </c:pt>
              </c:numCache>
            </c:numRef>
          </c:xVal>
          <c:yVal>
            <c:numRef>
              <c:f>'Dataset(Class Exercise)'!$G$5:$G$15</c:f>
              <c:numCache>
                <c:formatCode>General</c:formatCode>
                <c:ptCount val="11"/>
                <c:pt idx="0">
                  <c:v>18.443841850268655</c:v>
                </c:pt>
                <c:pt idx="1">
                  <c:v>19.799250554060563</c:v>
                </c:pt>
                <c:pt idx="2">
                  <c:v>20.947194643027615</c:v>
                </c:pt>
                <c:pt idx="3">
                  <c:v>21.887674117228016</c:v>
                </c:pt>
                <c:pt idx="4">
                  <c:v>22.620688976487145</c:v>
                </c:pt>
                <c:pt idx="5">
                  <c:v>23.146239220921416</c:v>
                </c:pt>
                <c:pt idx="6">
                  <c:v>23.464324850356206</c:v>
                </c:pt>
                <c:pt idx="7">
                  <c:v>23.574945865024347</c:v>
                </c:pt>
                <c:pt idx="8">
                  <c:v>23.478102264809422</c:v>
                </c:pt>
                <c:pt idx="9">
                  <c:v>23.17379404976964</c:v>
                </c:pt>
                <c:pt idx="10">
                  <c:v>22.662021219846793</c:v>
                </c:pt>
              </c:numCache>
            </c:numRef>
          </c:yVal>
          <c:smooth val="0"/>
          <c:extLst>
            <c:ext xmlns:c16="http://schemas.microsoft.com/office/drawing/2014/chart" uri="{C3380CC4-5D6E-409C-BE32-E72D297353CC}">
              <c16:uniqueId val="{00000001-268B-43B4-A2EF-0B5D54EBB551}"/>
            </c:ext>
          </c:extLst>
        </c:ser>
        <c:ser>
          <c:idx val="3"/>
          <c:order val="3"/>
          <c:tx>
            <c:v>MA(4)</c:v>
          </c:tx>
          <c:spPr>
            <a:ln w="19050" cap="rnd">
              <a:solidFill>
                <a:schemeClr val="accent4"/>
              </a:solidFill>
              <a:prstDash val="sysDash"/>
              <a:round/>
            </a:ln>
            <a:effectLst/>
          </c:spPr>
          <c:marker>
            <c:symbol val="none"/>
          </c:marker>
          <c:xVal>
            <c:numRef>
              <c:f>'Dataset(Class Exercise)'!$D$36:$D$43</c:f>
              <c:numCache>
                <c:formatCode>General</c:formatCode>
                <c:ptCount val="8"/>
                <c:pt idx="0">
                  <c:v>1986.5</c:v>
                </c:pt>
                <c:pt idx="1">
                  <c:v>1987.5</c:v>
                </c:pt>
                <c:pt idx="2">
                  <c:v>1988.5</c:v>
                </c:pt>
                <c:pt idx="3">
                  <c:v>1989.5</c:v>
                </c:pt>
                <c:pt idx="4">
                  <c:v>1990.5</c:v>
                </c:pt>
                <c:pt idx="5">
                  <c:v>1991.5</c:v>
                </c:pt>
                <c:pt idx="6">
                  <c:v>1992.5</c:v>
                </c:pt>
                <c:pt idx="7">
                  <c:v>1993.5</c:v>
                </c:pt>
              </c:numCache>
            </c:numRef>
          </c:xVal>
          <c:yVal>
            <c:numRef>
              <c:f>'Dataset(Class Exercise)'!$E$36:$E$43</c:f>
              <c:numCache>
                <c:formatCode>General</c:formatCode>
                <c:ptCount val="8"/>
                <c:pt idx="0">
                  <c:v>20.100000000000001</c:v>
                </c:pt>
                <c:pt idx="1">
                  <c:v>20.725000000000001</c:v>
                </c:pt>
                <c:pt idx="2">
                  <c:v>21.424999999999997</c:v>
                </c:pt>
                <c:pt idx="3">
                  <c:v>22.574999999999999</c:v>
                </c:pt>
                <c:pt idx="4">
                  <c:v>23.349999999999998</c:v>
                </c:pt>
                <c:pt idx="5">
                  <c:v>24.099999999999998</c:v>
                </c:pt>
                <c:pt idx="6">
                  <c:v>24.074999999999999</c:v>
                </c:pt>
                <c:pt idx="7">
                  <c:v>23.299999999999997</c:v>
                </c:pt>
              </c:numCache>
            </c:numRef>
          </c:yVal>
          <c:smooth val="0"/>
          <c:extLst>
            <c:ext xmlns:c16="http://schemas.microsoft.com/office/drawing/2014/chart" uri="{C3380CC4-5D6E-409C-BE32-E72D297353CC}">
              <c16:uniqueId val="{00000002-268B-43B4-A2EF-0B5D54EBB551}"/>
            </c:ext>
          </c:extLst>
        </c:ser>
        <c:ser>
          <c:idx val="4"/>
          <c:order val="4"/>
          <c:tx>
            <c:v>Centered MA(4)</c:v>
          </c:tx>
          <c:spPr>
            <a:ln w="19050" cap="rnd">
              <a:solidFill>
                <a:srgbClr val="FF6699"/>
              </a:solidFill>
              <a:prstDash val="sysDash"/>
              <a:round/>
            </a:ln>
            <a:effectLst/>
          </c:spPr>
          <c:marker>
            <c:symbol val="none"/>
          </c:marker>
          <c:xVal>
            <c:numRef>
              <c:f>'DataSet- USA(Murders VS Years)'!$G$36:$G$42</c:f>
              <c:numCache>
                <c:formatCode>General</c:formatCode>
                <c:ptCount val="7"/>
                <c:pt idx="0">
                  <c:v>1987</c:v>
                </c:pt>
                <c:pt idx="1">
                  <c:v>1988</c:v>
                </c:pt>
                <c:pt idx="2">
                  <c:v>1989</c:v>
                </c:pt>
                <c:pt idx="3">
                  <c:v>1990</c:v>
                </c:pt>
                <c:pt idx="4">
                  <c:v>1991</c:v>
                </c:pt>
                <c:pt idx="5">
                  <c:v>1992</c:v>
                </c:pt>
                <c:pt idx="6">
                  <c:v>1993</c:v>
                </c:pt>
              </c:numCache>
            </c:numRef>
          </c:xVal>
          <c:yVal>
            <c:numRef>
              <c:f>'Dataset(Class Exercise)'!$H$36:$H$42</c:f>
              <c:numCache>
                <c:formatCode>General</c:formatCode>
                <c:ptCount val="7"/>
                <c:pt idx="0">
                  <c:v>20.412500000000001</c:v>
                </c:pt>
                <c:pt idx="1">
                  <c:v>21.074999999999999</c:v>
                </c:pt>
                <c:pt idx="2">
                  <c:v>22</c:v>
                </c:pt>
                <c:pt idx="3">
                  <c:v>22.962499999999999</c:v>
                </c:pt>
                <c:pt idx="4">
                  <c:v>23.724999999999998</c:v>
                </c:pt>
                <c:pt idx="5">
                  <c:v>24.087499999999999</c:v>
                </c:pt>
                <c:pt idx="6">
                  <c:v>23.6875</c:v>
                </c:pt>
              </c:numCache>
            </c:numRef>
          </c:yVal>
          <c:smooth val="0"/>
          <c:extLst>
            <c:ext xmlns:c16="http://schemas.microsoft.com/office/drawing/2014/chart" uri="{C3380CC4-5D6E-409C-BE32-E72D297353CC}">
              <c16:uniqueId val="{00000003-268B-43B4-A2EF-0B5D54EBB551}"/>
            </c:ext>
          </c:extLst>
        </c:ser>
        <c:ser>
          <c:idx val="7"/>
          <c:order val="7"/>
          <c:tx>
            <c:v>Exponential Smooth</c:v>
          </c:tx>
          <c:spPr>
            <a:ln w="19050" cap="rnd">
              <a:solidFill>
                <a:schemeClr val="accent2">
                  <a:lumMod val="60000"/>
                </a:schemeClr>
              </a:solidFill>
              <a:prstDash val="sysDash"/>
              <a:round/>
            </a:ln>
            <a:effectLst/>
          </c:spPr>
          <c:marker>
            <c:symbol val="none"/>
          </c:marker>
          <c:xVal>
            <c:numRef>
              <c:f>'Dataset(Class Exercise)'!$A$75:$A$85</c:f>
              <c:numCache>
                <c:formatCode>General</c:formatCode>
                <c:ptCount val="11"/>
                <c:pt idx="0">
                  <c:v>1985</c:v>
                </c:pt>
                <c:pt idx="1">
                  <c:v>1986</c:v>
                </c:pt>
                <c:pt idx="2">
                  <c:v>1987</c:v>
                </c:pt>
                <c:pt idx="3">
                  <c:v>1988</c:v>
                </c:pt>
                <c:pt idx="4">
                  <c:v>1989</c:v>
                </c:pt>
                <c:pt idx="5">
                  <c:v>1990</c:v>
                </c:pt>
                <c:pt idx="6">
                  <c:v>1991</c:v>
                </c:pt>
                <c:pt idx="7">
                  <c:v>1992</c:v>
                </c:pt>
                <c:pt idx="8">
                  <c:v>1993</c:v>
                </c:pt>
                <c:pt idx="9">
                  <c:v>1994</c:v>
                </c:pt>
                <c:pt idx="10">
                  <c:v>1995</c:v>
                </c:pt>
              </c:numCache>
            </c:numRef>
          </c:xVal>
          <c:yVal>
            <c:numRef>
              <c:f>'Dataset(Class Exercise)'!$I$76:$I$86</c:f>
              <c:numCache>
                <c:formatCode>General</c:formatCode>
                <c:ptCount val="11"/>
                <c:pt idx="0">
                  <c:v>19</c:v>
                </c:pt>
                <c:pt idx="1">
                  <c:v>19.16</c:v>
                </c:pt>
                <c:pt idx="2">
                  <c:v>19.254000000000001</c:v>
                </c:pt>
                <c:pt idx="3">
                  <c:v>19.398600000000002</c:v>
                </c:pt>
                <c:pt idx="4">
                  <c:v>19.608740000000001</c:v>
                </c:pt>
                <c:pt idx="5">
                  <c:v>19.987866</c:v>
                </c:pt>
                <c:pt idx="6">
                  <c:v>20.4590794</c:v>
                </c:pt>
                <c:pt idx="7">
                  <c:v>20.79317146</c:v>
                </c:pt>
                <c:pt idx="8">
                  <c:v>21.163854313999998</c:v>
                </c:pt>
                <c:pt idx="9">
                  <c:v>21.377468882599999</c:v>
                </c:pt>
                <c:pt idx="10">
                  <c:v>21.399721994339998</c:v>
                </c:pt>
              </c:numCache>
            </c:numRef>
          </c:yVal>
          <c:smooth val="0"/>
          <c:extLst>
            <c:ext xmlns:c16="http://schemas.microsoft.com/office/drawing/2014/chart" uri="{C3380CC4-5D6E-409C-BE32-E72D297353CC}">
              <c16:uniqueId val="{00000004-268B-43B4-A2EF-0B5D54EBB551}"/>
            </c:ext>
          </c:extLst>
        </c:ser>
        <c:ser>
          <c:idx val="8"/>
          <c:order val="8"/>
          <c:tx>
            <c:v>Semi Avg(Mean)</c:v>
          </c:tx>
          <c:spPr>
            <a:ln w="19050" cap="rnd">
              <a:solidFill>
                <a:schemeClr val="accent3">
                  <a:lumMod val="60000"/>
                </a:schemeClr>
              </a:solidFill>
              <a:prstDash val="sysDash"/>
              <a:round/>
            </a:ln>
            <a:effectLst/>
          </c:spPr>
          <c:marker>
            <c:symbol val="none"/>
          </c:marker>
          <c:xVal>
            <c:numRef>
              <c:f>'Dataset(Class Exercise)'!$B$125:$B$135</c:f>
              <c:numCache>
                <c:formatCode>General</c:formatCode>
                <c:ptCount val="11"/>
                <c:pt idx="0">
                  <c:v>1985</c:v>
                </c:pt>
                <c:pt idx="1">
                  <c:v>1986</c:v>
                </c:pt>
                <c:pt idx="2">
                  <c:v>1987</c:v>
                </c:pt>
                <c:pt idx="3">
                  <c:v>1988</c:v>
                </c:pt>
                <c:pt idx="4">
                  <c:v>1989</c:v>
                </c:pt>
                <c:pt idx="5">
                  <c:v>1990</c:v>
                </c:pt>
                <c:pt idx="6">
                  <c:v>1991</c:v>
                </c:pt>
                <c:pt idx="7">
                  <c:v>1992</c:v>
                </c:pt>
                <c:pt idx="8">
                  <c:v>1993</c:v>
                </c:pt>
                <c:pt idx="9">
                  <c:v>1994</c:v>
                </c:pt>
                <c:pt idx="10">
                  <c:v>1995</c:v>
                </c:pt>
              </c:numCache>
            </c:numRef>
          </c:xVal>
          <c:yVal>
            <c:numRef>
              <c:f>'Dataset(Class Exercise)'!$D$125:$D$135</c:f>
              <c:numCache>
                <c:formatCode>General</c:formatCode>
                <c:ptCount val="11"/>
                <c:pt idx="0">
                  <c:v>19.099999999999909</c:v>
                </c:pt>
                <c:pt idx="1">
                  <c:v>19.739999999999782</c:v>
                </c:pt>
                <c:pt idx="2">
                  <c:v>20.379999999999882</c:v>
                </c:pt>
                <c:pt idx="3">
                  <c:v>21.019999999999754</c:v>
                </c:pt>
                <c:pt idx="4">
                  <c:v>21.659999999999854</c:v>
                </c:pt>
                <c:pt idx="5">
                  <c:v>22.299999999999955</c:v>
                </c:pt>
                <c:pt idx="6">
                  <c:v>22.939999999999827</c:v>
                </c:pt>
                <c:pt idx="7">
                  <c:v>23.579999999999927</c:v>
                </c:pt>
                <c:pt idx="8">
                  <c:v>24.2199999999998</c:v>
                </c:pt>
                <c:pt idx="9">
                  <c:v>24.8599999999999</c:v>
                </c:pt>
                <c:pt idx="10">
                  <c:v>25.499999999999773</c:v>
                </c:pt>
              </c:numCache>
            </c:numRef>
          </c:yVal>
          <c:smooth val="0"/>
          <c:extLst>
            <c:ext xmlns:c16="http://schemas.microsoft.com/office/drawing/2014/chart" uri="{C3380CC4-5D6E-409C-BE32-E72D297353CC}">
              <c16:uniqueId val="{00000005-268B-43B4-A2EF-0B5D54EBB551}"/>
            </c:ext>
          </c:extLst>
        </c:ser>
        <c:dLbls>
          <c:showLegendKey val="0"/>
          <c:showVal val="0"/>
          <c:showCatName val="0"/>
          <c:showSerName val="0"/>
          <c:showPercent val="0"/>
          <c:showBubbleSize val="0"/>
        </c:dLbls>
        <c:axId val="398841264"/>
        <c:axId val="398834704"/>
        <c:extLst>
          <c:ext xmlns:c15="http://schemas.microsoft.com/office/drawing/2012/chart" uri="{02D57815-91ED-43cb-92C2-25804820EDAC}">
            <c15:filteredScatterSeries>
              <c15:ser>
                <c:idx val="1"/>
                <c:order val="1"/>
                <c:tx>
                  <c:v>Linear Trend</c:v>
                </c:tx>
                <c:spPr>
                  <a:ln w="19050" cap="rnd">
                    <a:solidFill>
                      <a:schemeClr val="accent1"/>
                    </a:solidFill>
                    <a:prstDash val="sysDot"/>
                    <a:round/>
                  </a:ln>
                  <a:effectLst/>
                </c:spPr>
                <c:marker>
                  <c:symbol val="none"/>
                </c:marker>
                <c:xVal>
                  <c:numRef>
                    <c:extLst>
                      <c:ext uri="{02D57815-91ED-43cb-92C2-25804820EDAC}">
                        <c15:formulaRef>
                          <c15:sqref>'Dataset(Class Exercise)'!$B$5:$B$15</c15:sqref>
                        </c15:formulaRef>
                      </c:ext>
                    </c:extLst>
                    <c:numCache>
                      <c:formatCode>General</c:formatCode>
                      <c:ptCount val="11"/>
                      <c:pt idx="0">
                        <c:v>1985</c:v>
                      </c:pt>
                      <c:pt idx="1">
                        <c:v>1986</c:v>
                      </c:pt>
                      <c:pt idx="2">
                        <c:v>1987</c:v>
                      </c:pt>
                      <c:pt idx="3">
                        <c:v>1988</c:v>
                      </c:pt>
                      <c:pt idx="4">
                        <c:v>1989</c:v>
                      </c:pt>
                      <c:pt idx="5">
                        <c:v>1990</c:v>
                      </c:pt>
                      <c:pt idx="6">
                        <c:v>1991</c:v>
                      </c:pt>
                      <c:pt idx="7">
                        <c:v>1992</c:v>
                      </c:pt>
                      <c:pt idx="8">
                        <c:v>1993</c:v>
                      </c:pt>
                      <c:pt idx="9">
                        <c:v>1994</c:v>
                      </c:pt>
                      <c:pt idx="10">
                        <c:v>1995</c:v>
                      </c:pt>
                    </c:numCache>
                  </c:numRef>
                </c:xVal>
                <c:yVal>
                  <c:numRef>
                    <c:extLst>
                      <c:ext uri="{02D57815-91ED-43cb-92C2-25804820EDAC}">
                        <c15:formulaRef>
                          <c15:sqref>'DataSet- USA(Murders VS Years)'!$F$5:$F$15</c15:sqref>
                        </c15:formulaRef>
                      </c:ext>
                    </c:extLst>
                    <c:numCache>
                      <c:formatCode>General</c:formatCode>
                      <c:ptCount val="11"/>
                      <c:pt idx="0">
                        <c:v>20.46363636363219</c:v>
                      </c:pt>
                      <c:pt idx="1">
                        <c:v>20.914545454542122</c:v>
                      </c:pt>
                      <c:pt idx="2">
                        <c:v>21.365454545452053</c:v>
                      </c:pt>
                      <c:pt idx="3">
                        <c:v>21.816363636361984</c:v>
                      </c:pt>
                      <c:pt idx="4">
                        <c:v>22.267272727271916</c:v>
                      </c:pt>
                      <c:pt idx="5">
                        <c:v>22.718181818181847</c:v>
                      </c:pt>
                      <c:pt idx="6">
                        <c:v>23.169090909091778</c:v>
                      </c:pt>
                      <c:pt idx="7">
                        <c:v>23.62000000000171</c:v>
                      </c:pt>
                      <c:pt idx="8">
                        <c:v>24.070909090911641</c:v>
                      </c:pt>
                      <c:pt idx="9">
                        <c:v>24.521818181821573</c:v>
                      </c:pt>
                      <c:pt idx="10">
                        <c:v>24.972727272731504</c:v>
                      </c:pt>
                    </c:numCache>
                  </c:numRef>
                </c:yVal>
                <c:smooth val="0"/>
                <c:extLst>
                  <c:ext xmlns:c16="http://schemas.microsoft.com/office/drawing/2014/chart" uri="{C3380CC4-5D6E-409C-BE32-E72D297353CC}">
                    <c16:uniqueId val="{00000006-268B-43B4-A2EF-0B5D54EBB551}"/>
                  </c:ext>
                </c:extLst>
              </c15:ser>
            </c15:filteredScatterSeries>
            <c15:filteredScatterSeries>
              <c15:ser>
                <c:idx val="5"/>
                <c:order val="5"/>
                <c:tx>
                  <c:v>MA(5)</c:v>
                </c:tx>
                <c:spPr>
                  <a:ln w="19050" cap="rnd">
                    <a:solidFill>
                      <a:schemeClr val="accent6"/>
                    </a:solidFill>
                    <a:round/>
                  </a:ln>
                  <a:effectLst/>
                </c:spPr>
                <c:marker>
                  <c:symbol val="none"/>
                </c:marker>
                <c:xVal>
                  <c:numRef>
                    <c:extLst xmlns:c15="http://schemas.microsoft.com/office/drawing/2012/chart">
                      <c:ext xmlns:c15="http://schemas.microsoft.com/office/drawing/2012/chart" uri="{02D57815-91ED-43cb-92C2-25804820EDAC}">
                        <c15:formulaRef>
                          <c15:sqref>'Dataset(Class Exercise)'!$J$36:$J$42</c15:sqref>
                        </c15:formulaRef>
                      </c:ext>
                    </c:extLst>
                    <c:numCache>
                      <c:formatCode>General</c:formatCode>
                      <c:ptCount val="7"/>
                      <c:pt idx="0">
                        <c:v>1987</c:v>
                      </c:pt>
                      <c:pt idx="1">
                        <c:v>1988</c:v>
                      </c:pt>
                      <c:pt idx="2">
                        <c:v>1989</c:v>
                      </c:pt>
                      <c:pt idx="3">
                        <c:v>1990</c:v>
                      </c:pt>
                      <c:pt idx="4">
                        <c:v>1991</c:v>
                      </c:pt>
                      <c:pt idx="5">
                        <c:v>1992</c:v>
                      </c:pt>
                      <c:pt idx="6">
                        <c:v>1993</c:v>
                      </c:pt>
                    </c:numCache>
                  </c:numRef>
                </c:xVal>
                <c:yVal>
                  <c:numRef>
                    <c:extLst xmlns:c15="http://schemas.microsoft.com/office/drawing/2012/chart">
                      <c:ext xmlns:c15="http://schemas.microsoft.com/office/drawing/2012/chart" uri="{02D57815-91ED-43cb-92C2-25804820EDAC}">
                        <c15:formulaRef>
                          <c15:sqref>'Dataset(Class Exercise)'!$K$36:$K$42</c15:sqref>
                        </c15:formulaRef>
                      </c:ext>
                    </c:extLst>
                    <c:numCache>
                      <c:formatCode>General</c:formatCode>
                      <c:ptCount val="7"/>
                      <c:pt idx="0">
                        <c:v>20.380000000000003</c:v>
                      </c:pt>
                      <c:pt idx="1">
                        <c:v>21.26</c:v>
                      </c:pt>
                      <c:pt idx="2">
                        <c:v>22.08</c:v>
                      </c:pt>
                      <c:pt idx="3">
                        <c:v>22.82</c:v>
                      </c:pt>
                      <c:pt idx="4">
                        <c:v>23.58</c:v>
                      </c:pt>
                      <c:pt idx="5">
                        <c:v>23.939999999999998</c:v>
                      </c:pt>
                      <c:pt idx="6">
                        <c:v>23.580000000000002</c:v>
                      </c:pt>
                    </c:numCache>
                  </c:numRef>
                </c:yVal>
                <c:smooth val="0"/>
                <c:extLst xmlns:c15="http://schemas.microsoft.com/office/drawing/2012/chart">
                  <c:ext xmlns:c16="http://schemas.microsoft.com/office/drawing/2014/chart" uri="{C3380CC4-5D6E-409C-BE32-E72D297353CC}">
                    <c16:uniqueId val="{00000007-268B-43B4-A2EF-0B5D54EBB551}"/>
                  </c:ext>
                </c:extLst>
              </c15:ser>
            </c15:filteredScatterSeries>
            <c15:filteredScatterSeries>
              <c15:ser>
                <c:idx val="6"/>
                <c:order val="6"/>
                <c:tx>
                  <c:v>WMA(5)</c:v>
                </c:tx>
                <c:spPr>
                  <a:ln w="19050" cap="rnd">
                    <a:solidFill>
                      <a:schemeClr val="accent1">
                        <a:lumMod val="60000"/>
                      </a:schemeClr>
                    </a:solidFill>
                    <a:round/>
                  </a:ln>
                  <a:effectLst/>
                </c:spPr>
                <c:marker>
                  <c:symbol val="none"/>
                </c:marker>
                <c:xVal>
                  <c:numRef>
                    <c:extLst xmlns:c15="http://schemas.microsoft.com/office/drawing/2012/chart">
                      <c:ext xmlns:c15="http://schemas.microsoft.com/office/drawing/2012/chart" uri="{02D57815-91ED-43cb-92C2-25804820EDAC}">
                        <c15:formulaRef>
                          <c15:sqref>'Dataset(Class Exercise)'!$E$75:$E$81</c15:sqref>
                        </c15:formulaRef>
                      </c:ext>
                    </c:extLst>
                    <c:numCache>
                      <c:formatCode>General</c:formatCode>
                      <c:ptCount val="7"/>
                      <c:pt idx="0">
                        <c:v>1987</c:v>
                      </c:pt>
                      <c:pt idx="1">
                        <c:v>1988</c:v>
                      </c:pt>
                      <c:pt idx="2">
                        <c:v>1989</c:v>
                      </c:pt>
                      <c:pt idx="3">
                        <c:v>1990</c:v>
                      </c:pt>
                      <c:pt idx="4">
                        <c:v>1991</c:v>
                      </c:pt>
                      <c:pt idx="5">
                        <c:v>1992</c:v>
                      </c:pt>
                      <c:pt idx="6">
                        <c:v>1993</c:v>
                      </c:pt>
                    </c:numCache>
                  </c:numRef>
                </c:xVal>
                <c:yVal>
                  <c:numRef>
                    <c:extLst xmlns:c15="http://schemas.microsoft.com/office/drawing/2012/chart">
                      <c:ext xmlns:c15="http://schemas.microsoft.com/office/drawing/2012/chart" uri="{02D57815-91ED-43cb-92C2-25804820EDAC}">
                        <c15:formulaRef>
                          <c15:sqref>'Dataset(Class Exercise)'!$F$75:$F$81</c15:sqref>
                        </c15:formulaRef>
                      </c:ext>
                    </c:extLst>
                    <c:numCache>
                      <c:formatCode>General</c:formatCode>
                      <c:ptCount val="7"/>
                      <c:pt idx="0">
                        <c:v>20.412500000000001</c:v>
                      </c:pt>
                      <c:pt idx="1">
                        <c:v>21.074999999999999</c:v>
                      </c:pt>
                      <c:pt idx="2">
                        <c:v>22</c:v>
                      </c:pt>
                      <c:pt idx="3">
                        <c:v>22.962500000000002</c:v>
                      </c:pt>
                      <c:pt idx="4">
                        <c:v>23.724999999999998</c:v>
                      </c:pt>
                      <c:pt idx="5">
                        <c:v>24.087500000000002</c:v>
                      </c:pt>
                      <c:pt idx="6">
                        <c:v>23.6875</c:v>
                      </c:pt>
                    </c:numCache>
                  </c:numRef>
                </c:yVal>
                <c:smooth val="0"/>
                <c:extLst xmlns:c15="http://schemas.microsoft.com/office/drawing/2012/chart">
                  <c:ext xmlns:c16="http://schemas.microsoft.com/office/drawing/2014/chart" uri="{C3380CC4-5D6E-409C-BE32-E72D297353CC}">
                    <c16:uniqueId val="{00000008-268B-43B4-A2EF-0B5D54EBB551}"/>
                  </c:ext>
                </c:extLst>
              </c15:ser>
            </c15:filteredScatterSeries>
            <c15:filteredScatterSeries>
              <c15:ser>
                <c:idx val="9"/>
                <c:order val="9"/>
                <c:tx>
                  <c:v>Semi Avg(Median)</c:v>
                </c:tx>
                <c:spPr>
                  <a:ln w="19050" cap="rnd">
                    <a:solidFill>
                      <a:schemeClr val="accent4">
                        <a:lumMod val="60000"/>
                      </a:schemeClr>
                    </a:solidFill>
                    <a:round/>
                  </a:ln>
                  <a:effectLst/>
                </c:spPr>
                <c:marker>
                  <c:symbol val="none"/>
                </c:marker>
                <c:xVal>
                  <c:numRef>
                    <c:extLst xmlns:c15="http://schemas.microsoft.com/office/drawing/2012/chart">
                      <c:ext xmlns:c15="http://schemas.microsoft.com/office/drawing/2012/chart" uri="{02D57815-91ED-43cb-92C2-25804820EDAC}">
                        <c15:formulaRef>
                          <c15:sqref>'Dataset(Class Exercise)'!$B$139:$B$149</c15:sqref>
                        </c15:formulaRef>
                      </c:ext>
                    </c:extLst>
                    <c:numCache>
                      <c:formatCode>General</c:formatCode>
                      <c:ptCount val="11"/>
                      <c:pt idx="0">
                        <c:v>1985</c:v>
                      </c:pt>
                      <c:pt idx="1">
                        <c:v>1986</c:v>
                      </c:pt>
                      <c:pt idx="2">
                        <c:v>1987</c:v>
                      </c:pt>
                      <c:pt idx="3">
                        <c:v>1988</c:v>
                      </c:pt>
                      <c:pt idx="4">
                        <c:v>1989</c:v>
                      </c:pt>
                      <c:pt idx="5">
                        <c:v>1990</c:v>
                      </c:pt>
                      <c:pt idx="6">
                        <c:v>1991</c:v>
                      </c:pt>
                      <c:pt idx="7">
                        <c:v>1992</c:v>
                      </c:pt>
                      <c:pt idx="8">
                        <c:v>1993</c:v>
                      </c:pt>
                      <c:pt idx="9">
                        <c:v>1994</c:v>
                      </c:pt>
                      <c:pt idx="10">
                        <c:v>1995</c:v>
                      </c:pt>
                    </c:numCache>
                  </c:numRef>
                </c:xVal>
                <c:yVal>
                  <c:numRef>
                    <c:extLst xmlns:c15="http://schemas.microsoft.com/office/drawing/2012/chart">
                      <c:ext xmlns:c15="http://schemas.microsoft.com/office/drawing/2012/chart" uri="{02D57815-91ED-43cb-92C2-25804820EDAC}">
                        <c15:formulaRef>
                          <c15:sqref>'Dataset(Class Exercise)'!$D$139:$D$149</c15:sqref>
                        </c15:formulaRef>
                      </c:ext>
                    </c:extLst>
                    <c:numCache>
                      <c:formatCode>General</c:formatCode>
                      <c:ptCount val="11"/>
                      <c:pt idx="0">
                        <c:v>20.066666666666606</c:v>
                      </c:pt>
                      <c:pt idx="1">
                        <c:v>20.599999999999909</c:v>
                      </c:pt>
                      <c:pt idx="2">
                        <c:v>21.133333333333212</c:v>
                      </c:pt>
                      <c:pt idx="3">
                        <c:v>21.666666666666515</c:v>
                      </c:pt>
                      <c:pt idx="4">
                        <c:v>22.199999999999818</c:v>
                      </c:pt>
                      <c:pt idx="5">
                        <c:v>22.733333333333121</c:v>
                      </c:pt>
                      <c:pt idx="6">
                        <c:v>23.266666666666424</c:v>
                      </c:pt>
                      <c:pt idx="7">
                        <c:v>23.799999999999955</c:v>
                      </c:pt>
                      <c:pt idx="8">
                        <c:v>24.333333333333258</c:v>
                      </c:pt>
                      <c:pt idx="9">
                        <c:v>24.866666666666561</c:v>
                      </c:pt>
                      <c:pt idx="10">
                        <c:v>25.399999999999864</c:v>
                      </c:pt>
                    </c:numCache>
                  </c:numRef>
                </c:yVal>
                <c:smooth val="0"/>
                <c:extLst xmlns:c15="http://schemas.microsoft.com/office/drawing/2012/chart">
                  <c:ext xmlns:c16="http://schemas.microsoft.com/office/drawing/2014/chart" uri="{C3380CC4-5D6E-409C-BE32-E72D297353CC}">
                    <c16:uniqueId val="{00000009-268B-43B4-A2EF-0B5D54EBB551}"/>
                  </c:ext>
                </c:extLst>
              </c15:ser>
            </c15:filteredScatterSeries>
          </c:ext>
        </c:extLst>
      </c:scatterChart>
      <c:valAx>
        <c:axId val="398841264"/>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Years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8834704"/>
        <c:crosses val="autoZero"/>
        <c:crossBetween val="midCat"/>
        <c:majorUnit val="1"/>
      </c:valAx>
      <c:valAx>
        <c:axId val="398834704"/>
        <c:scaling>
          <c:orientation val="minMax"/>
          <c:min val="15"/>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Y-Axis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8841264"/>
        <c:crosses val="autoZero"/>
        <c:crossBetween val="midCat"/>
      </c:valAx>
      <c:spPr>
        <a:noFill/>
        <a:ln>
          <a:noFill/>
        </a:ln>
        <a:effectLst/>
      </c:spPr>
    </c:plotArea>
    <c:legend>
      <c:legendPos val="b"/>
      <c:legendEntry>
        <c:idx val="6"/>
        <c:delete val="1"/>
      </c:legendEntry>
      <c:legendEntry>
        <c:idx val="7"/>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Trend Over the Years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Original</c:v>
          </c:tx>
          <c:spPr>
            <a:ln w="19050" cap="rnd">
              <a:noFill/>
              <a:round/>
            </a:ln>
            <a:effectLst/>
          </c:spPr>
          <c:marker>
            <c:symbol val="diamond"/>
            <c:size val="6"/>
            <c:spPr>
              <a:solidFill>
                <a:srgbClr val="FF0000"/>
              </a:solidFill>
              <a:ln w="9525">
                <a:solidFill>
                  <a:srgbClr val="FF0000"/>
                </a:solidFill>
              </a:ln>
              <a:effectLst/>
            </c:spPr>
          </c:marker>
          <c:xVal>
            <c:numRef>
              <c:f>'Dataset(Class Exercise)'!$A$101:$A$111</c:f>
              <c:numCache>
                <c:formatCode>General</c:formatCode>
                <c:ptCount val="11"/>
                <c:pt idx="0">
                  <c:v>1985</c:v>
                </c:pt>
                <c:pt idx="1">
                  <c:v>1986</c:v>
                </c:pt>
                <c:pt idx="2">
                  <c:v>1987</c:v>
                </c:pt>
                <c:pt idx="3">
                  <c:v>1988</c:v>
                </c:pt>
                <c:pt idx="4">
                  <c:v>1989</c:v>
                </c:pt>
                <c:pt idx="5">
                  <c:v>1990</c:v>
                </c:pt>
                <c:pt idx="6">
                  <c:v>1991</c:v>
                </c:pt>
                <c:pt idx="7">
                  <c:v>1992</c:v>
                </c:pt>
                <c:pt idx="8">
                  <c:v>1993</c:v>
                </c:pt>
                <c:pt idx="9">
                  <c:v>1994</c:v>
                </c:pt>
                <c:pt idx="10">
                  <c:v>1995</c:v>
                </c:pt>
              </c:numCache>
            </c:numRef>
          </c:xVal>
          <c:yVal>
            <c:numRef>
              <c:f>'Dataset(Class Exercise)'!$B$101:$B$111</c:f>
              <c:numCache>
                <c:formatCode>General</c:formatCode>
                <c:ptCount val="11"/>
                <c:pt idx="0">
                  <c:v>19</c:v>
                </c:pt>
                <c:pt idx="1">
                  <c:v>20.6</c:v>
                </c:pt>
                <c:pt idx="2">
                  <c:v>20.100000000000001</c:v>
                </c:pt>
                <c:pt idx="3">
                  <c:v>20.7</c:v>
                </c:pt>
                <c:pt idx="4">
                  <c:v>21.5</c:v>
                </c:pt>
                <c:pt idx="5">
                  <c:v>23.4</c:v>
                </c:pt>
                <c:pt idx="6">
                  <c:v>24.7</c:v>
                </c:pt>
                <c:pt idx="7">
                  <c:v>23.8</c:v>
                </c:pt>
                <c:pt idx="8">
                  <c:v>24.5</c:v>
                </c:pt>
                <c:pt idx="9">
                  <c:v>23.3</c:v>
                </c:pt>
                <c:pt idx="10">
                  <c:v>21.6</c:v>
                </c:pt>
              </c:numCache>
            </c:numRef>
          </c:yVal>
          <c:smooth val="0"/>
          <c:extLst>
            <c:ext xmlns:c16="http://schemas.microsoft.com/office/drawing/2014/chart" uri="{C3380CC4-5D6E-409C-BE32-E72D297353CC}">
              <c16:uniqueId val="{00000000-F7DB-4D9D-AB28-8075488F1867}"/>
            </c:ext>
          </c:extLst>
        </c:ser>
        <c:ser>
          <c:idx val="1"/>
          <c:order val="1"/>
          <c:tx>
            <c:v>Semi Avg(Mean)</c:v>
          </c:tx>
          <c:spPr>
            <a:ln w="19050" cap="rnd">
              <a:solidFill>
                <a:schemeClr val="accent4">
                  <a:lumMod val="75000"/>
                </a:schemeClr>
              </a:solidFill>
              <a:prstDash val="sysDash"/>
              <a:round/>
            </a:ln>
            <a:effectLst/>
          </c:spPr>
          <c:marker>
            <c:symbol val="none"/>
          </c:marker>
          <c:xVal>
            <c:numRef>
              <c:f>'Dataset(Class Exercise)'!$B$125:$B$135</c:f>
              <c:numCache>
                <c:formatCode>General</c:formatCode>
                <c:ptCount val="11"/>
                <c:pt idx="0">
                  <c:v>1985</c:v>
                </c:pt>
                <c:pt idx="1">
                  <c:v>1986</c:v>
                </c:pt>
                <c:pt idx="2">
                  <c:v>1987</c:v>
                </c:pt>
                <c:pt idx="3">
                  <c:v>1988</c:v>
                </c:pt>
                <c:pt idx="4">
                  <c:v>1989</c:v>
                </c:pt>
                <c:pt idx="5">
                  <c:v>1990</c:v>
                </c:pt>
                <c:pt idx="6">
                  <c:v>1991</c:v>
                </c:pt>
                <c:pt idx="7">
                  <c:v>1992</c:v>
                </c:pt>
                <c:pt idx="8">
                  <c:v>1993</c:v>
                </c:pt>
                <c:pt idx="9">
                  <c:v>1994</c:v>
                </c:pt>
                <c:pt idx="10">
                  <c:v>1995</c:v>
                </c:pt>
              </c:numCache>
            </c:numRef>
          </c:xVal>
          <c:yVal>
            <c:numRef>
              <c:f>'Dataset(Class Exercise)'!$D$125:$D$135</c:f>
              <c:numCache>
                <c:formatCode>General</c:formatCode>
                <c:ptCount val="11"/>
                <c:pt idx="0">
                  <c:v>19.099999999999909</c:v>
                </c:pt>
                <c:pt idx="1">
                  <c:v>19.739999999999782</c:v>
                </c:pt>
                <c:pt idx="2">
                  <c:v>20.379999999999882</c:v>
                </c:pt>
                <c:pt idx="3">
                  <c:v>21.019999999999754</c:v>
                </c:pt>
                <c:pt idx="4">
                  <c:v>21.659999999999854</c:v>
                </c:pt>
                <c:pt idx="5">
                  <c:v>22.299999999999955</c:v>
                </c:pt>
                <c:pt idx="6">
                  <c:v>22.939999999999827</c:v>
                </c:pt>
                <c:pt idx="7">
                  <c:v>23.579999999999927</c:v>
                </c:pt>
                <c:pt idx="8">
                  <c:v>24.2199999999998</c:v>
                </c:pt>
                <c:pt idx="9">
                  <c:v>24.8599999999999</c:v>
                </c:pt>
                <c:pt idx="10">
                  <c:v>25.499999999999773</c:v>
                </c:pt>
              </c:numCache>
            </c:numRef>
          </c:yVal>
          <c:smooth val="0"/>
          <c:extLst>
            <c:ext xmlns:c16="http://schemas.microsoft.com/office/drawing/2014/chart" uri="{C3380CC4-5D6E-409C-BE32-E72D297353CC}">
              <c16:uniqueId val="{00000001-F7DB-4D9D-AB28-8075488F1867}"/>
            </c:ext>
          </c:extLst>
        </c:ser>
        <c:ser>
          <c:idx val="2"/>
          <c:order val="2"/>
          <c:tx>
            <c:v>Semi Avg(Median)</c:v>
          </c:tx>
          <c:spPr>
            <a:ln w="19050" cap="rnd">
              <a:solidFill>
                <a:schemeClr val="bg2">
                  <a:lumMod val="25000"/>
                </a:schemeClr>
              </a:solidFill>
              <a:prstDash val="sysDash"/>
              <a:round/>
            </a:ln>
            <a:effectLst/>
          </c:spPr>
          <c:marker>
            <c:symbol val="none"/>
          </c:marker>
          <c:xVal>
            <c:numRef>
              <c:f>'Dataset(Class Exercise)'!$B$139:$B$149</c:f>
              <c:numCache>
                <c:formatCode>General</c:formatCode>
                <c:ptCount val="11"/>
                <c:pt idx="0">
                  <c:v>1985</c:v>
                </c:pt>
                <c:pt idx="1">
                  <c:v>1986</c:v>
                </c:pt>
                <c:pt idx="2">
                  <c:v>1987</c:v>
                </c:pt>
                <c:pt idx="3">
                  <c:v>1988</c:v>
                </c:pt>
                <c:pt idx="4">
                  <c:v>1989</c:v>
                </c:pt>
                <c:pt idx="5">
                  <c:v>1990</c:v>
                </c:pt>
                <c:pt idx="6">
                  <c:v>1991</c:v>
                </c:pt>
                <c:pt idx="7">
                  <c:v>1992</c:v>
                </c:pt>
                <c:pt idx="8">
                  <c:v>1993</c:v>
                </c:pt>
                <c:pt idx="9">
                  <c:v>1994</c:v>
                </c:pt>
                <c:pt idx="10">
                  <c:v>1995</c:v>
                </c:pt>
              </c:numCache>
            </c:numRef>
          </c:xVal>
          <c:yVal>
            <c:numRef>
              <c:f>'Dataset(Class Exercise)'!$D$139:$D$149</c:f>
              <c:numCache>
                <c:formatCode>General</c:formatCode>
                <c:ptCount val="11"/>
                <c:pt idx="0">
                  <c:v>20.066666666666606</c:v>
                </c:pt>
                <c:pt idx="1">
                  <c:v>20.599999999999909</c:v>
                </c:pt>
                <c:pt idx="2">
                  <c:v>21.133333333333212</c:v>
                </c:pt>
                <c:pt idx="3">
                  <c:v>21.666666666666515</c:v>
                </c:pt>
                <c:pt idx="4">
                  <c:v>22.199999999999818</c:v>
                </c:pt>
                <c:pt idx="5">
                  <c:v>22.733333333333121</c:v>
                </c:pt>
                <c:pt idx="6">
                  <c:v>23.266666666666424</c:v>
                </c:pt>
                <c:pt idx="7">
                  <c:v>23.799999999999955</c:v>
                </c:pt>
                <c:pt idx="8">
                  <c:v>24.333333333333258</c:v>
                </c:pt>
                <c:pt idx="9">
                  <c:v>24.866666666666561</c:v>
                </c:pt>
                <c:pt idx="10">
                  <c:v>25.399999999999864</c:v>
                </c:pt>
              </c:numCache>
            </c:numRef>
          </c:yVal>
          <c:smooth val="0"/>
          <c:extLst>
            <c:ext xmlns:c16="http://schemas.microsoft.com/office/drawing/2014/chart" uri="{C3380CC4-5D6E-409C-BE32-E72D297353CC}">
              <c16:uniqueId val="{00000002-F7DB-4D9D-AB28-8075488F1867}"/>
            </c:ext>
          </c:extLst>
        </c:ser>
        <c:dLbls>
          <c:showLegendKey val="0"/>
          <c:showVal val="0"/>
          <c:showCatName val="0"/>
          <c:showSerName val="0"/>
          <c:showPercent val="0"/>
          <c:showBubbleSize val="0"/>
        </c:dLbls>
        <c:axId val="722246976"/>
        <c:axId val="722253864"/>
      </c:scatterChart>
      <c:valAx>
        <c:axId val="72224697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Years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2253864"/>
        <c:crosses val="autoZero"/>
        <c:crossBetween val="midCat"/>
        <c:majorUnit val="1"/>
      </c:valAx>
      <c:valAx>
        <c:axId val="722253864"/>
        <c:scaling>
          <c:orientation val="minMax"/>
          <c:min val="17"/>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Y-Axis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2246976"/>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Divorce/Annulment</a:t>
            </a:r>
            <a:r>
              <a:rPr lang="en-US" baseline="0"/>
              <a:t> Trend in USA</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Original</c:v>
          </c:tx>
          <c:spPr>
            <a:ln w="19050" cap="rnd">
              <a:solidFill>
                <a:schemeClr val="tx1"/>
              </a:solidFill>
              <a:prstDash val="sysDot"/>
              <a:round/>
            </a:ln>
            <a:effectLst/>
          </c:spPr>
          <c:marker>
            <c:symbol val="circle"/>
            <c:size val="5"/>
            <c:spPr>
              <a:solidFill>
                <a:schemeClr val="accent1"/>
              </a:solidFill>
              <a:ln w="9525">
                <a:solidFill>
                  <a:schemeClr val="accent1"/>
                </a:solidFill>
              </a:ln>
              <a:effectLst/>
            </c:spPr>
          </c:marker>
          <c:xVal>
            <c:numRef>
              <c:f>'Dataset - USA(Divorce,Annulmen)'!$A$5:$A$14</c:f>
              <c:numCache>
                <c:formatCode>General</c:formatCode>
                <c:ptCount val="10"/>
                <c:pt idx="0">
                  <c:v>1986</c:v>
                </c:pt>
                <c:pt idx="1">
                  <c:v>1987</c:v>
                </c:pt>
                <c:pt idx="2">
                  <c:v>1988</c:v>
                </c:pt>
                <c:pt idx="3">
                  <c:v>1989</c:v>
                </c:pt>
                <c:pt idx="4">
                  <c:v>1990</c:v>
                </c:pt>
                <c:pt idx="5">
                  <c:v>1991</c:v>
                </c:pt>
                <c:pt idx="6">
                  <c:v>1992</c:v>
                </c:pt>
                <c:pt idx="7">
                  <c:v>1993</c:v>
                </c:pt>
                <c:pt idx="8">
                  <c:v>1994</c:v>
                </c:pt>
                <c:pt idx="9">
                  <c:v>1995</c:v>
                </c:pt>
              </c:numCache>
            </c:numRef>
          </c:xVal>
          <c:yVal>
            <c:numRef>
              <c:f>'Dataset - USA(Divorce,Annulmen)'!$B$5:$B$14</c:f>
              <c:numCache>
                <c:formatCode>General</c:formatCode>
                <c:ptCount val="10"/>
                <c:pt idx="0">
                  <c:v>1178</c:v>
                </c:pt>
                <c:pt idx="1">
                  <c:v>1166</c:v>
                </c:pt>
                <c:pt idx="2">
                  <c:v>1167</c:v>
                </c:pt>
                <c:pt idx="3">
                  <c:v>1157</c:v>
                </c:pt>
                <c:pt idx="4">
                  <c:v>1182</c:v>
                </c:pt>
                <c:pt idx="5">
                  <c:v>1189</c:v>
                </c:pt>
                <c:pt idx="6">
                  <c:v>1215</c:v>
                </c:pt>
                <c:pt idx="7">
                  <c:v>1187</c:v>
                </c:pt>
                <c:pt idx="8">
                  <c:v>1191</c:v>
                </c:pt>
                <c:pt idx="9">
                  <c:v>1169</c:v>
                </c:pt>
              </c:numCache>
            </c:numRef>
          </c:yVal>
          <c:smooth val="0"/>
          <c:extLst>
            <c:ext xmlns:c16="http://schemas.microsoft.com/office/drawing/2014/chart" uri="{C3380CC4-5D6E-409C-BE32-E72D297353CC}">
              <c16:uniqueId val="{00000000-CAB2-4DB4-8CA7-B34AF661171D}"/>
            </c:ext>
          </c:extLst>
        </c:ser>
        <c:ser>
          <c:idx val="1"/>
          <c:order val="1"/>
          <c:tx>
            <c:v>MA(2)</c:v>
          </c:tx>
          <c:spPr>
            <a:ln w="19050" cap="rnd">
              <a:solidFill>
                <a:srgbClr val="FF6699"/>
              </a:solidFill>
              <a:prstDash val="dash"/>
              <a:round/>
            </a:ln>
            <a:effectLst/>
          </c:spPr>
          <c:marker>
            <c:symbol val="none"/>
          </c:marker>
          <c:xVal>
            <c:numRef>
              <c:f>'Dataset - USA(Divorce,Annulmen)'!$A$19:$A$27</c:f>
              <c:numCache>
                <c:formatCode>General</c:formatCode>
                <c:ptCount val="9"/>
                <c:pt idx="0">
                  <c:v>1986.5</c:v>
                </c:pt>
                <c:pt idx="1">
                  <c:v>1987.5</c:v>
                </c:pt>
                <c:pt idx="2">
                  <c:v>1988.5</c:v>
                </c:pt>
                <c:pt idx="3">
                  <c:v>1989.5</c:v>
                </c:pt>
                <c:pt idx="4">
                  <c:v>1990.5</c:v>
                </c:pt>
                <c:pt idx="5">
                  <c:v>1991.5</c:v>
                </c:pt>
                <c:pt idx="6">
                  <c:v>1992.5</c:v>
                </c:pt>
                <c:pt idx="7">
                  <c:v>1993.5</c:v>
                </c:pt>
                <c:pt idx="8">
                  <c:v>1994.5</c:v>
                </c:pt>
              </c:numCache>
            </c:numRef>
          </c:xVal>
          <c:yVal>
            <c:numRef>
              <c:f>'Dataset - USA(Divorce,Annulmen)'!$B$19:$B$27</c:f>
              <c:numCache>
                <c:formatCode>General</c:formatCode>
                <c:ptCount val="9"/>
                <c:pt idx="0">
                  <c:v>1172</c:v>
                </c:pt>
                <c:pt idx="1">
                  <c:v>1166.5</c:v>
                </c:pt>
                <c:pt idx="2">
                  <c:v>1162</c:v>
                </c:pt>
                <c:pt idx="3">
                  <c:v>1169.5</c:v>
                </c:pt>
                <c:pt idx="4">
                  <c:v>1185.5</c:v>
                </c:pt>
                <c:pt idx="5">
                  <c:v>1202</c:v>
                </c:pt>
                <c:pt idx="6">
                  <c:v>1201</c:v>
                </c:pt>
                <c:pt idx="7">
                  <c:v>1189</c:v>
                </c:pt>
                <c:pt idx="8">
                  <c:v>1180</c:v>
                </c:pt>
              </c:numCache>
            </c:numRef>
          </c:yVal>
          <c:smooth val="0"/>
          <c:extLst>
            <c:ext xmlns:c16="http://schemas.microsoft.com/office/drawing/2014/chart" uri="{C3380CC4-5D6E-409C-BE32-E72D297353CC}">
              <c16:uniqueId val="{00000001-CAB2-4DB4-8CA7-B34AF661171D}"/>
            </c:ext>
          </c:extLst>
        </c:ser>
        <c:ser>
          <c:idx val="2"/>
          <c:order val="2"/>
          <c:tx>
            <c:v>MA(3)</c:v>
          </c:tx>
          <c:spPr>
            <a:ln w="19050" cap="rnd">
              <a:solidFill>
                <a:srgbClr val="996633"/>
              </a:solidFill>
              <a:prstDash val="sysDash"/>
              <a:round/>
            </a:ln>
            <a:effectLst/>
          </c:spPr>
          <c:marker>
            <c:symbol val="none"/>
          </c:marker>
          <c:xVal>
            <c:numRef>
              <c:f>'Dataset - USA(Divorce,Annulmen)'!$D$19:$D$26</c:f>
              <c:numCache>
                <c:formatCode>General</c:formatCode>
                <c:ptCount val="8"/>
                <c:pt idx="0">
                  <c:v>1987</c:v>
                </c:pt>
                <c:pt idx="1">
                  <c:v>1988</c:v>
                </c:pt>
                <c:pt idx="2">
                  <c:v>1989</c:v>
                </c:pt>
                <c:pt idx="3">
                  <c:v>1990</c:v>
                </c:pt>
                <c:pt idx="4">
                  <c:v>1991</c:v>
                </c:pt>
                <c:pt idx="5">
                  <c:v>1992</c:v>
                </c:pt>
                <c:pt idx="6">
                  <c:v>1993</c:v>
                </c:pt>
                <c:pt idx="7">
                  <c:v>1994</c:v>
                </c:pt>
              </c:numCache>
            </c:numRef>
          </c:xVal>
          <c:yVal>
            <c:numRef>
              <c:f>'Dataset - USA(Divorce,Annulmen)'!$E$19:$E$26</c:f>
              <c:numCache>
                <c:formatCode>General</c:formatCode>
                <c:ptCount val="8"/>
                <c:pt idx="0">
                  <c:v>1170.3333333333333</c:v>
                </c:pt>
                <c:pt idx="1">
                  <c:v>1163.3333333333333</c:v>
                </c:pt>
                <c:pt idx="2">
                  <c:v>1168.6666666666667</c:v>
                </c:pt>
                <c:pt idx="3">
                  <c:v>1176</c:v>
                </c:pt>
                <c:pt idx="4">
                  <c:v>1195.3333333333333</c:v>
                </c:pt>
                <c:pt idx="5">
                  <c:v>1197</c:v>
                </c:pt>
                <c:pt idx="6">
                  <c:v>1197.6666666666667</c:v>
                </c:pt>
                <c:pt idx="7">
                  <c:v>1182.3333333333333</c:v>
                </c:pt>
              </c:numCache>
            </c:numRef>
          </c:yVal>
          <c:smooth val="0"/>
          <c:extLst>
            <c:ext xmlns:c16="http://schemas.microsoft.com/office/drawing/2014/chart" uri="{C3380CC4-5D6E-409C-BE32-E72D297353CC}">
              <c16:uniqueId val="{00000002-CAB2-4DB4-8CA7-B34AF661171D}"/>
            </c:ext>
          </c:extLst>
        </c:ser>
        <c:ser>
          <c:idx val="3"/>
          <c:order val="3"/>
          <c:tx>
            <c:v>CMA(4)</c:v>
          </c:tx>
          <c:spPr>
            <a:ln w="25400" cap="rnd">
              <a:solidFill>
                <a:srgbClr val="990099"/>
              </a:solidFill>
              <a:prstDash val="sysDash"/>
              <a:round/>
            </a:ln>
            <a:effectLst/>
          </c:spPr>
          <c:marker>
            <c:symbol val="none"/>
          </c:marker>
          <c:xVal>
            <c:numRef>
              <c:f>'Dataset - USA(Divorce,Annulmen)'!$I$19:$I$24</c:f>
              <c:numCache>
                <c:formatCode>General</c:formatCode>
                <c:ptCount val="6"/>
                <c:pt idx="0">
                  <c:v>1988</c:v>
                </c:pt>
                <c:pt idx="1">
                  <c:v>1989</c:v>
                </c:pt>
                <c:pt idx="2">
                  <c:v>1990</c:v>
                </c:pt>
                <c:pt idx="3">
                  <c:v>1991</c:v>
                </c:pt>
                <c:pt idx="4">
                  <c:v>1992</c:v>
                </c:pt>
                <c:pt idx="5">
                  <c:v>1993</c:v>
                </c:pt>
              </c:numCache>
            </c:numRef>
          </c:xVal>
          <c:yVal>
            <c:numRef>
              <c:f>'Dataset - USA(Divorce,Annulmen)'!$J$19:$J$24</c:f>
              <c:numCache>
                <c:formatCode>General</c:formatCode>
                <c:ptCount val="6"/>
                <c:pt idx="0">
                  <c:v>1167.5</c:v>
                </c:pt>
                <c:pt idx="1">
                  <c:v>1170.875</c:v>
                </c:pt>
                <c:pt idx="2">
                  <c:v>1179.75</c:v>
                </c:pt>
                <c:pt idx="3">
                  <c:v>1189.5</c:v>
                </c:pt>
                <c:pt idx="4">
                  <c:v>1194.375</c:v>
                </c:pt>
                <c:pt idx="5">
                  <c:v>1193</c:v>
                </c:pt>
              </c:numCache>
            </c:numRef>
          </c:yVal>
          <c:smooth val="0"/>
          <c:extLst>
            <c:ext xmlns:c16="http://schemas.microsoft.com/office/drawing/2014/chart" uri="{C3380CC4-5D6E-409C-BE32-E72D297353CC}">
              <c16:uniqueId val="{00000003-CAB2-4DB4-8CA7-B34AF661171D}"/>
            </c:ext>
          </c:extLst>
        </c:ser>
        <c:ser>
          <c:idx val="4"/>
          <c:order val="4"/>
          <c:tx>
            <c:v>MA(6)</c:v>
          </c:tx>
          <c:spPr>
            <a:ln w="19050" cap="rnd">
              <a:solidFill>
                <a:schemeClr val="accent6"/>
              </a:solidFill>
              <a:prstDash val="sysDash"/>
              <a:round/>
            </a:ln>
            <a:effectLst/>
          </c:spPr>
          <c:marker>
            <c:symbol val="none"/>
          </c:marker>
          <c:xVal>
            <c:numRef>
              <c:f>'Dataset - USA(Divorce,Annulmen)'!$L$19:$L$23</c:f>
              <c:numCache>
                <c:formatCode>General</c:formatCode>
                <c:ptCount val="5"/>
                <c:pt idx="0">
                  <c:v>1988.5</c:v>
                </c:pt>
                <c:pt idx="1">
                  <c:v>1989.5</c:v>
                </c:pt>
                <c:pt idx="2">
                  <c:v>1990.5</c:v>
                </c:pt>
                <c:pt idx="3">
                  <c:v>1991.5</c:v>
                </c:pt>
                <c:pt idx="4">
                  <c:v>1992.5</c:v>
                </c:pt>
              </c:numCache>
            </c:numRef>
          </c:xVal>
          <c:yVal>
            <c:numRef>
              <c:f>'Dataset - USA(Divorce,Annulmen)'!$M$19:$M$23</c:f>
              <c:numCache>
                <c:formatCode>General</c:formatCode>
                <c:ptCount val="5"/>
                <c:pt idx="0">
                  <c:v>1173.1666666666667</c:v>
                </c:pt>
                <c:pt idx="1">
                  <c:v>1179.3333333333333</c:v>
                </c:pt>
                <c:pt idx="2">
                  <c:v>1182.8333333333333</c:v>
                </c:pt>
                <c:pt idx="3">
                  <c:v>1186.8333333333333</c:v>
                </c:pt>
                <c:pt idx="4">
                  <c:v>1188.8333333333333</c:v>
                </c:pt>
              </c:numCache>
            </c:numRef>
          </c:yVal>
          <c:smooth val="0"/>
          <c:extLst>
            <c:ext xmlns:c16="http://schemas.microsoft.com/office/drawing/2014/chart" uri="{C3380CC4-5D6E-409C-BE32-E72D297353CC}">
              <c16:uniqueId val="{00000004-CAB2-4DB4-8CA7-B34AF661171D}"/>
            </c:ext>
          </c:extLst>
        </c:ser>
        <c:dLbls>
          <c:showLegendKey val="0"/>
          <c:showVal val="0"/>
          <c:showCatName val="0"/>
          <c:showSerName val="0"/>
          <c:showPercent val="0"/>
          <c:showBubbleSize val="0"/>
        </c:dLbls>
        <c:axId val="709765624"/>
        <c:axId val="709772840"/>
      </c:scatterChart>
      <c:valAx>
        <c:axId val="709765624"/>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9772840"/>
        <c:crosses val="autoZero"/>
        <c:crossBetween val="midCat"/>
      </c:valAx>
      <c:valAx>
        <c:axId val="70977284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Divorces/Annulments(thousands)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9765624"/>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Divorce/Annulment Data</a:t>
            </a:r>
            <a:r>
              <a:rPr lang="en-US" baseline="0"/>
              <a:t> in USA</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solidFill>
                <a:srgbClr val="FF0000"/>
              </a:solidFill>
              <a:prstDash val="sysDot"/>
              <a:round/>
            </a:ln>
            <a:effectLst/>
          </c:spPr>
          <c:marker>
            <c:symbol val="diamond"/>
            <c:size val="5"/>
            <c:spPr>
              <a:solidFill>
                <a:srgbClr val="FF0000"/>
              </a:solidFill>
              <a:ln w="9525">
                <a:solidFill>
                  <a:schemeClr val="bg1"/>
                </a:solidFill>
              </a:ln>
              <a:effectLst/>
            </c:spPr>
          </c:marker>
          <c:trendline>
            <c:name>Linear Trend</c:name>
            <c:spPr>
              <a:ln w="19050" cap="rnd">
                <a:solidFill>
                  <a:schemeClr val="accent1"/>
                </a:solidFill>
                <a:prstDash val="sysDot"/>
              </a:ln>
              <a:effectLst/>
            </c:spPr>
            <c:trendlineType val="linear"/>
            <c:dispRSqr val="1"/>
            <c:dispEq val="0"/>
            <c:trendlineLbl>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trendline>
            <c:name>Poly trend(deg 5)</c:name>
            <c:spPr>
              <a:ln w="19050" cap="rnd">
                <a:solidFill>
                  <a:schemeClr val="accent1"/>
                </a:solidFill>
                <a:prstDash val="sysDot"/>
              </a:ln>
              <a:effectLst/>
            </c:spPr>
            <c:trendlineType val="poly"/>
            <c:order val="5"/>
            <c:dispRSqr val="1"/>
            <c:dispEq val="0"/>
            <c:trendlineLbl>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'Dataset - USA(Divorce,Annulmen)'!$A$5:$A$14</c:f>
              <c:numCache>
                <c:formatCode>General</c:formatCode>
                <c:ptCount val="10"/>
                <c:pt idx="0">
                  <c:v>1986</c:v>
                </c:pt>
                <c:pt idx="1">
                  <c:v>1987</c:v>
                </c:pt>
                <c:pt idx="2">
                  <c:v>1988</c:v>
                </c:pt>
                <c:pt idx="3">
                  <c:v>1989</c:v>
                </c:pt>
                <c:pt idx="4">
                  <c:v>1990</c:v>
                </c:pt>
                <c:pt idx="5">
                  <c:v>1991</c:v>
                </c:pt>
                <c:pt idx="6">
                  <c:v>1992</c:v>
                </c:pt>
                <c:pt idx="7">
                  <c:v>1993</c:v>
                </c:pt>
                <c:pt idx="8">
                  <c:v>1994</c:v>
                </c:pt>
                <c:pt idx="9">
                  <c:v>1995</c:v>
                </c:pt>
              </c:numCache>
            </c:numRef>
          </c:xVal>
          <c:yVal>
            <c:numRef>
              <c:f>'Dataset - USA(Divorce,Annulmen)'!$B$5:$B$14</c:f>
              <c:numCache>
                <c:formatCode>General</c:formatCode>
                <c:ptCount val="10"/>
                <c:pt idx="0">
                  <c:v>1178</c:v>
                </c:pt>
                <c:pt idx="1">
                  <c:v>1166</c:v>
                </c:pt>
                <c:pt idx="2">
                  <c:v>1167</c:v>
                </c:pt>
                <c:pt idx="3">
                  <c:v>1157</c:v>
                </c:pt>
                <c:pt idx="4">
                  <c:v>1182</c:v>
                </c:pt>
                <c:pt idx="5">
                  <c:v>1189</c:v>
                </c:pt>
                <c:pt idx="6">
                  <c:v>1215</c:v>
                </c:pt>
                <c:pt idx="7">
                  <c:v>1187</c:v>
                </c:pt>
                <c:pt idx="8">
                  <c:v>1191</c:v>
                </c:pt>
                <c:pt idx="9">
                  <c:v>1169</c:v>
                </c:pt>
              </c:numCache>
            </c:numRef>
          </c:yVal>
          <c:smooth val="0"/>
          <c:extLst>
            <c:ext xmlns:c16="http://schemas.microsoft.com/office/drawing/2014/chart" uri="{C3380CC4-5D6E-409C-BE32-E72D297353CC}">
              <c16:uniqueId val="{00000000-6A19-4D35-BE33-9D72CC1E4B10}"/>
            </c:ext>
          </c:extLst>
        </c:ser>
        <c:dLbls>
          <c:showLegendKey val="0"/>
          <c:showVal val="0"/>
          <c:showCatName val="0"/>
          <c:showSerName val="0"/>
          <c:showPercent val="0"/>
          <c:showBubbleSize val="0"/>
        </c:dLbls>
        <c:axId val="686688288"/>
        <c:axId val="686695176"/>
      </c:scatterChart>
      <c:valAx>
        <c:axId val="68668828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Years</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6695176"/>
        <c:crosses val="autoZero"/>
        <c:crossBetween val="midCat"/>
      </c:valAx>
      <c:valAx>
        <c:axId val="6866951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Divorce/Annulment(Thousands)</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6688288"/>
        <c:crosses val="autoZero"/>
        <c:crossBetween val="midCat"/>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Divorce/Annulment Data</a:t>
            </a:r>
            <a:r>
              <a:rPr lang="en-US" baseline="0"/>
              <a:t> in USA</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solidFill>
                <a:schemeClr val="tx1"/>
              </a:solidFill>
              <a:prstDash val="sysDot"/>
              <a:round/>
            </a:ln>
            <a:effectLst/>
          </c:spPr>
          <c:marker>
            <c:symbol val="diamond"/>
            <c:size val="5"/>
            <c:spPr>
              <a:solidFill>
                <a:srgbClr val="FF0000"/>
              </a:solidFill>
              <a:ln w="9525">
                <a:solidFill>
                  <a:schemeClr val="bg1"/>
                </a:solidFill>
              </a:ln>
              <a:effectLst/>
            </c:spPr>
          </c:marker>
          <c:trendline>
            <c:name>Linear Trend</c:name>
            <c:spPr>
              <a:ln w="19050" cap="rnd">
                <a:noFill/>
                <a:prstDash val="sysDot"/>
              </a:ln>
              <a:effectLst/>
            </c:spPr>
            <c:trendlineType val="exp"/>
            <c:dispRSqr val="0"/>
            <c:dispEq val="0"/>
          </c:trendline>
          <c:trendline>
            <c:name>Poly trend(deg 5)</c:name>
            <c:spPr>
              <a:ln w="19050" cap="rnd">
                <a:noFill/>
                <a:prstDash val="sysDot"/>
              </a:ln>
              <a:effectLst/>
            </c:spPr>
            <c:trendlineType val="poly"/>
            <c:order val="5"/>
            <c:dispRSqr val="0"/>
            <c:dispEq val="0"/>
          </c:trendline>
          <c:xVal>
            <c:numRef>
              <c:f>'Dataset - USA(Divorce,Annulmen)'!$A$5:$A$14</c:f>
              <c:numCache>
                <c:formatCode>General</c:formatCode>
                <c:ptCount val="10"/>
                <c:pt idx="0">
                  <c:v>1986</c:v>
                </c:pt>
                <c:pt idx="1">
                  <c:v>1987</c:v>
                </c:pt>
                <c:pt idx="2">
                  <c:v>1988</c:v>
                </c:pt>
                <c:pt idx="3">
                  <c:v>1989</c:v>
                </c:pt>
                <c:pt idx="4">
                  <c:v>1990</c:v>
                </c:pt>
                <c:pt idx="5">
                  <c:v>1991</c:v>
                </c:pt>
                <c:pt idx="6">
                  <c:v>1992</c:v>
                </c:pt>
                <c:pt idx="7">
                  <c:v>1993</c:v>
                </c:pt>
                <c:pt idx="8">
                  <c:v>1994</c:v>
                </c:pt>
                <c:pt idx="9">
                  <c:v>1995</c:v>
                </c:pt>
              </c:numCache>
            </c:numRef>
          </c:xVal>
          <c:yVal>
            <c:numRef>
              <c:f>'Dataset - USA(Divorce,Annulmen)'!$B$5:$B$14</c:f>
              <c:numCache>
                <c:formatCode>General</c:formatCode>
                <c:ptCount val="10"/>
                <c:pt idx="0">
                  <c:v>1178</c:v>
                </c:pt>
                <c:pt idx="1">
                  <c:v>1166</c:v>
                </c:pt>
                <c:pt idx="2">
                  <c:v>1167</c:v>
                </c:pt>
                <c:pt idx="3">
                  <c:v>1157</c:v>
                </c:pt>
                <c:pt idx="4">
                  <c:v>1182</c:v>
                </c:pt>
                <c:pt idx="5">
                  <c:v>1189</c:v>
                </c:pt>
                <c:pt idx="6">
                  <c:v>1215</c:v>
                </c:pt>
                <c:pt idx="7">
                  <c:v>1187</c:v>
                </c:pt>
                <c:pt idx="8">
                  <c:v>1191</c:v>
                </c:pt>
                <c:pt idx="9">
                  <c:v>1169</c:v>
                </c:pt>
              </c:numCache>
            </c:numRef>
          </c:yVal>
          <c:smooth val="0"/>
          <c:extLst>
            <c:ext xmlns:c16="http://schemas.microsoft.com/office/drawing/2014/chart" uri="{C3380CC4-5D6E-409C-BE32-E72D297353CC}">
              <c16:uniqueId val="{00000000-D1F8-4E91-919A-C55C751AA712}"/>
            </c:ext>
          </c:extLst>
        </c:ser>
        <c:ser>
          <c:idx val="1"/>
          <c:order val="1"/>
          <c:tx>
            <c:v>WMA(3)</c:v>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'Dataset - USA(Divorce,Annulmen)'!$B$39:$B$46</c:f>
              <c:numCache>
                <c:formatCode>General</c:formatCode>
                <c:ptCount val="8"/>
                <c:pt idx="0">
                  <c:v>1987</c:v>
                </c:pt>
                <c:pt idx="1">
                  <c:v>1988</c:v>
                </c:pt>
                <c:pt idx="2">
                  <c:v>1989</c:v>
                </c:pt>
                <c:pt idx="3">
                  <c:v>1990</c:v>
                </c:pt>
                <c:pt idx="4">
                  <c:v>1991</c:v>
                </c:pt>
                <c:pt idx="5">
                  <c:v>1992</c:v>
                </c:pt>
                <c:pt idx="6">
                  <c:v>1993</c:v>
                </c:pt>
                <c:pt idx="7">
                  <c:v>1994</c:v>
                </c:pt>
              </c:numCache>
            </c:numRef>
          </c:xVal>
          <c:yVal>
            <c:numRef>
              <c:f>'Dataset - USA(Divorce,Annulmen)'!$C$39:$C$46</c:f>
              <c:numCache>
                <c:formatCode>General</c:formatCode>
                <c:ptCount val="8"/>
                <c:pt idx="0">
                  <c:v>1168.1666666666667</c:v>
                </c:pt>
                <c:pt idx="1">
                  <c:v>1165.1666666666667</c:v>
                </c:pt>
                <c:pt idx="2">
                  <c:v>1162.8333333333333</c:v>
                </c:pt>
                <c:pt idx="3">
                  <c:v>1179</c:v>
                </c:pt>
                <c:pt idx="4">
                  <c:v>1192.1666666666667</c:v>
                </c:pt>
                <c:pt idx="5">
                  <c:v>1206</c:v>
                </c:pt>
                <c:pt idx="6">
                  <c:v>1192.3333333333333</c:v>
                </c:pt>
                <c:pt idx="7">
                  <c:v>1186.6666666666667</c:v>
                </c:pt>
              </c:numCache>
            </c:numRef>
          </c:yVal>
          <c:smooth val="0"/>
          <c:extLst>
            <c:ext xmlns:c16="http://schemas.microsoft.com/office/drawing/2014/chart" uri="{C3380CC4-5D6E-409C-BE32-E72D297353CC}">
              <c16:uniqueId val="{00000001-D1F8-4E91-919A-C55C751AA712}"/>
            </c:ext>
          </c:extLst>
        </c:ser>
        <c:ser>
          <c:idx val="2"/>
          <c:order val="2"/>
          <c:tx>
            <c:v>Exp Smooth(0.1)</c:v>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'Dataset - USA(Divorce,Annulmen)'!$A$5:$A$14</c:f>
              <c:numCache>
                <c:formatCode>General</c:formatCode>
                <c:ptCount val="10"/>
                <c:pt idx="0">
                  <c:v>1986</c:v>
                </c:pt>
                <c:pt idx="1">
                  <c:v>1987</c:v>
                </c:pt>
                <c:pt idx="2">
                  <c:v>1988</c:v>
                </c:pt>
                <c:pt idx="3">
                  <c:v>1989</c:v>
                </c:pt>
                <c:pt idx="4">
                  <c:v>1990</c:v>
                </c:pt>
                <c:pt idx="5">
                  <c:v>1991</c:v>
                </c:pt>
                <c:pt idx="6">
                  <c:v>1992</c:v>
                </c:pt>
                <c:pt idx="7">
                  <c:v>1993</c:v>
                </c:pt>
                <c:pt idx="8">
                  <c:v>1994</c:v>
                </c:pt>
                <c:pt idx="9">
                  <c:v>1995</c:v>
                </c:pt>
              </c:numCache>
            </c:numRef>
          </c:xVal>
          <c:yVal>
            <c:numRef>
              <c:f>'Dataset - USA(Divorce,Annulmen)'!$F$39:$F$48</c:f>
              <c:numCache>
                <c:formatCode>General</c:formatCode>
                <c:ptCount val="10"/>
                <c:pt idx="0">
                  <c:v>1178</c:v>
                </c:pt>
                <c:pt idx="1">
                  <c:v>1176.8</c:v>
                </c:pt>
                <c:pt idx="2">
                  <c:v>1175.82</c:v>
                </c:pt>
                <c:pt idx="3">
                  <c:v>1173.9380000000001</c:v>
                </c:pt>
                <c:pt idx="4">
                  <c:v>1174.7442000000001</c:v>
                </c:pt>
                <c:pt idx="5">
                  <c:v>1176.1697800000002</c:v>
                </c:pt>
                <c:pt idx="6">
                  <c:v>1180.0528020000002</c:v>
                </c:pt>
                <c:pt idx="7">
                  <c:v>1180.7475218000002</c:v>
                </c:pt>
                <c:pt idx="8">
                  <c:v>1181.7727696200002</c:v>
                </c:pt>
                <c:pt idx="9">
                  <c:v>1180.4954926580003</c:v>
                </c:pt>
              </c:numCache>
            </c:numRef>
          </c:yVal>
          <c:smooth val="0"/>
          <c:extLst>
            <c:ext xmlns:c16="http://schemas.microsoft.com/office/drawing/2014/chart" uri="{C3380CC4-5D6E-409C-BE32-E72D297353CC}">
              <c16:uniqueId val="{00000002-D1F8-4E91-919A-C55C751AA712}"/>
            </c:ext>
          </c:extLst>
        </c:ser>
        <c:ser>
          <c:idx val="3"/>
          <c:order val="3"/>
          <c:tx>
            <c:v>Exp Smooth(0.25)</c:v>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'Dataset - USA(Divorce,Annulmen)'!$A$5:$A$14</c:f>
              <c:numCache>
                <c:formatCode>General</c:formatCode>
                <c:ptCount val="10"/>
                <c:pt idx="0">
                  <c:v>1986</c:v>
                </c:pt>
                <c:pt idx="1">
                  <c:v>1987</c:v>
                </c:pt>
                <c:pt idx="2">
                  <c:v>1988</c:v>
                </c:pt>
                <c:pt idx="3">
                  <c:v>1989</c:v>
                </c:pt>
                <c:pt idx="4">
                  <c:v>1990</c:v>
                </c:pt>
                <c:pt idx="5">
                  <c:v>1991</c:v>
                </c:pt>
                <c:pt idx="6">
                  <c:v>1992</c:v>
                </c:pt>
                <c:pt idx="7">
                  <c:v>1993</c:v>
                </c:pt>
                <c:pt idx="8">
                  <c:v>1994</c:v>
                </c:pt>
                <c:pt idx="9">
                  <c:v>1995</c:v>
                </c:pt>
              </c:numCache>
            </c:numRef>
          </c:xVal>
          <c:yVal>
            <c:numRef>
              <c:f>'Dataset - USA(Divorce,Annulmen)'!$H$39:$H$48</c:f>
              <c:numCache>
                <c:formatCode>General</c:formatCode>
                <c:ptCount val="10"/>
                <c:pt idx="0">
                  <c:v>1178</c:v>
                </c:pt>
                <c:pt idx="1">
                  <c:v>1175</c:v>
                </c:pt>
                <c:pt idx="2">
                  <c:v>1173</c:v>
                </c:pt>
                <c:pt idx="3">
                  <c:v>1169</c:v>
                </c:pt>
                <c:pt idx="4">
                  <c:v>1172.25</c:v>
                </c:pt>
                <c:pt idx="5">
                  <c:v>1176.4375</c:v>
                </c:pt>
                <c:pt idx="6">
                  <c:v>1186.078125</c:v>
                </c:pt>
                <c:pt idx="7">
                  <c:v>1186.30859375</c:v>
                </c:pt>
                <c:pt idx="8">
                  <c:v>1187.4814453125</c:v>
                </c:pt>
                <c:pt idx="9">
                  <c:v>1182.861083984375</c:v>
                </c:pt>
              </c:numCache>
            </c:numRef>
          </c:yVal>
          <c:smooth val="0"/>
          <c:extLst>
            <c:ext xmlns:c16="http://schemas.microsoft.com/office/drawing/2014/chart" uri="{C3380CC4-5D6E-409C-BE32-E72D297353CC}">
              <c16:uniqueId val="{00000003-D1F8-4E91-919A-C55C751AA712}"/>
            </c:ext>
          </c:extLst>
        </c:ser>
        <c:ser>
          <c:idx val="4"/>
          <c:order val="4"/>
          <c:tx>
            <c:v>CMA(4)</c:v>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'Dataset - USA(Divorce,Annulmen)'!$I$19:$I$24</c:f>
              <c:numCache>
                <c:formatCode>General</c:formatCode>
                <c:ptCount val="6"/>
                <c:pt idx="0">
                  <c:v>1988</c:v>
                </c:pt>
                <c:pt idx="1">
                  <c:v>1989</c:v>
                </c:pt>
                <c:pt idx="2">
                  <c:v>1990</c:v>
                </c:pt>
                <c:pt idx="3">
                  <c:v>1991</c:v>
                </c:pt>
                <c:pt idx="4">
                  <c:v>1992</c:v>
                </c:pt>
                <c:pt idx="5">
                  <c:v>1993</c:v>
                </c:pt>
              </c:numCache>
            </c:numRef>
          </c:xVal>
          <c:yVal>
            <c:numRef>
              <c:f>'Dataset - USA(Divorce,Annulmen)'!$J$19:$J$24</c:f>
              <c:numCache>
                <c:formatCode>General</c:formatCode>
                <c:ptCount val="6"/>
                <c:pt idx="0">
                  <c:v>1167.5</c:v>
                </c:pt>
                <c:pt idx="1">
                  <c:v>1170.875</c:v>
                </c:pt>
                <c:pt idx="2">
                  <c:v>1179.75</c:v>
                </c:pt>
                <c:pt idx="3">
                  <c:v>1189.5</c:v>
                </c:pt>
                <c:pt idx="4">
                  <c:v>1194.375</c:v>
                </c:pt>
                <c:pt idx="5">
                  <c:v>1193</c:v>
                </c:pt>
              </c:numCache>
            </c:numRef>
          </c:yVal>
          <c:smooth val="0"/>
          <c:extLst>
            <c:ext xmlns:c16="http://schemas.microsoft.com/office/drawing/2014/chart" uri="{C3380CC4-5D6E-409C-BE32-E72D297353CC}">
              <c16:uniqueId val="{00000004-D1F8-4E91-919A-C55C751AA712}"/>
            </c:ext>
          </c:extLst>
        </c:ser>
        <c:dLbls>
          <c:showLegendKey val="0"/>
          <c:showVal val="0"/>
          <c:showCatName val="0"/>
          <c:showSerName val="0"/>
          <c:showPercent val="0"/>
          <c:showBubbleSize val="0"/>
        </c:dLbls>
        <c:axId val="686688288"/>
        <c:axId val="686695176"/>
      </c:scatterChart>
      <c:valAx>
        <c:axId val="68668828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Years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6695176"/>
        <c:crosses val="autoZero"/>
        <c:crossBetween val="midCat"/>
      </c:valAx>
      <c:valAx>
        <c:axId val="6866951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Divorce/Annulment(Thousands)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6688288"/>
        <c:crosses val="autoZero"/>
        <c:crossBetween val="midCat"/>
      </c:valAx>
      <c:spPr>
        <a:noFill/>
        <a:ln>
          <a:noFill/>
        </a:ln>
        <a:effectLst/>
      </c:spPr>
    </c:plotArea>
    <c:legend>
      <c:legendPos val="r"/>
      <c:legendEntry>
        <c:idx val="5"/>
        <c:delete val="1"/>
      </c:legendEntry>
      <c:legendEntry>
        <c:idx val="6"/>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Divorce Anuulment Trends in USA</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'Dataset - USA(Divorce,Annulmen)'!$A$63:$A$72</c:f>
              <c:numCache>
                <c:formatCode>General</c:formatCode>
                <c:ptCount val="10"/>
                <c:pt idx="0">
                  <c:v>1986</c:v>
                </c:pt>
                <c:pt idx="1">
                  <c:v>1987</c:v>
                </c:pt>
                <c:pt idx="2">
                  <c:v>1988</c:v>
                </c:pt>
                <c:pt idx="3">
                  <c:v>1989</c:v>
                </c:pt>
                <c:pt idx="4">
                  <c:v>1990</c:v>
                </c:pt>
                <c:pt idx="5">
                  <c:v>1991</c:v>
                </c:pt>
                <c:pt idx="6">
                  <c:v>1992</c:v>
                </c:pt>
                <c:pt idx="7">
                  <c:v>1993</c:v>
                </c:pt>
                <c:pt idx="8">
                  <c:v>1994</c:v>
                </c:pt>
                <c:pt idx="9">
                  <c:v>1995</c:v>
                </c:pt>
              </c:numCache>
            </c:numRef>
          </c:xVal>
          <c:yVal>
            <c:numRef>
              <c:f>'Dataset - USA(Divorce,Annulmen)'!$B$63:$B$72</c:f>
              <c:numCache>
                <c:formatCode>General</c:formatCode>
                <c:ptCount val="10"/>
                <c:pt idx="0">
                  <c:v>1178</c:v>
                </c:pt>
                <c:pt idx="1">
                  <c:v>1166</c:v>
                </c:pt>
                <c:pt idx="2">
                  <c:v>1167</c:v>
                </c:pt>
                <c:pt idx="3">
                  <c:v>1157</c:v>
                </c:pt>
                <c:pt idx="4">
                  <c:v>1182</c:v>
                </c:pt>
                <c:pt idx="5">
                  <c:v>1189</c:v>
                </c:pt>
                <c:pt idx="6">
                  <c:v>1215</c:v>
                </c:pt>
                <c:pt idx="7">
                  <c:v>1187</c:v>
                </c:pt>
                <c:pt idx="8">
                  <c:v>1191</c:v>
                </c:pt>
                <c:pt idx="9">
                  <c:v>1169</c:v>
                </c:pt>
              </c:numCache>
            </c:numRef>
          </c:yVal>
          <c:smooth val="0"/>
          <c:extLst>
            <c:ext xmlns:c16="http://schemas.microsoft.com/office/drawing/2014/chart" uri="{C3380CC4-5D6E-409C-BE32-E72D297353CC}">
              <c16:uniqueId val="{00000000-9820-400D-882A-5ADA0CC23C3E}"/>
            </c:ext>
          </c:extLst>
        </c:ser>
        <c:ser>
          <c:idx val="1"/>
          <c:order val="1"/>
          <c:tx>
            <c:v>Semi Avg(Mean)</c:v>
          </c:tx>
          <c:spPr>
            <a:ln w="19050" cap="rnd">
              <a:solidFill>
                <a:schemeClr val="accent2">
                  <a:lumMod val="75000"/>
                </a:schemeClr>
              </a:solidFill>
              <a:prstDash val="dash"/>
              <a:round/>
            </a:ln>
            <a:effectLst/>
          </c:spPr>
          <c:marker>
            <c:symbol val="none"/>
          </c:marker>
          <c:xVal>
            <c:numRef>
              <c:f>('Dataset - USA(Divorce,Annulmen)'!$B$87:$B$91,'Dataset - USA(Divorce,Annulmen)'!$B$93:$B$97)</c:f>
              <c:numCache>
                <c:formatCode>General</c:formatCode>
                <c:ptCount val="10"/>
                <c:pt idx="0">
                  <c:v>1986</c:v>
                </c:pt>
                <c:pt idx="1">
                  <c:v>1987</c:v>
                </c:pt>
                <c:pt idx="2">
                  <c:v>1988</c:v>
                </c:pt>
                <c:pt idx="3">
                  <c:v>1989</c:v>
                </c:pt>
                <c:pt idx="4">
                  <c:v>1990</c:v>
                </c:pt>
                <c:pt idx="5">
                  <c:v>1991</c:v>
                </c:pt>
                <c:pt idx="6">
                  <c:v>1992</c:v>
                </c:pt>
                <c:pt idx="7">
                  <c:v>1993</c:v>
                </c:pt>
                <c:pt idx="8">
                  <c:v>1994</c:v>
                </c:pt>
                <c:pt idx="9">
                  <c:v>1995</c:v>
                </c:pt>
              </c:numCache>
            </c:numRef>
          </c:xVal>
          <c:yVal>
            <c:numRef>
              <c:f>('Dataset - USA(Divorce,Annulmen)'!$D$87:$D$91,'Dataset - USA(Divorce,Annulmen)'!$D$93:$D$97)</c:f>
              <c:numCache>
                <c:formatCode>General</c:formatCode>
                <c:ptCount val="10"/>
                <c:pt idx="0">
                  <c:v>1163.2666666666664</c:v>
                </c:pt>
                <c:pt idx="1">
                  <c:v>1166.6333333333332</c:v>
                </c:pt>
                <c:pt idx="2">
                  <c:v>1170</c:v>
                </c:pt>
                <c:pt idx="3">
                  <c:v>1173.3666666666659</c:v>
                </c:pt>
                <c:pt idx="4">
                  <c:v>1176.7333333333327</c:v>
                </c:pt>
                <c:pt idx="5">
                  <c:v>1180.0999999999995</c:v>
                </c:pt>
                <c:pt idx="6">
                  <c:v>1183.4666666666662</c:v>
                </c:pt>
                <c:pt idx="7">
                  <c:v>1186.833333333333</c:v>
                </c:pt>
                <c:pt idx="8">
                  <c:v>1190.1999999999998</c:v>
                </c:pt>
                <c:pt idx="9">
                  <c:v>1193.5666666666666</c:v>
                </c:pt>
              </c:numCache>
            </c:numRef>
          </c:yVal>
          <c:smooth val="0"/>
          <c:extLst>
            <c:ext xmlns:c16="http://schemas.microsoft.com/office/drawing/2014/chart" uri="{C3380CC4-5D6E-409C-BE32-E72D297353CC}">
              <c16:uniqueId val="{00000001-9820-400D-882A-5ADA0CC23C3E}"/>
            </c:ext>
          </c:extLst>
        </c:ser>
        <c:ser>
          <c:idx val="2"/>
          <c:order val="2"/>
          <c:tx>
            <c:v>Semi Avg(median)</c:v>
          </c:tx>
          <c:spPr>
            <a:ln w="19050" cap="rnd">
              <a:solidFill>
                <a:srgbClr val="7030A0"/>
              </a:solidFill>
              <a:prstDash val="dash"/>
              <a:round/>
            </a:ln>
            <a:effectLst/>
          </c:spPr>
          <c:marker>
            <c:symbol val="none"/>
          </c:marker>
          <c:xVal>
            <c:numRef>
              <c:f>('Dataset - USA(Divorce,Annulmen)'!$B$101:$B$105,'Dataset - USA(Divorce,Annulmen)'!$B$107:$B$111)</c:f>
              <c:numCache>
                <c:formatCode>General</c:formatCode>
                <c:ptCount val="10"/>
                <c:pt idx="0">
                  <c:v>1986</c:v>
                </c:pt>
                <c:pt idx="1">
                  <c:v>1987</c:v>
                </c:pt>
                <c:pt idx="2">
                  <c:v>1988</c:v>
                </c:pt>
                <c:pt idx="3">
                  <c:v>1989</c:v>
                </c:pt>
                <c:pt idx="4">
                  <c:v>1990</c:v>
                </c:pt>
                <c:pt idx="5">
                  <c:v>1991</c:v>
                </c:pt>
                <c:pt idx="6">
                  <c:v>1992</c:v>
                </c:pt>
                <c:pt idx="7">
                  <c:v>1993</c:v>
                </c:pt>
                <c:pt idx="8">
                  <c:v>1994</c:v>
                </c:pt>
                <c:pt idx="9">
                  <c:v>1995</c:v>
                </c:pt>
              </c:numCache>
            </c:numRef>
          </c:xVal>
          <c:yVal>
            <c:numRef>
              <c:f>('Dataset - USA(Divorce,Annulmen)'!$D$101:$D$105,'Dataset - USA(Divorce,Annulmen)'!$D$107:$D$111)</c:f>
              <c:numCache>
                <c:formatCode>General</c:formatCode>
                <c:ptCount val="10"/>
                <c:pt idx="0">
                  <c:v>1152.3333333333339</c:v>
                </c:pt>
                <c:pt idx="1">
                  <c:v>1159.6666666666661</c:v>
                </c:pt>
                <c:pt idx="2">
                  <c:v>1167</c:v>
                </c:pt>
                <c:pt idx="3">
                  <c:v>1174.3333333333339</c:v>
                </c:pt>
                <c:pt idx="4">
                  <c:v>1181.6666666666661</c:v>
                </c:pt>
                <c:pt idx="5">
                  <c:v>1189</c:v>
                </c:pt>
                <c:pt idx="6">
                  <c:v>1196.3333333333339</c:v>
                </c:pt>
                <c:pt idx="7">
                  <c:v>1203.6666666666661</c:v>
                </c:pt>
                <c:pt idx="8">
                  <c:v>1211</c:v>
                </c:pt>
                <c:pt idx="9">
                  <c:v>1218.3333333333339</c:v>
                </c:pt>
              </c:numCache>
            </c:numRef>
          </c:yVal>
          <c:smooth val="0"/>
          <c:extLst>
            <c:ext xmlns:c16="http://schemas.microsoft.com/office/drawing/2014/chart" uri="{C3380CC4-5D6E-409C-BE32-E72D297353CC}">
              <c16:uniqueId val="{00000002-9820-400D-882A-5ADA0CC23C3E}"/>
            </c:ext>
          </c:extLst>
        </c:ser>
        <c:dLbls>
          <c:showLegendKey val="0"/>
          <c:showVal val="0"/>
          <c:showCatName val="0"/>
          <c:showSerName val="0"/>
          <c:showPercent val="0"/>
          <c:showBubbleSize val="0"/>
        </c:dLbls>
        <c:axId val="710764768"/>
        <c:axId val="710760504"/>
      </c:scatterChart>
      <c:valAx>
        <c:axId val="71076476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Years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0760504"/>
        <c:crosses val="autoZero"/>
        <c:crossBetween val="midCat"/>
      </c:valAx>
      <c:valAx>
        <c:axId val="7107605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Divorce/Annulment(Thousands)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0764768"/>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0" i="0" baseline="0">
                <a:effectLst/>
              </a:rPr>
              <a:t>Divorce Anuulment Trends in USA</a:t>
            </a:r>
            <a:endParaRPr lang="en-US">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Original</c:v>
          </c:tx>
          <c:spPr>
            <a:ln w="19050" cap="rnd">
              <a:solidFill>
                <a:schemeClr val="accent1"/>
              </a:solidFill>
              <a:prstDash val="sysDot"/>
              <a:round/>
            </a:ln>
            <a:effectLst/>
          </c:spPr>
          <c:marker>
            <c:symbol val="none"/>
          </c:marker>
          <c:xVal>
            <c:numRef>
              <c:f>'Dataset - USA(Divorce,Annulmen)'!$B$118:$B$127</c:f>
              <c:numCache>
                <c:formatCode>General</c:formatCode>
                <c:ptCount val="10"/>
                <c:pt idx="0">
                  <c:v>1986</c:v>
                </c:pt>
                <c:pt idx="1">
                  <c:v>1987</c:v>
                </c:pt>
                <c:pt idx="2">
                  <c:v>1988</c:v>
                </c:pt>
                <c:pt idx="3">
                  <c:v>1989</c:v>
                </c:pt>
                <c:pt idx="4">
                  <c:v>1990</c:v>
                </c:pt>
                <c:pt idx="5">
                  <c:v>1991</c:v>
                </c:pt>
                <c:pt idx="6">
                  <c:v>1992</c:v>
                </c:pt>
                <c:pt idx="7">
                  <c:v>1993</c:v>
                </c:pt>
                <c:pt idx="8">
                  <c:v>1994</c:v>
                </c:pt>
                <c:pt idx="9">
                  <c:v>1995</c:v>
                </c:pt>
              </c:numCache>
            </c:numRef>
          </c:xVal>
          <c:yVal>
            <c:numRef>
              <c:f>'Dataset - USA(Divorce,Annulmen)'!$D$118:$D$127</c:f>
              <c:numCache>
                <c:formatCode>General</c:formatCode>
                <c:ptCount val="10"/>
                <c:pt idx="0">
                  <c:v>1178</c:v>
                </c:pt>
                <c:pt idx="1">
                  <c:v>1166</c:v>
                </c:pt>
                <c:pt idx="2">
                  <c:v>1167</c:v>
                </c:pt>
                <c:pt idx="3">
                  <c:v>1157</c:v>
                </c:pt>
                <c:pt idx="4">
                  <c:v>1182</c:v>
                </c:pt>
                <c:pt idx="5">
                  <c:v>1189</c:v>
                </c:pt>
                <c:pt idx="6">
                  <c:v>1215</c:v>
                </c:pt>
                <c:pt idx="7">
                  <c:v>1187</c:v>
                </c:pt>
                <c:pt idx="8">
                  <c:v>1191</c:v>
                </c:pt>
                <c:pt idx="9">
                  <c:v>1169</c:v>
                </c:pt>
              </c:numCache>
            </c:numRef>
          </c:yVal>
          <c:smooth val="0"/>
          <c:extLst>
            <c:ext xmlns:c16="http://schemas.microsoft.com/office/drawing/2014/chart" uri="{C3380CC4-5D6E-409C-BE32-E72D297353CC}">
              <c16:uniqueId val="{00000000-47CF-4C98-929B-4B31B69B824F}"/>
            </c:ext>
          </c:extLst>
        </c:ser>
        <c:ser>
          <c:idx val="1"/>
          <c:order val="1"/>
          <c:tx>
            <c:v>Linear T</c:v>
          </c:tx>
          <c:spPr>
            <a:ln w="19050" cap="rnd">
              <a:solidFill>
                <a:schemeClr val="accent2"/>
              </a:solidFill>
              <a:prstDash val="sysDash"/>
              <a:round/>
            </a:ln>
            <a:effectLst/>
          </c:spPr>
          <c:marker>
            <c:symbol val="none"/>
          </c:marker>
          <c:xVal>
            <c:numRef>
              <c:f>'Dataset - USA(Divorce,Annulmen)'!$B$118:$B$127</c:f>
              <c:numCache>
                <c:formatCode>General</c:formatCode>
                <c:ptCount val="10"/>
                <c:pt idx="0">
                  <c:v>1986</c:v>
                </c:pt>
                <c:pt idx="1">
                  <c:v>1987</c:v>
                </c:pt>
                <c:pt idx="2">
                  <c:v>1988</c:v>
                </c:pt>
                <c:pt idx="3">
                  <c:v>1989</c:v>
                </c:pt>
                <c:pt idx="4">
                  <c:v>1990</c:v>
                </c:pt>
                <c:pt idx="5">
                  <c:v>1991</c:v>
                </c:pt>
                <c:pt idx="6">
                  <c:v>1992</c:v>
                </c:pt>
                <c:pt idx="7">
                  <c:v>1993</c:v>
                </c:pt>
                <c:pt idx="8">
                  <c:v>1994</c:v>
                </c:pt>
                <c:pt idx="9">
                  <c:v>1995</c:v>
                </c:pt>
              </c:numCache>
            </c:numRef>
          </c:xVal>
          <c:yVal>
            <c:numRef>
              <c:f>'Dataset - USA(Divorce,Annulmen)'!$E$118:$E$127</c:f>
              <c:numCache>
                <c:formatCode>General</c:formatCode>
                <c:ptCount val="10"/>
                <c:pt idx="0">
                  <c:v>1169.8727272727269</c:v>
                </c:pt>
                <c:pt idx="1">
                  <c:v>1172.145454545454</c:v>
                </c:pt>
                <c:pt idx="2">
                  <c:v>1174.4181818181819</c:v>
                </c:pt>
                <c:pt idx="3">
                  <c:v>1176.6909090909089</c:v>
                </c:pt>
                <c:pt idx="4">
                  <c:v>1178.9636363636359</c:v>
                </c:pt>
                <c:pt idx="5">
                  <c:v>1181.236363636363</c:v>
                </c:pt>
                <c:pt idx="6">
                  <c:v>1183.5090909090909</c:v>
                </c:pt>
                <c:pt idx="7">
                  <c:v>1185.7818181818179</c:v>
                </c:pt>
                <c:pt idx="8">
                  <c:v>1188.054545454545</c:v>
                </c:pt>
                <c:pt idx="9">
                  <c:v>1190.3272727272729</c:v>
                </c:pt>
              </c:numCache>
            </c:numRef>
          </c:yVal>
          <c:smooth val="0"/>
          <c:extLst>
            <c:ext xmlns:c16="http://schemas.microsoft.com/office/drawing/2014/chart" uri="{C3380CC4-5D6E-409C-BE32-E72D297353CC}">
              <c16:uniqueId val="{00000001-47CF-4C98-929B-4B31B69B824F}"/>
            </c:ext>
          </c:extLst>
        </c:ser>
        <c:ser>
          <c:idx val="2"/>
          <c:order val="2"/>
          <c:tx>
            <c:v>Poly T</c:v>
          </c:tx>
          <c:spPr>
            <a:ln w="19050" cap="rnd">
              <a:solidFill>
                <a:schemeClr val="accent6"/>
              </a:solidFill>
              <a:prstDash val="sysDash"/>
              <a:round/>
            </a:ln>
            <a:effectLst/>
          </c:spPr>
          <c:marker>
            <c:symbol val="none"/>
          </c:marker>
          <c:xVal>
            <c:numRef>
              <c:f>'Dataset - USA(Divorce,Annulmen)'!$B$118:$B$127</c:f>
              <c:numCache>
                <c:formatCode>General</c:formatCode>
                <c:ptCount val="10"/>
                <c:pt idx="0">
                  <c:v>1986</c:v>
                </c:pt>
                <c:pt idx="1">
                  <c:v>1987</c:v>
                </c:pt>
                <c:pt idx="2">
                  <c:v>1988</c:v>
                </c:pt>
                <c:pt idx="3">
                  <c:v>1989</c:v>
                </c:pt>
                <c:pt idx="4">
                  <c:v>1990</c:v>
                </c:pt>
                <c:pt idx="5">
                  <c:v>1991</c:v>
                </c:pt>
                <c:pt idx="6">
                  <c:v>1992</c:v>
                </c:pt>
                <c:pt idx="7">
                  <c:v>1993</c:v>
                </c:pt>
                <c:pt idx="8">
                  <c:v>1994</c:v>
                </c:pt>
                <c:pt idx="9">
                  <c:v>1995</c:v>
                </c:pt>
              </c:numCache>
            </c:numRef>
          </c:xVal>
          <c:yVal>
            <c:numRef>
              <c:f>'Dataset - USA(Divorce,Annulmen)'!$F$118:$F$127</c:f>
              <c:numCache>
                <c:formatCode>General</c:formatCode>
                <c:ptCount val="10"/>
                <c:pt idx="0">
                  <c:v>1162.9878407693468</c:v>
                </c:pt>
                <c:pt idx="1">
                  <c:v>1170.0485398811288</c:v>
                </c:pt>
                <c:pt idx="2">
                  <c:v>1175.9122264599428</c:v>
                </c:pt>
                <c:pt idx="3">
                  <c:v>1180.578900505323</c:v>
                </c:pt>
                <c:pt idx="4">
                  <c:v>1184.0485620177351</c:v>
                </c:pt>
                <c:pt idx="5">
                  <c:v>1186.3212109967135</c:v>
                </c:pt>
                <c:pt idx="6">
                  <c:v>1187.3968474417925</c:v>
                </c:pt>
                <c:pt idx="7">
                  <c:v>1187.2754713543691</c:v>
                </c:pt>
                <c:pt idx="8">
                  <c:v>1185.9570827330463</c:v>
                </c:pt>
                <c:pt idx="9">
                  <c:v>1183.4416815787554</c:v>
                </c:pt>
              </c:numCache>
            </c:numRef>
          </c:yVal>
          <c:smooth val="0"/>
          <c:extLst>
            <c:ext xmlns:c16="http://schemas.microsoft.com/office/drawing/2014/chart" uri="{C3380CC4-5D6E-409C-BE32-E72D297353CC}">
              <c16:uniqueId val="{00000002-47CF-4C98-929B-4B31B69B824F}"/>
            </c:ext>
          </c:extLst>
        </c:ser>
        <c:ser>
          <c:idx val="3"/>
          <c:order val="3"/>
          <c:tx>
            <c:v>Semi Avg(Mean)</c:v>
          </c:tx>
          <c:spPr>
            <a:ln w="19050" cap="rnd">
              <a:solidFill>
                <a:schemeClr val="accent4"/>
              </a:solidFill>
              <a:round/>
            </a:ln>
            <a:effectLst/>
          </c:spPr>
          <c:marker>
            <c:symbol val="none"/>
          </c:marker>
          <c:xVal>
            <c:numRef>
              <c:f>('Dataset - USA(Divorce,Annulmen)'!$B$87:$B$91,'Dataset - USA(Divorce,Annulmen)'!$B$93:$B$97)</c:f>
              <c:numCache>
                <c:formatCode>General</c:formatCode>
                <c:ptCount val="10"/>
                <c:pt idx="0">
                  <c:v>1986</c:v>
                </c:pt>
                <c:pt idx="1">
                  <c:v>1987</c:v>
                </c:pt>
                <c:pt idx="2">
                  <c:v>1988</c:v>
                </c:pt>
                <c:pt idx="3">
                  <c:v>1989</c:v>
                </c:pt>
                <c:pt idx="4">
                  <c:v>1990</c:v>
                </c:pt>
                <c:pt idx="5">
                  <c:v>1991</c:v>
                </c:pt>
                <c:pt idx="6">
                  <c:v>1992</c:v>
                </c:pt>
                <c:pt idx="7">
                  <c:v>1993</c:v>
                </c:pt>
                <c:pt idx="8">
                  <c:v>1994</c:v>
                </c:pt>
                <c:pt idx="9">
                  <c:v>1995</c:v>
                </c:pt>
              </c:numCache>
            </c:numRef>
          </c:xVal>
          <c:yVal>
            <c:numRef>
              <c:f>('Dataset - USA(Divorce,Annulmen)'!$D$87:$D$91,'Dataset - USA(Divorce,Annulmen)'!$D$93:$D$97)</c:f>
              <c:numCache>
                <c:formatCode>General</c:formatCode>
                <c:ptCount val="10"/>
                <c:pt idx="0">
                  <c:v>1163.2666666666664</c:v>
                </c:pt>
                <c:pt idx="1">
                  <c:v>1166.6333333333332</c:v>
                </c:pt>
                <c:pt idx="2">
                  <c:v>1170</c:v>
                </c:pt>
                <c:pt idx="3">
                  <c:v>1173.3666666666659</c:v>
                </c:pt>
                <c:pt idx="4">
                  <c:v>1176.7333333333327</c:v>
                </c:pt>
                <c:pt idx="5">
                  <c:v>1180.0999999999995</c:v>
                </c:pt>
                <c:pt idx="6">
                  <c:v>1183.4666666666662</c:v>
                </c:pt>
                <c:pt idx="7">
                  <c:v>1186.833333333333</c:v>
                </c:pt>
                <c:pt idx="8">
                  <c:v>1190.1999999999998</c:v>
                </c:pt>
                <c:pt idx="9">
                  <c:v>1193.5666666666666</c:v>
                </c:pt>
              </c:numCache>
            </c:numRef>
          </c:yVal>
          <c:smooth val="0"/>
          <c:extLst>
            <c:ext xmlns:c16="http://schemas.microsoft.com/office/drawing/2014/chart" uri="{C3380CC4-5D6E-409C-BE32-E72D297353CC}">
              <c16:uniqueId val="{00000003-47CF-4C98-929B-4B31B69B824F}"/>
            </c:ext>
          </c:extLst>
        </c:ser>
        <c:ser>
          <c:idx val="4"/>
          <c:order val="4"/>
          <c:tx>
            <c:v>Semi Avg (Median)</c:v>
          </c:tx>
          <c:spPr>
            <a:ln w="19050" cap="rnd">
              <a:solidFill>
                <a:schemeClr val="accent5"/>
              </a:solidFill>
              <a:round/>
            </a:ln>
            <a:effectLst/>
          </c:spPr>
          <c:marker>
            <c:symbol val="none"/>
          </c:marker>
          <c:xVal>
            <c:numRef>
              <c:f>('Dataset - USA(Divorce,Annulmen)'!$B$101:$B$105,'Dataset - USA(Divorce,Annulmen)'!$B$107:$B$111)</c:f>
              <c:numCache>
                <c:formatCode>General</c:formatCode>
                <c:ptCount val="10"/>
                <c:pt idx="0">
                  <c:v>1986</c:v>
                </c:pt>
                <c:pt idx="1">
                  <c:v>1987</c:v>
                </c:pt>
                <c:pt idx="2">
                  <c:v>1988</c:v>
                </c:pt>
                <c:pt idx="3">
                  <c:v>1989</c:v>
                </c:pt>
                <c:pt idx="4">
                  <c:v>1990</c:v>
                </c:pt>
                <c:pt idx="5">
                  <c:v>1991</c:v>
                </c:pt>
                <c:pt idx="6">
                  <c:v>1992</c:v>
                </c:pt>
                <c:pt idx="7">
                  <c:v>1993</c:v>
                </c:pt>
                <c:pt idx="8">
                  <c:v>1994</c:v>
                </c:pt>
                <c:pt idx="9">
                  <c:v>1995</c:v>
                </c:pt>
              </c:numCache>
            </c:numRef>
          </c:xVal>
          <c:yVal>
            <c:numRef>
              <c:f>('Dataset - USA(Divorce,Annulmen)'!$D$101:$D$105,'Dataset - USA(Divorce,Annulmen)'!$D$107:$D$111)</c:f>
              <c:numCache>
                <c:formatCode>General</c:formatCode>
                <c:ptCount val="10"/>
                <c:pt idx="0">
                  <c:v>1152.3333333333339</c:v>
                </c:pt>
                <c:pt idx="1">
                  <c:v>1159.6666666666661</c:v>
                </c:pt>
                <c:pt idx="2">
                  <c:v>1167</c:v>
                </c:pt>
                <c:pt idx="3">
                  <c:v>1174.3333333333339</c:v>
                </c:pt>
                <c:pt idx="4">
                  <c:v>1181.6666666666661</c:v>
                </c:pt>
                <c:pt idx="5">
                  <c:v>1189</c:v>
                </c:pt>
                <c:pt idx="6">
                  <c:v>1196.3333333333339</c:v>
                </c:pt>
                <c:pt idx="7">
                  <c:v>1203.6666666666661</c:v>
                </c:pt>
                <c:pt idx="8">
                  <c:v>1211</c:v>
                </c:pt>
                <c:pt idx="9">
                  <c:v>1218.3333333333339</c:v>
                </c:pt>
              </c:numCache>
            </c:numRef>
          </c:yVal>
          <c:smooth val="0"/>
          <c:extLst>
            <c:ext xmlns:c16="http://schemas.microsoft.com/office/drawing/2014/chart" uri="{C3380CC4-5D6E-409C-BE32-E72D297353CC}">
              <c16:uniqueId val="{00000004-47CF-4C98-929B-4B31B69B824F}"/>
            </c:ext>
          </c:extLst>
        </c:ser>
        <c:dLbls>
          <c:showLegendKey val="0"/>
          <c:showVal val="0"/>
          <c:showCatName val="0"/>
          <c:showSerName val="0"/>
          <c:showPercent val="0"/>
          <c:showBubbleSize val="0"/>
        </c:dLbls>
        <c:axId val="692695432"/>
        <c:axId val="692698056"/>
      </c:scatterChart>
      <c:valAx>
        <c:axId val="69269543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2698056"/>
        <c:crosses val="autoZero"/>
        <c:crossBetween val="midCat"/>
      </c:valAx>
      <c:valAx>
        <c:axId val="6926980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269543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8">
  <cs:axisTitle>
    <cs:lnRef idx="0"/>
    <cs:fillRef idx="0"/>
    <cs:effectRef idx="0"/>
    <cs:fontRef idx="minor">
      <a:schemeClr val="lt1">
        <a:lumMod val="75000"/>
      </a:schemeClr>
    </cs:fontRef>
    <cs:defRPr sz="900" b="1" kern="1200" cap="all"/>
  </cs:axisTitle>
  <cs:categoryAxis>
    <cs:lnRef idx="0"/>
    <cs:fillRef idx="0"/>
    <cs:effectRef idx="0"/>
    <cs:fontRef idx="minor">
      <a:schemeClr val="lt1">
        <a:lumMod val="75000"/>
      </a:schemeClr>
    </cs:fontRef>
    <cs:spPr>
      <a:ln w="9525" cap="flat" cmpd="sng" algn="ctr">
        <a:solidFill>
          <a:schemeClr val="lt1">
            <a:lumMod val="50000"/>
          </a:schemeClr>
        </a:solidFill>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spPr>
      <a:ln w="9525" cap="flat" cmpd="sng" algn="ctr">
        <a:solidFill>
          <a:schemeClr val="lt1">
            <a:lumMod val="50000"/>
          </a:schemeClr>
        </a:solidFill>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75000"/>
      </a:schemeClr>
    </cs:fontRef>
    <cs:spPr>
      <a:ln w="9525" cap="flat" cmpd="sng" algn="ctr">
        <a:solidFill>
          <a:schemeClr val="lt1">
            <a:lumMod val="50000"/>
          </a:schemeClr>
        </a:solidFill>
      </a:ln>
    </cs:spPr>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48">
  <cs:axisTitle>
    <cs:lnRef idx="0"/>
    <cs:fillRef idx="0"/>
    <cs:effectRef idx="0"/>
    <cs:fontRef idx="minor">
      <a:schemeClr val="lt1">
        <a:lumMod val="75000"/>
      </a:schemeClr>
    </cs:fontRef>
    <cs:defRPr sz="900" b="1" kern="1200" cap="all"/>
  </cs:axisTitle>
  <cs:categoryAxis>
    <cs:lnRef idx="0"/>
    <cs:fillRef idx="0"/>
    <cs:effectRef idx="0"/>
    <cs:fontRef idx="minor">
      <a:schemeClr val="lt1">
        <a:lumMod val="75000"/>
      </a:schemeClr>
    </cs:fontRef>
    <cs:spPr>
      <a:ln w="9525" cap="flat" cmpd="sng" algn="ctr">
        <a:solidFill>
          <a:schemeClr val="lt1">
            <a:lumMod val="50000"/>
          </a:schemeClr>
        </a:solidFill>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spPr>
      <a:ln w="9525" cap="flat" cmpd="sng" algn="ctr">
        <a:solidFill>
          <a:schemeClr val="lt1">
            <a:lumMod val="50000"/>
          </a:schemeClr>
        </a:solidFill>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75000"/>
      </a:schemeClr>
    </cs:fontRef>
    <cs:spPr>
      <a:ln w="9525" cap="flat" cmpd="sng" algn="ctr">
        <a:solidFill>
          <a:schemeClr val="lt1">
            <a:lumMod val="50000"/>
          </a:schemeClr>
        </a:solidFill>
      </a:ln>
    </cs:spPr>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48">
  <cs:axisTitle>
    <cs:lnRef idx="0"/>
    <cs:fillRef idx="0"/>
    <cs:effectRef idx="0"/>
    <cs:fontRef idx="minor">
      <a:schemeClr val="lt1">
        <a:lumMod val="75000"/>
      </a:schemeClr>
    </cs:fontRef>
    <cs:defRPr sz="900" b="1" kern="1200" cap="all"/>
  </cs:axisTitle>
  <cs:categoryAxis>
    <cs:lnRef idx="0"/>
    <cs:fillRef idx="0"/>
    <cs:effectRef idx="0"/>
    <cs:fontRef idx="minor">
      <a:schemeClr val="lt1">
        <a:lumMod val="75000"/>
      </a:schemeClr>
    </cs:fontRef>
    <cs:spPr>
      <a:ln w="9525" cap="flat" cmpd="sng" algn="ctr">
        <a:solidFill>
          <a:schemeClr val="lt1">
            <a:lumMod val="50000"/>
          </a:schemeClr>
        </a:solidFill>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spPr>
      <a:ln w="9525" cap="flat" cmpd="sng" algn="ctr">
        <a:solidFill>
          <a:schemeClr val="lt1">
            <a:lumMod val="50000"/>
          </a:schemeClr>
        </a:solidFill>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75000"/>
      </a:schemeClr>
    </cs:fontRef>
    <cs:spPr>
      <a:ln w="9525" cap="flat" cmpd="sng" algn="ctr">
        <a:solidFill>
          <a:schemeClr val="lt1">
            <a:lumMod val="50000"/>
          </a:schemeClr>
        </a:solidFill>
      </a:ln>
    </cs:spPr>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48">
  <cs:axisTitle>
    <cs:lnRef idx="0"/>
    <cs:fillRef idx="0"/>
    <cs:effectRef idx="0"/>
    <cs:fontRef idx="minor">
      <a:schemeClr val="lt1">
        <a:lumMod val="75000"/>
      </a:schemeClr>
    </cs:fontRef>
    <cs:defRPr sz="900" b="1" kern="1200" cap="all"/>
  </cs:axisTitle>
  <cs:categoryAxis>
    <cs:lnRef idx="0"/>
    <cs:fillRef idx="0"/>
    <cs:effectRef idx="0"/>
    <cs:fontRef idx="minor">
      <a:schemeClr val="lt1">
        <a:lumMod val="75000"/>
      </a:schemeClr>
    </cs:fontRef>
    <cs:spPr>
      <a:ln w="9525" cap="flat" cmpd="sng" algn="ctr">
        <a:solidFill>
          <a:schemeClr val="lt1">
            <a:lumMod val="50000"/>
          </a:schemeClr>
        </a:solidFill>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spPr>
      <a:ln w="9525" cap="flat" cmpd="sng" algn="ctr">
        <a:solidFill>
          <a:schemeClr val="lt1">
            <a:lumMod val="50000"/>
          </a:schemeClr>
        </a:solidFill>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75000"/>
      </a:schemeClr>
    </cs:fontRef>
    <cs:spPr>
      <a:ln w="9525" cap="flat" cmpd="sng" algn="ctr">
        <a:solidFill>
          <a:schemeClr val="lt1">
            <a:lumMod val="50000"/>
          </a:schemeClr>
        </a:solidFill>
      </a:ln>
    </cs:spPr>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48">
  <cs:axisTitle>
    <cs:lnRef idx="0"/>
    <cs:fillRef idx="0"/>
    <cs:effectRef idx="0"/>
    <cs:fontRef idx="minor">
      <a:schemeClr val="lt1">
        <a:lumMod val="75000"/>
      </a:schemeClr>
    </cs:fontRef>
    <cs:defRPr sz="900" b="1" kern="1200" cap="all"/>
  </cs:axisTitle>
  <cs:categoryAxis>
    <cs:lnRef idx="0"/>
    <cs:fillRef idx="0"/>
    <cs:effectRef idx="0"/>
    <cs:fontRef idx="minor">
      <a:schemeClr val="lt1">
        <a:lumMod val="75000"/>
      </a:schemeClr>
    </cs:fontRef>
    <cs:spPr>
      <a:ln w="9525" cap="flat" cmpd="sng" algn="ctr">
        <a:solidFill>
          <a:schemeClr val="lt1">
            <a:lumMod val="50000"/>
          </a:schemeClr>
        </a:solidFill>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spPr>
      <a:ln w="9525" cap="flat" cmpd="sng" algn="ctr">
        <a:solidFill>
          <a:schemeClr val="lt1">
            <a:lumMod val="50000"/>
          </a:schemeClr>
        </a:solidFill>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75000"/>
      </a:schemeClr>
    </cs:fontRef>
    <cs:spPr>
      <a:ln w="9525" cap="flat" cmpd="sng" algn="ctr">
        <a:solidFill>
          <a:schemeClr val="lt1">
            <a:lumMod val="50000"/>
          </a:schemeClr>
        </a:solidFill>
      </a:ln>
    </cs:spPr>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10.xml"/><Relationship Id="rId4" Type="http://schemas.openxmlformats.org/officeDocument/2006/relationships/chart" Target="../charts/chart9.xml"/></Relationships>
</file>

<file path=xl/drawings/_rels/drawing3.xml.rels><?xml version="1.0" encoding="UTF-8" standalone="yes"?>
<Relationships xmlns="http://schemas.openxmlformats.org/package/2006/relationships"><Relationship Id="rId3" Type="http://schemas.openxmlformats.org/officeDocument/2006/relationships/chart" Target="../charts/chart13.xml"/><Relationship Id="rId2" Type="http://schemas.openxmlformats.org/officeDocument/2006/relationships/chart" Target="../charts/chart12.xml"/><Relationship Id="rId1" Type="http://schemas.openxmlformats.org/officeDocument/2006/relationships/chart" Target="../charts/chart11.xml"/><Relationship Id="rId5" Type="http://schemas.openxmlformats.org/officeDocument/2006/relationships/chart" Target="../charts/chart15.xml"/><Relationship Id="rId4" Type="http://schemas.openxmlformats.org/officeDocument/2006/relationships/chart" Target="../charts/chart14.xml"/></Relationships>
</file>

<file path=xl/drawings/drawing1.xml><?xml version="1.0" encoding="utf-8"?>
<xdr:wsDr xmlns:xdr="http://schemas.openxmlformats.org/drawingml/2006/spreadsheetDrawing" xmlns:a="http://schemas.openxmlformats.org/drawingml/2006/main">
  <xdr:twoCellAnchor>
    <xdr:from>
      <xdr:col>8</xdr:col>
      <xdr:colOff>378142</xdr:colOff>
      <xdr:row>3</xdr:row>
      <xdr:rowOff>134621</xdr:rowOff>
    </xdr:from>
    <xdr:to>
      <xdr:col>18</xdr:col>
      <xdr:colOff>547688</xdr:colOff>
      <xdr:row>29</xdr:row>
      <xdr:rowOff>119063</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111125</xdr:colOff>
      <xdr:row>33</xdr:row>
      <xdr:rowOff>95250</xdr:rowOff>
    </xdr:from>
    <xdr:to>
      <xdr:col>21</xdr:col>
      <xdr:colOff>103187</xdr:colOff>
      <xdr:row>56</xdr:row>
      <xdr:rowOff>23812</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166687</xdr:colOff>
      <xdr:row>61</xdr:row>
      <xdr:rowOff>79376</xdr:rowOff>
    </xdr:from>
    <xdr:to>
      <xdr:col>21</xdr:col>
      <xdr:colOff>111123</xdr:colOff>
      <xdr:row>89</xdr:row>
      <xdr:rowOff>23812</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119062</xdr:colOff>
      <xdr:row>124</xdr:row>
      <xdr:rowOff>55562</xdr:rowOff>
    </xdr:from>
    <xdr:to>
      <xdr:col>4</xdr:col>
      <xdr:colOff>555625</xdr:colOff>
      <xdr:row>128</xdr:row>
      <xdr:rowOff>103187</xdr:rowOff>
    </xdr:to>
    <xdr:sp macro="" textlink="">
      <xdr:nvSpPr>
        <xdr:cNvPr id="5" name="Right Brace 4"/>
        <xdr:cNvSpPr/>
      </xdr:nvSpPr>
      <xdr:spPr>
        <a:xfrm>
          <a:off x="2557462" y="22732682"/>
          <a:ext cx="436563" cy="779145"/>
        </a:xfrm>
        <a:prstGeom prst="rightBrace">
          <a:avLst/>
        </a:prstGeom>
      </xdr:spPr>
      <xdr:style>
        <a:lnRef idx="3">
          <a:schemeClr val="accent2"/>
        </a:lnRef>
        <a:fillRef idx="0">
          <a:schemeClr val="accent2"/>
        </a:fillRef>
        <a:effectRef idx="2">
          <a:schemeClr val="accent2"/>
        </a:effectRef>
        <a:fontRef idx="minor">
          <a:schemeClr val="tx1"/>
        </a:fontRef>
      </xdr:style>
      <xdr:txBody>
        <a:bodyPr vertOverflow="clip" horzOverflow="clip" rtlCol="0" anchor="t"/>
        <a:lstStyle/>
        <a:p>
          <a:pPr algn="l"/>
          <a:endParaRPr lang="en-US" sz="1100"/>
        </a:p>
      </xdr:txBody>
    </xdr:sp>
    <xdr:clientData/>
  </xdr:twoCellAnchor>
  <xdr:twoCellAnchor>
    <xdr:from>
      <xdr:col>4</xdr:col>
      <xdr:colOff>134938</xdr:colOff>
      <xdr:row>130</xdr:row>
      <xdr:rowOff>71437</xdr:rowOff>
    </xdr:from>
    <xdr:to>
      <xdr:col>4</xdr:col>
      <xdr:colOff>571501</xdr:colOff>
      <xdr:row>134</xdr:row>
      <xdr:rowOff>119062</xdr:rowOff>
    </xdr:to>
    <xdr:sp macro="" textlink="">
      <xdr:nvSpPr>
        <xdr:cNvPr id="6" name="Right Brace 5"/>
        <xdr:cNvSpPr/>
      </xdr:nvSpPr>
      <xdr:spPr>
        <a:xfrm>
          <a:off x="2573338" y="23845837"/>
          <a:ext cx="436563" cy="779145"/>
        </a:xfrm>
        <a:prstGeom prst="rightBrace">
          <a:avLst/>
        </a:prstGeom>
      </xdr:spPr>
      <xdr:style>
        <a:lnRef idx="3">
          <a:schemeClr val="accent2"/>
        </a:lnRef>
        <a:fillRef idx="0">
          <a:schemeClr val="accent2"/>
        </a:fillRef>
        <a:effectRef idx="2">
          <a:schemeClr val="accent2"/>
        </a:effectRef>
        <a:fontRef idx="minor">
          <a:schemeClr val="tx1"/>
        </a:fontRef>
      </xdr:style>
      <xdr:txBody>
        <a:bodyPr vertOverflow="clip" horzOverflow="clip" rtlCol="0" anchor="t"/>
        <a:lstStyle/>
        <a:p>
          <a:pPr algn="l"/>
          <a:endParaRPr lang="en-US" sz="1100"/>
        </a:p>
      </xdr:txBody>
    </xdr:sp>
    <xdr:clientData/>
  </xdr:twoCellAnchor>
  <xdr:twoCellAnchor>
    <xdr:from>
      <xdr:col>9</xdr:col>
      <xdr:colOff>39688</xdr:colOff>
      <xdr:row>126</xdr:row>
      <xdr:rowOff>7937</xdr:rowOff>
    </xdr:from>
    <xdr:to>
      <xdr:col>10</xdr:col>
      <xdr:colOff>547688</xdr:colOff>
      <xdr:row>133</xdr:row>
      <xdr:rowOff>0</xdr:rowOff>
    </xdr:to>
    <xdr:sp macro="" textlink="">
      <xdr:nvSpPr>
        <xdr:cNvPr id="7" name="Right Brace 6"/>
        <xdr:cNvSpPr/>
      </xdr:nvSpPr>
      <xdr:spPr>
        <a:xfrm>
          <a:off x="5526088" y="23050817"/>
          <a:ext cx="1117600" cy="1272223"/>
        </a:xfrm>
        <a:prstGeom prst="rightBrace">
          <a:avLst>
            <a:gd name="adj1" fmla="val 8333"/>
            <a:gd name="adj2" fmla="val 49474"/>
          </a:avLst>
        </a:prstGeom>
      </xdr:spPr>
      <xdr:style>
        <a:lnRef idx="3">
          <a:schemeClr val="accent2"/>
        </a:lnRef>
        <a:fillRef idx="0">
          <a:schemeClr val="accent2"/>
        </a:fillRef>
        <a:effectRef idx="2">
          <a:schemeClr val="accent2"/>
        </a:effectRef>
        <a:fontRef idx="minor">
          <a:schemeClr val="tx1"/>
        </a:fontRef>
      </xdr:style>
      <xdr:txBody>
        <a:bodyPr vertOverflow="clip" horzOverflow="clip" rtlCol="0" anchor="t"/>
        <a:lstStyle/>
        <a:p>
          <a:pPr algn="l"/>
          <a:endParaRPr lang="en-US" sz="1100"/>
        </a:p>
      </xdr:txBody>
    </xdr:sp>
    <xdr:clientData/>
  </xdr:twoCellAnchor>
  <xdr:twoCellAnchor>
    <xdr:from>
      <xdr:col>4</xdr:col>
      <xdr:colOff>119062</xdr:colOff>
      <xdr:row>138</xdr:row>
      <xdr:rowOff>55562</xdr:rowOff>
    </xdr:from>
    <xdr:to>
      <xdr:col>4</xdr:col>
      <xdr:colOff>555625</xdr:colOff>
      <xdr:row>142</xdr:row>
      <xdr:rowOff>103187</xdr:rowOff>
    </xdr:to>
    <xdr:sp macro="" textlink="">
      <xdr:nvSpPr>
        <xdr:cNvPr id="8" name="Right Brace 7"/>
        <xdr:cNvSpPr/>
      </xdr:nvSpPr>
      <xdr:spPr>
        <a:xfrm>
          <a:off x="2557462" y="25293002"/>
          <a:ext cx="436563" cy="779145"/>
        </a:xfrm>
        <a:prstGeom prst="rightBrace">
          <a:avLst/>
        </a:prstGeom>
      </xdr:spPr>
      <xdr:style>
        <a:lnRef idx="3">
          <a:schemeClr val="accent2"/>
        </a:lnRef>
        <a:fillRef idx="0">
          <a:schemeClr val="accent2"/>
        </a:fillRef>
        <a:effectRef idx="2">
          <a:schemeClr val="accent2"/>
        </a:effectRef>
        <a:fontRef idx="minor">
          <a:schemeClr val="tx1"/>
        </a:fontRef>
      </xdr:style>
      <xdr:txBody>
        <a:bodyPr vertOverflow="clip" horzOverflow="clip" rtlCol="0" anchor="t"/>
        <a:lstStyle/>
        <a:p>
          <a:pPr algn="l"/>
          <a:endParaRPr lang="en-US" sz="1100"/>
        </a:p>
      </xdr:txBody>
    </xdr:sp>
    <xdr:clientData/>
  </xdr:twoCellAnchor>
  <xdr:twoCellAnchor>
    <xdr:from>
      <xdr:col>4</xdr:col>
      <xdr:colOff>134938</xdr:colOff>
      <xdr:row>144</xdr:row>
      <xdr:rowOff>71437</xdr:rowOff>
    </xdr:from>
    <xdr:to>
      <xdr:col>4</xdr:col>
      <xdr:colOff>571501</xdr:colOff>
      <xdr:row>148</xdr:row>
      <xdr:rowOff>119062</xdr:rowOff>
    </xdr:to>
    <xdr:sp macro="" textlink="">
      <xdr:nvSpPr>
        <xdr:cNvPr id="9" name="Right Brace 8"/>
        <xdr:cNvSpPr/>
      </xdr:nvSpPr>
      <xdr:spPr>
        <a:xfrm>
          <a:off x="2573338" y="26406157"/>
          <a:ext cx="436563" cy="779145"/>
        </a:xfrm>
        <a:prstGeom prst="rightBrace">
          <a:avLst/>
        </a:prstGeom>
      </xdr:spPr>
      <xdr:style>
        <a:lnRef idx="3">
          <a:schemeClr val="accent2"/>
        </a:lnRef>
        <a:fillRef idx="0">
          <a:schemeClr val="accent2"/>
        </a:fillRef>
        <a:effectRef idx="2">
          <a:schemeClr val="accent2"/>
        </a:effectRef>
        <a:fontRef idx="minor">
          <a:schemeClr val="tx1"/>
        </a:fontRef>
      </xdr:style>
      <xdr:txBody>
        <a:bodyPr vertOverflow="clip" horzOverflow="clip" rtlCol="0" anchor="t"/>
        <a:lstStyle/>
        <a:p>
          <a:pPr algn="l"/>
          <a:endParaRPr lang="en-US" sz="1100"/>
        </a:p>
      </xdr:txBody>
    </xdr:sp>
    <xdr:clientData/>
  </xdr:twoCellAnchor>
  <xdr:twoCellAnchor>
    <xdr:from>
      <xdr:col>9</xdr:col>
      <xdr:colOff>39688</xdr:colOff>
      <xdr:row>140</xdr:row>
      <xdr:rowOff>7937</xdr:rowOff>
    </xdr:from>
    <xdr:to>
      <xdr:col>10</xdr:col>
      <xdr:colOff>547688</xdr:colOff>
      <xdr:row>147</xdr:row>
      <xdr:rowOff>0</xdr:rowOff>
    </xdr:to>
    <xdr:sp macro="" textlink="">
      <xdr:nvSpPr>
        <xdr:cNvPr id="10" name="Right Brace 9"/>
        <xdr:cNvSpPr/>
      </xdr:nvSpPr>
      <xdr:spPr>
        <a:xfrm>
          <a:off x="5526088" y="25611137"/>
          <a:ext cx="1117600" cy="1272223"/>
        </a:xfrm>
        <a:prstGeom prst="rightBrace">
          <a:avLst>
            <a:gd name="adj1" fmla="val 8333"/>
            <a:gd name="adj2" fmla="val 49474"/>
          </a:avLst>
        </a:prstGeom>
      </xdr:spPr>
      <xdr:style>
        <a:lnRef idx="3">
          <a:schemeClr val="accent2"/>
        </a:lnRef>
        <a:fillRef idx="0">
          <a:schemeClr val="accent2"/>
        </a:fillRef>
        <a:effectRef idx="2">
          <a:schemeClr val="accent2"/>
        </a:effectRef>
        <a:fontRef idx="minor">
          <a:schemeClr val="tx1"/>
        </a:fontRef>
      </xdr:style>
      <xdr:txBody>
        <a:bodyPr vertOverflow="clip" horzOverflow="clip" rtlCol="0" anchor="t"/>
        <a:lstStyle/>
        <a:p>
          <a:pPr algn="l"/>
          <a:endParaRPr lang="en-US" sz="1100"/>
        </a:p>
      </xdr:txBody>
    </xdr:sp>
    <xdr:clientData/>
  </xdr:twoCellAnchor>
  <xdr:twoCellAnchor>
    <xdr:from>
      <xdr:col>7</xdr:col>
      <xdr:colOff>809624</xdr:colOff>
      <xdr:row>97</xdr:row>
      <xdr:rowOff>7938</xdr:rowOff>
    </xdr:from>
    <xdr:to>
      <xdr:col>15</xdr:col>
      <xdr:colOff>379093</xdr:colOff>
      <xdr:row>122</xdr:row>
      <xdr:rowOff>95250</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154</xdr:row>
      <xdr:rowOff>23811</xdr:rowOff>
    </xdr:from>
    <xdr:to>
      <xdr:col>18</xdr:col>
      <xdr:colOff>603250</xdr:colOff>
      <xdr:row>189</xdr:row>
      <xdr:rowOff>95250</xdr:rowOff>
    </xdr:to>
    <xdr:graphicFrame macro="">
      <xdr:nvGraphicFramePr>
        <xdr:cNvPr id="1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8</xdr:col>
      <xdr:colOff>68580</xdr:colOff>
      <xdr:row>1</xdr:row>
      <xdr:rowOff>160020</xdr:rowOff>
    </xdr:from>
    <xdr:to>
      <xdr:col>17</xdr:col>
      <xdr:colOff>441960</xdr:colOff>
      <xdr:row>27</xdr:row>
      <xdr:rowOff>7620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111125</xdr:colOff>
      <xdr:row>33</xdr:row>
      <xdr:rowOff>95250</xdr:rowOff>
    </xdr:from>
    <xdr:to>
      <xdr:col>21</xdr:col>
      <xdr:colOff>103187</xdr:colOff>
      <xdr:row>56</xdr:row>
      <xdr:rowOff>23812</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166687</xdr:colOff>
      <xdr:row>61</xdr:row>
      <xdr:rowOff>79376</xdr:rowOff>
    </xdr:from>
    <xdr:to>
      <xdr:col>21</xdr:col>
      <xdr:colOff>111123</xdr:colOff>
      <xdr:row>89</xdr:row>
      <xdr:rowOff>23812</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119062</xdr:colOff>
      <xdr:row>124</xdr:row>
      <xdr:rowOff>55562</xdr:rowOff>
    </xdr:from>
    <xdr:to>
      <xdr:col>4</xdr:col>
      <xdr:colOff>555625</xdr:colOff>
      <xdr:row>128</xdr:row>
      <xdr:rowOff>103187</xdr:rowOff>
    </xdr:to>
    <xdr:sp macro="" textlink="">
      <xdr:nvSpPr>
        <xdr:cNvPr id="5" name="Right Brace 4"/>
        <xdr:cNvSpPr/>
      </xdr:nvSpPr>
      <xdr:spPr>
        <a:xfrm>
          <a:off x="2557462" y="22732682"/>
          <a:ext cx="436563" cy="779145"/>
        </a:xfrm>
        <a:prstGeom prst="rightBrace">
          <a:avLst/>
        </a:prstGeom>
      </xdr:spPr>
      <xdr:style>
        <a:lnRef idx="3">
          <a:schemeClr val="accent2"/>
        </a:lnRef>
        <a:fillRef idx="0">
          <a:schemeClr val="accent2"/>
        </a:fillRef>
        <a:effectRef idx="2">
          <a:schemeClr val="accent2"/>
        </a:effectRef>
        <a:fontRef idx="minor">
          <a:schemeClr val="tx1"/>
        </a:fontRef>
      </xdr:style>
      <xdr:txBody>
        <a:bodyPr vertOverflow="clip" horzOverflow="clip" rtlCol="0" anchor="t"/>
        <a:lstStyle/>
        <a:p>
          <a:pPr algn="l"/>
          <a:endParaRPr lang="en-US" sz="1100"/>
        </a:p>
      </xdr:txBody>
    </xdr:sp>
    <xdr:clientData/>
  </xdr:twoCellAnchor>
  <xdr:twoCellAnchor>
    <xdr:from>
      <xdr:col>4</xdr:col>
      <xdr:colOff>134938</xdr:colOff>
      <xdr:row>130</xdr:row>
      <xdr:rowOff>71437</xdr:rowOff>
    </xdr:from>
    <xdr:to>
      <xdr:col>4</xdr:col>
      <xdr:colOff>571501</xdr:colOff>
      <xdr:row>134</xdr:row>
      <xdr:rowOff>119062</xdr:rowOff>
    </xdr:to>
    <xdr:sp macro="" textlink="">
      <xdr:nvSpPr>
        <xdr:cNvPr id="6" name="Right Brace 5"/>
        <xdr:cNvSpPr/>
      </xdr:nvSpPr>
      <xdr:spPr>
        <a:xfrm>
          <a:off x="2573338" y="23845837"/>
          <a:ext cx="436563" cy="779145"/>
        </a:xfrm>
        <a:prstGeom prst="rightBrace">
          <a:avLst/>
        </a:prstGeom>
      </xdr:spPr>
      <xdr:style>
        <a:lnRef idx="3">
          <a:schemeClr val="accent2"/>
        </a:lnRef>
        <a:fillRef idx="0">
          <a:schemeClr val="accent2"/>
        </a:fillRef>
        <a:effectRef idx="2">
          <a:schemeClr val="accent2"/>
        </a:effectRef>
        <a:fontRef idx="minor">
          <a:schemeClr val="tx1"/>
        </a:fontRef>
      </xdr:style>
      <xdr:txBody>
        <a:bodyPr vertOverflow="clip" horzOverflow="clip" rtlCol="0" anchor="t"/>
        <a:lstStyle/>
        <a:p>
          <a:pPr algn="l"/>
          <a:endParaRPr lang="en-US" sz="1100"/>
        </a:p>
      </xdr:txBody>
    </xdr:sp>
    <xdr:clientData/>
  </xdr:twoCellAnchor>
  <xdr:twoCellAnchor>
    <xdr:from>
      <xdr:col>9</xdr:col>
      <xdr:colOff>39688</xdr:colOff>
      <xdr:row>126</xdr:row>
      <xdr:rowOff>7937</xdr:rowOff>
    </xdr:from>
    <xdr:to>
      <xdr:col>10</xdr:col>
      <xdr:colOff>547688</xdr:colOff>
      <xdr:row>133</xdr:row>
      <xdr:rowOff>0</xdr:rowOff>
    </xdr:to>
    <xdr:sp macro="" textlink="">
      <xdr:nvSpPr>
        <xdr:cNvPr id="7" name="Right Brace 6"/>
        <xdr:cNvSpPr/>
      </xdr:nvSpPr>
      <xdr:spPr>
        <a:xfrm>
          <a:off x="5526088" y="23050817"/>
          <a:ext cx="1117600" cy="1272223"/>
        </a:xfrm>
        <a:prstGeom prst="rightBrace">
          <a:avLst>
            <a:gd name="adj1" fmla="val 8333"/>
            <a:gd name="adj2" fmla="val 49474"/>
          </a:avLst>
        </a:prstGeom>
      </xdr:spPr>
      <xdr:style>
        <a:lnRef idx="3">
          <a:schemeClr val="accent2"/>
        </a:lnRef>
        <a:fillRef idx="0">
          <a:schemeClr val="accent2"/>
        </a:fillRef>
        <a:effectRef idx="2">
          <a:schemeClr val="accent2"/>
        </a:effectRef>
        <a:fontRef idx="minor">
          <a:schemeClr val="tx1"/>
        </a:fontRef>
      </xdr:style>
      <xdr:txBody>
        <a:bodyPr vertOverflow="clip" horzOverflow="clip" rtlCol="0" anchor="t"/>
        <a:lstStyle/>
        <a:p>
          <a:pPr algn="l"/>
          <a:endParaRPr lang="en-US" sz="1100"/>
        </a:p>
      </xdr:txBody>
    </xdr:sp>
    <xdr:clientData/>
  </xdr:twoCellAnchor>
  <xdr:twoCellAnchor>
    <xdr:from>
      <xdr:col>4</xdr:col>
      <xdr:colOff>119062</xdr:colOff>
      <xdr:row>138</xdr:row>
      <xdr:rowOff>55562</xdr:rowOff>
    </xdr:from>
    <xdr:to>
      <xdr:col>4</xdr:col>
      <xdr:colOff>555625</xdr:colOff>
      <xdr:row>142</xdr:row>
      <xdr:rowOff>103187</xdr:rowOff>
    </xdr:to>
    <xdr:sp macro="" textlink="">
      <xdr:nvSpPr>
        <xdr:cNvPr id="8" name="Right Brace 7"/>
        <xdr:cNvSpPr/>
      </xdr:nvSpPr>
      <xdr:spPr>
        <a:xfrm>
          <a:off x="2557462" y="25293002"/>
          <a:ext cx="436563" cy="779145"/>
        </a:xfrm>
        <a:prstGeom prst="rightBrace">
          <a:avLst/>
        </a:prstGeom>
      </xdr:spPr>
      <xdr:style>
        <a:lnRef idx="3">
          <a:schemeClr val="accent2"/>
        </a:lnRef>
        <a:fillRef idx="0">
          <a:schemeClr val="accent2"/>
        </a:fillRef>
        <a:effectRef idx="2">
          <a:schemeClr val="accent2"/>
        </a:effectRef>
        <a:fontRef idx="minor">
          <a:schemeClr val="tx1"/>
        </a:fontRef>
      </xdr:style>
      <xdr:txBody>
        <a:bodyPr vertOverflow="clip" horzOverflow="clip" rtlCol="0" anchor="t"/>
        <a:lstStyle/>
        <a:p>
          <a:pPr algn="l"/>
          <a:endParaRPr lang="en-US" sz="1100"/>
        </a:p>
      </xdr:txBody>
    </xdr:sp>
    <xdr:clientData/>
  </xdr:twoCellAnchor>
  <xdr:twoCellAnchor>
    <xdr:from>
      <xdr:col>4</xdr:col>
      <xdr:colOff>134938</xdr:colOff>
      <xdr:row>144</xdr:row>
      <xdr:rowOff>71437</xdr:rowOff>
    </xdr:from>
    <xdr:to>
      <xdr:col>4</xdr:col>
      <xdr:colOff>571501</xdr:colOff>
      <xdr:row>148</xdr:row>
      <xdr:rowOff>119062</xdr:rowOff>
    </xdr:to>
    <xdr:sp macro="" textlink="">
      <xdr:nvSpPr>
        <xdr:cNvPr id="9" name="Right Brace 8"/>
        <xdr:cNvSpPr/>
      </xdr:nvSpPr>
      <xdr:spPr>
        <a:xfrm>
          <a:off x="2573338" y="26406157"/>
          <a:ext cx="436563" cy="779145"/>
        </a:xfrm>
        <a:prstGeom prst="rightBrace">
          <a:avLst/>
        </a:prstGeom>
      </xdr:spPr>
      <xdr:style>
        <a:lnRef idx="3">
          <a:schemeClr val="accent2"/>
        </a:lnRef>
        <a:fillRef idx="0">
          <a:schemeClr val="accent2"/>
        </a:fillRef>
        <a:effectRef idx="2">
          <a:schemeClr val="accent2"/>
        </a:effectRef>
        <a:fontRef idx="minor">
          <a:schemeClr val="tx1"/>
        </a:fontRef>
      </xdr:style>
      <xdr:txBody>
        <a:bodyPr vertOverflow="clip" horzOverflow="clip" rtlCol="0" anchor="t"/>
        <a:lstStyle/>
        <a:p>
          <a:pPr algn="l"/>
          <a:endParaRPr lang="en-US" sz="1100"/>
        </a:p>
      </xdr:txBody>
    </xdr:sp>
    <xdr:clientData/>
  </xdr:twoCellAnchor>
  <xdr:twoCellAnchor>
    <xdr:from>
      <xdr:col>9</xdr:col>
      <xdr:colOff>39688</xdr:colOff>
      <xdr:row>140</xdr:row>
      <xdr:rowOff>7937</xdr:rowOff>
    </xdr:from>
    <xdr:to>
      <xdr:col>10</xdr:col>
      <xdr:colOff>547688</xdr:colOff>
      <xdr:row>147</xdr:row>
      <xdr:rowOff>0</xdr:rowOff>
    </xdr:to>
    <xdr:sp macro="" textlink="">
      <xdr:nvSpPr>
        <xdr:cNvPr id="10" name="Right Brace 9"/>
        <xdr:cNvSpPr/>
      </xdr:nvSpPr>
      <xdr:spPr>
        <a:xfrm>
          <a:off x="5526088" y="25611137"/>
          <a:ext cx="1117600" cy="1272223"/>
        </a:xfrm>
        <a:prstGeom prst="rightBrace">
          <a:avLst>
            <a:gd name="adj1" fmla="val 8333"/>
            <a:gd name="adj2" fmla="val 49474"/>
          </a:avLst>
        </a:prstGeom>
      </xdr:spPr>
      <xdr:style>
        <a:lnRef idx="3">
          <a:schemeClr val="accent2"/>
        </a:lnRef>
        <a:fillRef idx="0">
          <a:schemeClr val="accent2"/>
        </a:fillRef>
        <a:effectRef idx="2">
          <a:schemeClr val="accent2"/>
        </a:effectRef>
        <a:fontRef idx="minor">
          <a:schemeClr val="tx1"/>
        </a:fontRef>
      </xdr:style>
      <xdr:txBody>
        <a:bodyPr vertOverflow="clip" horzOverflow="clip" rtlCol="0" anchor="t"/>
        <a:lstStyle/>
        <a:p>
          <a:pPr algn="l"/>
          <a:endParaRPr lang="en-US" sz="1100"/>
        </a:p>
      </xdr:txBody>
    </xdr:sp>
    <xdr:clientData/>
  </xdr:twoCellAnchor>
  <xdr:twoCellAnchor>
    <xdr:from>
      <xdr:col>0</xdr:col>
      <xdr:colOff>0</xdr:colOff>
      <xdr:row>154</xdr:row>
      <xdr:rowOff>46671</xdr:rowOff>
    </xdr:from>
    <xdr:to>
      <xdr:col>18</xdr:col>
      <xdr:colOff>603250</xdr:colOff>
      <xdr:row>189</xdr:row>
      <xdr:rowOff>118110</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213360</xdr:colOff>
      <xdr:row>97</xdr:row>
      <xdr:rowOff>137160</xdr:rowOff>
    </xdr:from>
    <xdr:to>
      <xdr:col>21</xdr:col>
      <xdr:colOff>137160</xdr:colOff>
      <xdr:row>121</xdr:row>
      <xdr:rowOff>15240</xdr:rowOff>
    </xdr:to>
    <xdr:graphicFrame macro="">
      <xdr:nvGraphicFramePr>
        <xdr:cNvPr id="1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13</xdr:col>
      <xdr:colOff>0</xdr:colOff>
      <xdr:row>15</xdr:row>
      <xdr:rowOff>68580</xdr:rowOff>
    </xdr:from>
    <xdr:to>
      <xdr:col>23</xdr:col>
      <xdr:colOff>91440</xdr:colOff>
      <xdr:row>34</xdr:row>
      <xdr:rowOff>160020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30480</xdr:colOff>
      <xdr:row>0</xdr:row>
      <xdr:rowOff>0</xdr:rowOff>
    </xdr:from>
    <xdr:to>
      <xdr:col>14</xdr:col>
      <xdr:colOff>411480</xdr:colOff>
      <xdr:row>15</xdr:row>
      <xdr:rowOff>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266700</xdr:colOff>
      <xdr:row>36</xdr:row>
      <xdr:rowOff>137160</xdr:rowOff>
    </xdr:from>
    <xdr:to>
      <xdr:col>23</xdr:col>
      <xdr:colOff>7620</xdr:colOff>
      <xdr:row>55</xdr:row>
      <xdr:rowOff>22860</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119062</xdr:colOff>
      <xdr:row>86</xdr:row>
      <xdr:rowOff>55562</xdr:rowOff>
    </xdr:from>
    <xdr:to>
      <xdr:col>4</xdr:col>
      <xdr:colOff>555625</xdr:colOff>
      <xdr:row>90</xdr:row>
      <xdr:rowOff>103187</xdr:rowOff>
    </xdr:to>
    <xdr:sp macro="" textlink="">
      <xdr:nvSpPr>
        <xdr:cNvPr id="5" name="Right Brace 4"/>
        <xdr:cNvSpPr/>
      </xdr:nvSpPr>
      <xdr:spPr>
        <a:xfrm>
          <a:off x="2557462" y="15783242"/>
          <a:ext cx="436563" cy="779145"/>
        </a:xfrm>
        <a:prstGeom prst="rightBrace">
          <a:avLst/>
        </a:prstGeom>
      </xdr:spPr>
      <xdr:style>
        <a:lnRef idx="3">
          <a:schemeClr val="accent2"/>
        </a:lnRef>
        <a:fillRef idx="0">
          <a:schemeClr val="accent2"/>
        </a:fillRef>
        <a:effectRef idx="2">
          <a:schemeClr val="accent2"/>
        </a:effectRef>
        <a:fontRef idx="minor">
          <a:schemeClr val="tx1"/>
        </a:fontRef>
      </xdr:style>
      <xdr:txBody>
        <a:bodyPr vertOverflow="clip" horzOverflow="clip" rtlCol="0" anchor="t"/>
        <a:lstStyle/>
        <a:p>
          <a:pPr algn="l"/>
          <a:endParaRPr lang="en-US" sz="1100"/>
        </a:p>
      </xdr:txBody>
    </xdr:sp>
    <xdr:clientData/>
  </xdr:twoCellAnchor>
  <xdr:twoCellAnchor>
    <xdr:from>
      <xdr:col>4</xdr:col>
      <xdr:colOff>134938</xdr:colOff>
      <xdr:row>92</xdr:row>
      <xdr:rowOff>71437</xdr:rowOff>
    </xdr:from>
    <xdr:to>
      <xdr:col>4</xdr:col>
      <xdr:colOff>571501</xdr:colOff>
      <xdr:row>96</xdr:row>
      <xdr:rowOff>119062</xdr:rowOff>
    </xdr:to>
    <xdr:sp macro="" textlink="">
      <xdr:nvSpPr>
        <xdr:cNvPr id="6" name="Right Brace 5"/>
        <xdr:cNvSpPr/>
      </xdr:nvSpPr>
      <xdr:spPr>
        <a:xfrm>
          <a:off x="2573338" y="16896397"/>
          <a:ext cx="436563" cy="779145"/>
        </a:xfrm>
        <a:prstGeom prst="rightBrace">
          <a:avLst/>
        </a:prstGeom>
      </xdr:spPr>
      <xdr:style>
        <a:lnRef idx="3">
          <a:schemeClr val="accent2"/>
        </a:lnRef>
        <a:fillRef idx="0">
          <a:schemeClr val="accent2"/>
        </a:fillRef>
        <a:effectRef idx="2">
          <a:schemeClr val="accent2"/>
        </a:effectRef>
        <a:fontRef idx="minor">
          <a:schemeClr val="tx1"/>
        </a:fontRef>
      </xdr:style>
      <xdr:txBody>
        <a:bodyPr vertOverflow="clip" horzOverflow="clip" rtlCol="0" anchor="t"/>
        <a:lstStyle/>
        <a:p>
          <a:pPr algn="l"/>
          <a:endParaRPr lang="en-US" sz="1100"/>
        </a:p>
      </xdr:txBody>
    </xdr:sp>
    <xdr:clientData/>
  </xdr:twoCellAnchor>
  <xdr:twoCellAnchor>
    <xdr:from>
      <xdr:col>9</xdr:col>
      <xdr:colOff>39688</xdr:colOff>
      <xdr:row>88</xdr:row>
      <xdr:rowOff>7937</xdr:rowOff>
    </xdr:from>
    <xdr:to>
      <xdr:col>10</xdr:col>
      <xdr:colOff>547688</xdr:colOff>
      <xdr:row>95</xdr:row>
      <xdr:rowOff>0</xdr:rowOff>
    </xdr:to>
    <xdr:sp macro="" textlink="">
      <xdr:nvSpPr>
        <xdr:cNvPr id="7" name="Right Brace 6"/>
        <xdr:cNvSpPr/>
      </xdr:nvSpPr>
      <xdr:spPr>
        <a:xfrm>
          <a:off x="5526088" y="16101377"/>
          <a:ext cx="1117600" cy="1272223"/>
        </a:xfrm>
        <a:prstGeom prst="rightBrace">
          <a:avLst>
            <a:gd name="adj1" fmla="val 8333"/>
            <a:gd name="adj2" fmla="val 49474"/>
          </a:avLst>
        </a:prstGeom>
      </xdr:spPr>
      <xdr:style>
        <a:lnRef idx="3">
          <a:schemeClr val="accent2"/>
        </a:lnRef>
        <a:fillRef idx="0">
          <a:schemeClr val="accent2"/>
        </a:fillRef>
        <a:effectRef idx="2">
          <a:schemeClr val="accent2"/>
        </a:effectRef>
        <a:fontRef idx="minor">
          <a:schemeClr val="tx1"/>
        </a:fontRef>
      </xdr:style>
      <xdr:txBody>
        <a:bodyPr vertOverflow="clip" horzOverflow="clip" rtlCol="0" anchor="t"/>
        <a:lstStyle/>
        <a:p>
          <a:pPr algn="l"/>
          <a:endParaRPr lang="en-US" sz="1100"/>
        </a:p>
      </xdr:txBody>
    </xdr:sp>
    <xdr:clientData/>
  </xdr:twoCellAnchor>
  <xdr:twoCellAnchor>
    <xdr:from>
      <xdr:col>4</xdr:col>
      <xdr:colOff>119062</xdr:colOff>
      <xdr:row>100</xdr:row>
      <xdr:rowOff>55562</xdr:rowOff>
    </xdr:from>
    <xdr:to>
      <xdr:col>4</xdr:col>
      <xdr:colOff>555625</xdr:colOff>
      <xdr:row>104</xdr:row>
      <xdr:rowOff>103187</xdr:rowOff>
    </xdr:to>
    <xdr:sp macro="" textlink="">
      <xdr:nvSpPr>
        <xdr:cNvPr id="8" name="Right Brace 7"/>
        <xdr:cNvSpPr/>
      </xdr:nvSpPr>
      <xdr:spPr>
        <a:xfrm>
          <a:off x="2557462" y="18343562"/>
          <a:ext cx="436563" cy="779145"/>
        </a:xfrm>
        <a:prstGeom prst="rightBrace">
          <a:avLst/>
        </a:prstGeom>
      </xdr:spPr>
      <xdr:style>
        <a:lnRef idx="3">
          <a:schemeClr val="accent2"/>
        </a:lnRef>
        <a:fillRef idx="0">
          <a:schemeClr val="accent2"/>
        </a:fillRef>
        <a:effectRef idx="2">
          <a:schemeClr val="accent2"/>
        </a:effectRef>
        <a:fontRef idx="minor">
          <a:schemeClr val="tx1"/>
        </a:fontRef>
      </xdr:style>
      <xdr:txBody>
        <a:bodyPr vertOverflow="clip" horzOverflow="clip" rtlCol="0" anchor="t"/>
        <a:lstStyle/>
        <a:p>
          <a:pPr algn="l"/>
          <a:endParaRPr lang="en-US" sz="1100"/>
        </a:p>
      </xdr:txBody>
    </xdr:sp>
    <xdr:clientData/>
  </xdr:twoCellAnchor>
  <xdr:twoCellAnchor>
    <xdr:from>
      <xdr:col>4</xdr:col>
      <xdr:colOff>134938</xdr:colOff>
      <xdr:row>106</xdr:row>
      <xdr:rowOff>71437</xdr:rowOff>
    </xdr:from>
    <xdr:to>
      <xdr:col>4</xdr:col>
      <xdr:colOff>571501</xdr:colOff>
      <xdr:row>110</xdr:row>
      <xdr:rowOff>119062</xdr:rowOff>
    </xdr:to>
    <xdr:sp macro="" textlink="">
      <xdr:nvSpPr>
        <xdr:cNvPr id="9" name="Right Brace 8"/>
        <xdr:cNvSpPr/>
      </xdr:nvSpPr>
      <xdr:spPr>
        <a:xfrm>
          <a:off x="2573338" y="19456717"/>
          <a:ext cx="436563" cy="779145"/>
        </a:xfrm>
        <a:prstGeom prst="rightBrace">
          <a:avLst/>
        </a:prstGeom>
      </xdr:spPr>
      <xdr:style>
        <a:lnRef idx="3">
          <a:schemeClr val="accent2"/>
        </a:lnRef>
        <a:fillRef idx="0">
          <a:schemeClr val="accent2"/>
        </a:fillRef>
        <a:effectRef idx="2">
          <a:schemeClr val="accent2"/>
        </a:effectRef>
        <a:fontRef idx="minor">
          <a:schemeClr val="tx1"/>
        </a:fontRef>
      </xdr:style>
      <xdr:txBody>
        <a:bodyPr vertOverflow="clip" horzOverflow="clip" rtlCol="0" anchor="t"/>
        <a:lstStyle/>
        <a:p>
          <a:pPr algn="l"/>
          <a:endParaRPr lang="en-US" sz="1100"/>
        </a:p>
      </xdr:txBody>
    </xdr:sp>
    <xdr:clientData/>
  </xdr:twoCellAnchor>
  <xdr:twoCellAnchor>
    <xdr:from>
      <xdr:col>9</xdr:col>
      <xdr:colOff>39688</xdr:colOff>
      <xdr:row>102</xdr:row>
      <xdr:rowOff>7937</xdr:rowOff>
    </xdr:from>
    <xdr:to>
      <xdr:col>10</xdr:col>
      <xdr:colOff>547688</xdr:colOff>
      <xdr:row>109</xdr:row>
      <xdr:rowOff>0</xdr:rowOff>
    </xdr:to>
    <xdr:sp macro="" textlink="">
      <xdr:nvSpPr>
        <xdr:cNvPr id="10" name="Right Brace 9"/>
        <xdr:cNvSpPr/>
      </xdr:nvSpPr>
      <xdr:spPr>
        <a:xfrm>
          <a:off x="5526088" y="18661697"/>
          <a:ext cx="1117600" cy="1272223"/>
        </a:xfrm>
        <a:prstGeom prst="rightBrace">
          <a:avLst>
            <a:gd name="adj1" fmla="val 8333"/>
            <a:gd name="adj2" fmla="val 49474"/>
          </a:avLst>
        </a:prstGeom>
      </xdr:spPr>
      <xdr:style>
        <a:lnRef idx="3">
          <a:schemeClr val="accent2"/>
        </a:lnRef>
        <a:fillRef idx="0">
          <a:schemeClr val="accent2"/>
        </a:fillRef>
        <a:effectRef idx="2">
          <a:schemeClr val="accent2"/>
        </a:effectRef>
        <a:fontRef idx="minor">
          <a:schemeClr val="tx1"/>
        </a:fontRef>
      </xdr:style>
      <xdr:txBody>
        <a:bodyPr vertOverflow="clip" horzOverflow="clip" rtlCol="0" anchor="t"/>
        <a:lstStyle/>
        <a:p>
          <a:pPr algn="l"/>
          <a:endParaRPr lang="en-US" sz="1100"/>
        </a:p>
      </xdr:txBody>
    </xdr:sp>
    <xdr:clientData/>
  </xdr:twoCellAnchor>
  <xdr:twoCellAnchor>
    <xdr:from>
      <xdr:col>2</xdr:col>
      <xdr:colOff>182880</xdr:colOff>
      <xdr:row>59</xdr:row>
      <xdr:rowOff>15240</xdr:rowOff>
    </xdr:from>
    <xdr:to>
      <xdr:col>15</xdr:col>
      <xdr:colOff>525780</xdr:colOff>
      <xdr:row>78</xdr:row>
      <xdr:rowOff>83820</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434340</xdr:colOff>
      <xdr:row>115</xdr:row>
      <xdr:rowOff>38100</xdr:rowOff>
    </xdr:from>
    <xdr:to>
      <xdr:col>17</xdr:col>
      <xdr:colOff>152400</xdr:colOff>
      <xdr:row>133</xdr:row>
      <xdr:rowOff>152400</xdr:rowOff>
    </xdr:to>
    <xdr:graphicFrame macro="">
      <xdr:nvGraphicFramePr>
        <xdr:cNvPr id="1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F153"/>
  <sheetViews>
    <sheetView topLeftCell="A139" zoomScale="96" zoomScaleNormal="96" workbookViewId="0">
      <selection activeCell="A151" sqref="A151:J153"/>
    </sheetView>
  </sheetViews>
  <sheetFormatPr defaultRowHeight="14.4"/>
  <cols>
    <col min="1" max="1" width="13.21875" customWidth="1"/>
    <col min="6" max="6" width="10.5546875" customWidth="1"/>
    <col min="7" max="7" width="15.44140625" customWidth="1"/>
    <col min="8" max="8" width="20" customWidth="1"/>
    <col min="9" max="9" width="13.6640625" customWidth="1"/>
    <col min="12" max="12" width="8.88671875" customWidth="1"/>
  </cols>
  <sheetData>
    <row r="1" spans="1:32">
      <c r="A1" s="49" t="s">
        <v>65</v>
      </c>
    </row>
    <row r="2" spans="1:32">
      <c r="A2" s="49" t="s">
        <v>103</v>
      </c>
    </row>
    <row r="3" spans="1:32" ht="51" customHeight="1">
      <c r="A3" s="66" t="s">
        <v>64</v>
      </c>
      <c r="B3" s="66"/>
      <c r="C3" s="66"/>
      <c r="D3" s="66"/>
      <c r="E3" s="66"/>
      <c r="F3" s="66"/>
      <c r="G3" s="66"/>
      <c r="H3" s="66"/>
      <c r="I3" s="66"/>
      <c r="J3" s="66"/>
      <c r="K3" s="66"/>
      <c r="L3" s="66"/>
      <c r="M3" s="66"/>
      <c r="N3" s="66"/>
      <c r="O3" s="66"/>
      <c r="P3" s="66"/>
      <c r="Q3" s="66"/>
      <c r="R3" s="66"/>
      <c r="S3" s="66"/>
      <c r="T3" s="66"/>
      <c r="U3" s="66"/>
      <c r="V3" s="66"/>
      <c r="W3" s="66"/>
      <c r="X3" s="66"/>
      <c r="Y3" s="66"/>
      <c r="Z3" s="66"/>
      <c r="AA3" s="66"/>
      <c r="AB3" s="66"/>
      <c r="AC3" s="66"/>
      <c r="AD3" s="66"/>
      <c r="AE3" s="66"/>
      <c r="AF3" s="66"/>
    </row>
    <row r="4" spans="1:32">
      <c r="A4" s="44"/>
      <c r="B4" s="48" t="s">
        <v>23</v>
      </c>
      <c r="C4" s="48" t="s">
        <v>63</v>
      </c>
      <c r="D4" s="48" t="s">
        <v>22</v>
      </c>
      <c r="E4" s="44"/>
      <c r="F4" s="48" t="s">
        <v>62</v>
      </c>
      <c r="G4" s="48" t="s">
        <v>61</v>
      </c>
      <c r="H4" s="44"/>
      <c r="J4" s="65"/>
      <c r="K4" s="65"/>
      <c r="L4" s="44"/>
      <c r="M4" s="65"/>
      <c r="N4" s="65"/>
      <c r="O4" s="65"/>
      <c r="P4" s="65"/>
    </row>
    <row r="5" spans="1:32">
      <c r="A5" s="44">
        <v>1</v>
      </c>
      <c r="B5" s="44">
        <v>1985</v>
      </c>
      <c r="C5" s="44">
        <f t="shared" ref="C5:C15" si="0">POWER(B5,2)</f>
        <v>3940225</v>
      </c>
      <c r="D5" s="44">
        <v>19.5</v>
      </c>
      <c r="E5" s="44"/>
      <c r="F5" s="44">
        <f t="shared" ref="F5:F15" si="1">B$27+B$26*B5</f>
        <v>20.46363636363219</v>
      </c>
      <c r="G5" s="44">
        <f t="shared" ref="G5:G15" si="2">G$22+G$23*B5+G$24*C5</f>
        <v>19.138249301642645</v>
      </c>
      <c r="H5" s="44"/>
    </row>
    <row r="6" spans="1:32">
      <c r="A6" s="44">
        <v>1</v>
      </c>
      <c r="B6" s="44">
        <v>1986</v>
      </c>
      <c r="C6" s="44">
        <f t="shared" si="0"/>
        <v>3944196</v>
      </c>
      <c r="D6" s="44">
        <v>21.2</v>
      </c>
      <c r="E6" s="44"/>
      <c r="F6" s="44">
        <f t="shared" si="1"/>
        <v>20.914545454542122</v>
      </c>
      <c r="G6" s="44">
        <f t="shared" si="2"/>
        <v>20.384283766848966</v>
      </c>
      <c r="H6" s="44"/>
    </row>
    <row r="7" spans="1:32">
      <c r="A7" s="44">
        <v>1</v>
      </c>
      <c r="B7" s="44">
        <v>1987</v>
      </c>
      <c r="C7" s="44">
        <f t="shared" si="0"/>
        <v>3948169</v>
      </c>
      <c r="D7" s="44">
        <v>20.8</v>
      </c>
      <c r="E7" s="44"/>
      <c r="F7" s="44">
        <f t="shared" si="1"/>
        <v>21.365454545452053</v>
      </c>
      <c r="G7" s="44">
        <f t="shared" si="2"/>
        <v>21.453623648267239</v>
      </c>
      <c r="H7" s="44"/>
    </row>
    <row r="8" spans="1:32">
      <c r="A8" s="44">
        <v>1</v>
      </c>
      <c r="B8" s="44">
        <v>1988</v>
      </c>
      <c r="C8" s="44">
        <f t="shared" si="0"/>
        <v>3952144</v>
      </c>
      <c r="D8" s="44">
        <v>21.4</v>
      </c>
      <c r="E8" s="44"/>
      <c r="F8" s="44">
        <f t="shared" si="1"/>
        <v>21.816363636361984</v>
      </c>
      <c r="G8" s="44">
        <f t="shared" si="2"/>
        <v>22.346268945722841</v>
      </c>
      <c r="H8" s="44"/>
    </row>
    <row r="9" spans="1:32">
      <c r="A9" s="44">
        <v>1</v>
      </c>
      <c r="B9" s="44">
        <v>1989</v>
      </c>
      <c r="C9" s="44">
        <f t="shared" si="0"/>
        <v>3956121</v>
      </c>
      <c r="D9" s="44">
        <v>21.9</v>
      </c>
      <c r="E9" s="44"/>
      <c r="F9" s="44">
        <f t="shared" si="1"/>
        <v>22.267272727271916</v>
      </c>
      <c r="G9" s="44">
        <f t="shared" si="2"/>
        <v>23.062219659332186</v>
      </c>
      <c r="H9" s="44"/>
    </row>
    <row r="10" spans="1:32">
      <c r="A10" s="44">
        <v>1</v>
      </c>
      <c r="B10" s="44">
        <v>1990</v>
      </c>
      <c r="C10" s="44">
        <f t="shared" si="0"/>
        <v>3960100</v>
      </c>
      <c r="D10" s="44">
        <v>23.8</v>
      </c>
      <c r="E10" s="44"/>
      <c r="F10" s="44">
        <f t="shared" si="1"/>
        <v>22.718181818181847</v>
      </c>
      <c r="G10" s="44">
        <f t="shared" si="2"/>
        <v>23.60147578897886</v>
      </c>
      <c r="H10" s="44"/>
    </row>
    <row r="11" spans="1:32">
      <c r="A11" s="44">
        <v>1</v>
      </c>
      <c r="B11" s="44">
        <v>1991</v>
      </c>
      <c r="C11" s="44">
        <f t="shared" si="0"/>
        <v>3964081</v>
      </c>
      <c r="D11" s="44">
        <v>25.1</v>
      </c>
      <c r="E11" s="44"/>
      <c r="F11" s="44">
        <f t="shared" si="1"/>
        <v>23.169090909091778</v>
      </c>
      <c r="G11" s="44">
        <f t="shared" si="2"/>
        <v>23.964037334662862</v>
      </c>
      <c r="H11" s="44"/>
    </row>
    <row r="12" spans="1:32">
      <c r="A12" s="44">
        <v>1</v>
      </c>
      <c r="B12" s="44">
        <v>1992</v>
      </c>
      <c r="C12" s="44">
        <f t="shared" si="0"/>
        <v>3968064</v>
      </c>
      <c r="D12" s="44">
        <v>24.2</v>
      </c>
      <c r="E12" s="44"/>
      <c r="F12" s="44">
        <f t="shared" si="1"/>
        <v>23.62000000000171</v>
      </c>
      <c r="G12" s="44">
        <f t="shared" si="2"/>
        <v>24.149904296500608</v>
      </c>
      <c r="H12" s="44"/>
    </row>
    <row r="13" spans="1:32">
      <c r="A13" s="44">
        <v>1</v>
      </c>
      <c r="B13" s="44">
        <v>1993</v>
      </c>
      <c r="C13" s="44">
        <f t="shared" si="0"/>
        <v>3972049</v>
      </c>
      <c r="D13" s="44">
        <v>25.2</v>
      </c>
      <c r="E13" s="44"/>
      <c r="F13" s="44">
        <f t="shared" si="1"/>
        <v>24.070909090911641</v>
      </c>
      <c r="G13" s="44">
        <f t="shared" si="2"/>
        <v>24.159076674433891</v>
      </c>
      <c r="H13" s="44"/>
    </row>
    <row r="14" spans="1:32">
      <c r="A14" s="44">
        <v>1</v>
      </c>
      <c r="B14" s="44">
        <v>1994</v>
      </c>
      <c r="C14" s="44">
        <f t="shared" si="0"/>
        <v>3976036</v>
      </c>
      <c r="D14" s="44">
        <v>24.1</v>
      </c>
      <c r="E14" s="44"/>
      <c r="F14" s="44">
        <f t="shared" si="1"/>
        <v>24.521818181821573</v>
      </c>
      <c r="G14" s="44">
        <f t="shared" si="2"/>
        <v>23.991554468462709</v>
      </c>
      <c r="H14" s="44"/>
    </row>
    <row r="15" spans="1:32">
      <c r="A15" s="44">
        <v>1</v>
      </c>
      <c r="B15" s="44">
        <v>1995</v>
      </c>
      <c r="C15" s="44">
        <f t="shared" si="0"/>
        <v>3980025</v>
      </c>
      <c r="D15" s="44">
        <v>22.7</v>
      </c>
      <c r="E15" s="44"/>
      <c r="F15" s="44">
        <f t="shared" si="1"/>
        <v>24.972727272731504</v>
      </c>
      <c r="G15" s="44">
        <f t="shared" si="2"/>
        <v>23.647337678587064</v>
      </c>
      <c r="H15" s="44"/>
    </row>
    <row r="16" spans="1:32">
      <c r="A16" s="44"/>
      <c r="B16" s="44"/>
      <c r="C16" s="44"/>
      <c r="D16" s="44"/>
      <c r="E16" s="44"/>
      <c r="F16" s="44"/>
      <c r="G16" s="44"/>
      <c r="H16" s="44"/>
    </row>
    <row r="17" spans="1:8" ht="15" thickBot="1"/>
    <row r="18" spans="1:8">
      <c r="A18" s="67" t="s">
        <v>60</v>
      </c>
      <c r="B18" s="68"/>
      <c r="C18" s="69"/>
      <c r="D18" s="8"/>
      <c r="E18" s="44"/>
      <c r="F18" s="67" t="s">
        <v>59</v>
      </c>
      <c r="G18" s="68"/>
      <c r="H18" s="69"/>
    </row>
    <row r="19" spans="1:8">
      <c r="A19" s="10"/>
      <c r="B19" s="8"/>
      <c r="C19" s="9"/>
      <c r="D19" s="8"/>
      <c r="E19" s="44"/>
      <c r="F19" s="10"/>
      <c r="G19" s="8"/>
      <c r="H19" s="9"/>
    </row>
    <row r="20" spans="1:8">
      <c r="A20" s="10" t="s">
        <v>58</v>
      </c>
      <c r="B20" s="8">
        <f>COUNTA(A5:A15)</f>
        <v>11</v>
      </c>
      <c r="C20" s="9"/>
      <c r="D20" s="8"/>
      <c r="E20" s="44"/>
      <c r="F20" s="10"/>
      <c r="G20" s="73" t="s">
        <v>57</v>
      </c>
      <c r="H20" s="74"/>
    </row>
    <row r="21" spans="1:8">
      <c r="A21" s="10" t="s">
        <v>56</v>
      </c>
      <c r="B21" s="8">
        <f>AVERAGE(B5:B15)</f>
        <v>1990</v>
      </c>
      <c r="C21" s="9"/>
      <c r="D21" s="8"/>
      <c r="E21" s="44"/>
      <c r="F21" s="10"/>
      <c r="G21" s="8"/>
      <c r="H21" s="9"/>
    </row>
    <row r="22" spans="1:8">
      <c r="A22" s="10" t="s">
        <v>55</v>
      </c>
      <c r="B22" s="8">
        <f>AVERAGE(D5:D15)</f>
        <v>22.718181818181815</v>
      </c>
      <c r="C22" s="9"/>
      <c r="D22" s="8"/>
      <c r="E22" s="44"/>
      <c r="F22" s="46" t="s">
        <v>49</v>
      </c>
      <c r="G22" s="8">
        <f t="array" ref="G22:G24">MMULT(MMULT(MINVERSE(MMULT(TRANSPOSE(A5:C15),A5:C15)),TRANSPOSE(A5:C15)),D5:D15)</f>
        <v>-350737.81798133813</v>
      </c>
      <c r="H22" s="9"/>
    </row>
    <row r="23" spans="1:8">
      <c r="A23" s="10" t="s">
        <v>54</v>
      </c>
      <c r="B23" s="8">
        <f>SUMPRODUCT(B5:B15,B5:B15)-B20*B21*B21</f>
        <v>110</v>
      </c>
      <c r="C23" s="9"/>
      <c r="D23" s="8"/>
      <c r="E23" s="44"/>
      <c r="F23" s="46" t="s">
        <v>50</v>
      </c>
      <c r="G23" s="8">
        <v>352.07313081771122</v>
      </c>
      <c r="H23" s="9"/>
    </row>
    <row r="24" spans="1:8">
      <c r="A24" s="10" t="s">
        <v>53</v>
      </c>
      <c r="B24" s="8">
        <f>SUMPRODUCT(D5:D15,D5:D15)-B20*B22*B22</f>
        <v>35.856363636366041</v>
      </c>
      <c r="C24" s="9"/>
      <c r="D24" s="8"/>
      <c r="E24" s="44"/>
      <c r="F24" s="46" t="s">
        <v>52</v>
      </c>
      <c r="G24" s="8">
        <v>-8.8347291954778473E-2</v>
      </c>
      <c r="H24" s="9"/>
    </row>
    <row r="25" spans="1:8">
      <c r="A25" s="10" t="s">
        <v>51</v>
      </c>
      <c r="B25" s="8">
        <f>SUMPRODUCT(B5:B15,D5:D15)-B20*B21*B22</f>
        <v>49.600000000093132</v>
      </c>
      <c r="C25" s="9"/>
      <c r="D25" s="8"/>
      <c r="E25" s="44"/>
      <c r="F25" s="10"/>
      <c r="G25" s="8"/>
      <c r="H25" s="9"/>
    </row>
    <row r="26" spans="1:8">
      <c r="A26" s="46" t="s">
        <v>50</v>
      </c>
      <c r="B26" s="8">
        <f>B25/B23</f>
        <v>0.45090909090993758</v>
      </c>
      <c r="C26" s="9"/>
      <c r="D26" s="8"/>
      <c r="E26" s="44"/>
      <c r="F26" s="10"/>
      <c r="G26" s="8"/>
      <c r="H26" s="9"/>
    </row>
    <row r="27" spans="1:8">
      <c r="A27" s="46" t="s">
        <v>49</v>
      </c>
      <c r="B27" s="8">
        <f>B22-(B21*B26)</f>
        <v>-874.59090909259396</v>
      </c>
      <c r="C27" s="9"/>
      <c r="D27" s="8"/>
      <c r="E27" s="44"/>
      <c r="F27" s="10"/>
      <c r="G27" s="8"/>
      <c r="H27" s="9"/>
    </row>
    <row r="28" spans="1:8" ht="15" thickBot="1">
      <c r="A28" s="70" t="s">
        <v>48</v>
      </c>
      <c r="B28" s="71"/>
      <c r="C28" s="72"/>
      <c r="D28" s="8"/>
      <c r="E28" s="44"/>
      <c r="F28" s="4"/>
      <c r="G28" s="43"/>
      <c r="H28" s="3"/>
    </row>
    <row r="31" spans="1:8" ht="23.4">
      <c r="A31" s="42" t="s">
        <v>47</v>
      </c>
    </row>
    <row r="32" spans="1:8" ht="16.2" customHeight="1">
      <c r="A32" s="42"/>
    </row>
    <row r="33" spans="1:28" ht="51" customHeight="1" thickBot="1">
      <c r="A33" s="76" t="s">
        <v>46</v>
      </c>
      <c r="B33" s="76"/>
      <c r="C33" s="76"/>
      <c r="D33" s="76"/>
      <c r="E33" s="76"/>
      <c r="F33" s="76"/>
      <c r="G33" s="76"/>
      <c r="H33" s="76"/>
      <c r="I33" s="76"/>
      <c r="J33" s="76"/>
      <c r="K33" s="76"/>
      <c r="L33" s="76"/>
      <c r="M33" s="76"/>
      <c r="N33" s="76"/>
      <c r="O33" s="76"/>
      <c r="P33" s="76"/>
      <c r="Q33" s="76"/>
      <c r="R33" s="76"/>
      <c r="S33" s="76"/>
      <c r="T33" s="76"/>
      <c r="U33" s="76"/>
      <c r="V33" s="76"/>
      <c r="W33" s="76"/>
      <c r="X33" s="76"/>
      <c r="Y33" s="76"/>
      <c r="Z33" s="76"/>
      <c r="AA33" s="76"/>
      <c r="AB33" s="76"/>
    </row>
    <row r="34" spans="1:28" ht="15" customHeight="1" thickBot="1">
      <c r="A34" s="41"/>
      <c r="B34" s="40"/>
      <c r="C34" s="40"/>
      <c r="D34" s="40"/>
      <c r="E34" s="40"/>
      <c r="F34" s="40"/>
      <c r="G34" s="40"/>
      <c r="H34" s="40"/>
      <c r="I34" s="40"/>
      <c r="J34" s="40"/>
      <c r="K34" s="40"/>
      <c r="L34" s="40"/>
      <c r="M34" s="40"/>
      <c r="N34" s="40"/>
      <c r="O34" s="40"/>
      <c r="P34" s="40"/>
      <c r="Q34" s="40"/>
      <c r="R34" s="40"/>
      <c r="S34" s="40"/>
      <c r="T34" s="40"/>
      <c r="U34" s="40"/>
      <c r="V34" s="39"/>
      <c r="W34" s="38"/>
      <c r="X34" s="38"/>
      <c r="Y34" s="38"/>
      <c r="Z34" s="38"/>
      <c r="AA34" s="38"/>
      <c r="AB34" s="38"/>
    </row>
    <row r="35" spans="1:28">
      <c r="A35" s="22" t="s">
        <v>23</v>
      </c>
      <c r="B35" s="21" t="s">
        <v>22</v>
      </c>
      <c r="C35" s="12"/>
      <c r="D35" s="67" t="s">
        <v>45</v>
      </c>
      <c r="E35" s="69"/>
      <c r="F35" s="8"/>
      <c r="G35" s="67" t="s">
        <v>44</v>
      </c>
      <c r="H35" s="69"/>
      <c r="I35" s="8"/>
      <c r="J35" s="67" t="s">
        <v>35</v>
      </c>
      <c r="K35" s="69"/>
      <c r="L35" s="7"/>
      <c r="M35" s="7"/>
      <c r="N35" s="7"/>
      <c r="O35" s="7"/>
      <c r="P35" s="7"/>
      <c r="Q35" s="7"/>
      <c r="R35" s="7"/>
      <c r="S35" s="7"/>
      <c r="T35" s="7"/>
      <c r="U35" s="7"/>
      <c r="V35" s="6"/>
    </row>
    <row r="36" spans="1:28">
      <c r="A36" s="10">
        <v>1985</v>
      </c>
      <c r="B36" s="9">
        <v>19.5</v>
      </c>
      <c r="C36" s="8"/>
      <c r="D36" s="10">
        <f t="shared" ref="D36:E43" si="3">IF(COUNTA(A36:A39)=4,AVERAGE(A36:A39),0)</f>
        <v>1986.5</v>
      </c>
      <c r="E36" s="9">
        <f t="shared" si="3"/>
        <v>20.725000000000001</v>
      </c>
      <c r="F36" s="8"/>
      <c r="G36" s="10">
        <f t="shared" ref="G36:H42" si="4">IF(COUNTA(D36:D37)=2,AVERAGE(D36:D37),0)</f>
        <v>1987</v>
      </c>
      <c r="H36" s="9">
        <f t="shared" si="4"/>
        <v>21.024999999999999</v>
      </c>
      <c r="I36" s="8"/>
      <c r="J36" s="10">
        <f t="shared" ref="J36:K42" si="5">IF(COUNTA(A36:A40)=5,AVERAGE(A36:A40),0)</f>
        <v>1987</v>
      </c>
      <c r="K36" s="9">
        <f t="shared" si="5"/>
        <v>20.96</v>
      </c>
      <c r="L36" s="7"/>
      <c r="M36" s="7"/>
      <c r="N36" s="7"/>
      <c r="O36" s="7"/>
      <c r="P36" s="7"/>
      <c r="Q36" s="7"/>
      <c r="R36" s="7"/>
      <c r="S36" s="7"/>
      <c r="T36" s="7"/>
      <c r="U36" s="7"/>
      <c r="V36" s="6"/>
    </row>
    <row r="37" spans="1:28">
      <c r="A37" s="10">
        <v>1986</v>
      </c>
      <c r="B37" s="9">
        <v>21.2</v>
      </c>
      <c r="C37" s="8"/>
      <c r="D37" s="10">
        <f t="shared" si="3"/>
        <v>1987.5</v>
      </c>
      <c r="E37" s="9">
        <f t="shared" si="3"/>
        <v>21.324999999999999</v>
      </c>
      <c r="F37" s="8"/>
      <c r="G37" s="10">
        <f t="shared" si="4"/>
        <v>1988</v>
      </c>
      <c r="H37" s="9">
        <f t="shared" si="4"/>
        <v>21.65</v>
      </c>
      <c r="I37" s="8"/>
      <c r="J37" s="10">
        <f t="shared" si="5"/>
        <v>1988</v>
      </c>
      <c r="K37" s="9">
        <f t="shared" si="5"/>
        <v>21.82</v>
      </c>
      <c r="L37" s="7"/>
      <c r="M37" s="7"/>
      <c r="N37" s="7"/>
      <c r="O37" s="7"/>
      <c r="P37" s="7"/>
      <c r="Q37" s="7"/>
      <c r="R37" s="7"/>
      <c r="S37" s="7"/>
      <c r="T37" s="7"/>
      <c r="U37" s="7"/>
      <c r="V37" s="6"/>
    </row>
    <row r="38" spans="1:28">
      <c r="A38" s="10">
        <v>1987</v>
      </c>
      <c r="B38" s="9">
        <v>20.8</v>
      </c>
      <c r="C38" s="8"/>
      <c r="D38" s="10">
        <f t="shared" si="3"/>
        <v>1988.5</v>
      </c>
      <c r="E38" s="9">
        <f t="shared" si="3"/>
        <v>21.974999999999998</v>
      </c>
      <c r="F38" s="8"/>
      <c r="G38" s="10">
        <f t="shared" si="4"/>
        <v>1989</v>
      </c>
      <c r="H38" s="9">
        <f t="shared" si="4"/>
        <v>22.512499999999996</v>
      </c>
      <c r="I38" s="8"/>
      <c r="J38" s="10">
        <f t="shared" si="5"/>
        <v>1989</v>
      </c>
      <c r="K38" s="9">
        <f t="shared" si="5"/>
        <v>22.6</v>
      </c>
      <c r="L38" s="7"/>
      <c r="M38" s="7"/>
      <c r="N38" s="7"/>
      <c r="O38" s="7"/>
      <c r="P38" s="7"/>
      <c r="Q38" s="7"/>
      <c r="R38" s="7"/>
      <c r="S38" s="7"/>
      <c r="T38" s="7"/>
      <c r="U38" s="7"/>
      <c r="V38" s="6"/>
    </row>
    <row r="39" spans="1:28">
      <c r="A39" s="10">
        <v>1988</v>
      </c>
      <c r="B39" s="9">
        <v>21.4</v>
      </c>
      <c r="C39" s="8"/>
      <c r="D39" s="10">
        <f t="shared" si="3"/>
        <v>1989.5</v>
      </c>
      <c r="E39" s="9">
        <f t="shared" si="3"/>
        <v>23.049999999999997</v>
      </c>
      <c r="F39" s="8"/>
      <c r="G39" s="10">
        <f t="shared" si="4"/>
        <v>1990</v>
      </c>
      <c r="H39" s="9">
        <f t="shared" si="4"/>
        <v>23.4</v>
      </c>
      <c r="I39" s="8"/>
      <c r="J39" s="10">
        <f t="shared" si="5"/>
        <v>1990</v>
      </c>
      <c r="K39" s="9">
        <f t="shared" si="5"/>
        <v>23.279999999999998</v>
      </c>
      <c r="L39" s="7"/>
      <c r="M39" s="7"/>
      <c r="N39" s="7"/>
      <c r="O39" s="7"/>
      <c r="P39" s="7"/>
      <c r="Q39" s="7"/>
      <c r="R39" s="7"/>
      <c r="S39" s="7"/>
      <c r="T39" s="7"/>
      <c r="U39" s="7"/>
      <c r="V39" s="6"/>
    </row>
    <row r="40" spans="1:28">
      <c r="A40" s="10">
        <v>1989</v>
      </c>
      <c r="B40" s="9">
        <v>21.9</v>
      </c>
      <c r="C40" s="8"/>
      <c r="D40" s="10">
        <f t="shared" si="3"/>
        <v>1990.5</v>
      </c>
      <c r="E40" s="9">
        <f t="shared" si="3"/>
        <v>23.750000000000004</v>
      </c>
      <c r="F40" s="8"/>
      <c r="G40" s="10">
        <f t="shared" si="4"/>
        <v>1991</v>
      </c>
      <c r="H40" s="9">
        <f t="shared" si="4"/>
        <v>24.162500000000001</v>
      </c>
      <c r="I40" s="8"/>
      <c r="J40" s="10">
        <f t="shared" si="5"/>
        <v>1991</v>
      </c>
      <c r="K40" s="9">
        <f t="shared" si="5"/>
        <v>24.040000000000003</v>
      </c>
      <c r="L40" s="7"/>
      <c r="M40" s="7"/>
      <c r="N40" s="7"/>
      <c r="O40" s="7"/>
      <c r="P40" s="7"/>
      <c r="Q40" s="7"/>
      <c r="R40" s="7"/>
      <c r="S40" s="7"/>
      <c r="T40" s="7"/>
      <c r="U40" s="7"/>
      <c r="V40" s="6"/>
    </row>
    <row r="41" spans="1:28">
      <c r="A41" s="10">
        <v>1990</v>
      </c>
      <c r="B41" s="9">
        <v>23.8</v>
      </c>
      <c r="C41" s="8"/>
      <c r="D41" s="10">
        <f t="shared" si="3"/>
        <v>1991.5</v>
      </c>
      <c r="E41" s="9">
        <f t="shared" si="3"/>
        <v>24.575000000000003</v>
      </c>
      <c r="F41" s="8"/>
      <c r="G41" s="10">
        <f t="shared" si="4"/>
        <v>1992</v>
      </c>
      <c r="H41" s="9">
        <f t="shared" si="4"/>
        <v>24.612500000000001</v>
      </c>
      <c r="I41" s="8"/>
      <c r="J41" s="10">
        <f t="shared" si="5"/>
        <v>1992</v>
      </c>
      <c r="K41" s="9">
        <f t="shared" si="5"/>
        <v>24.48</v>
      </c>
      <c r="L41" s="7"/>
      <c r="M41" s="7"/>
      <c r="N41" s="7"/>
      <c r="O41" s="7"/>
      <c r="P41" s="7"/>
      <c r="Q41" s="7"/>
      <c r="R41" s="7"/>
      <c r="S41" s="7"/>
      <c r="T41" s="7"/>
      <c r="U41" s="7"/>
      <c r="V41" s="6"/>
    </row>
    <row r="42" spans="1:28" ht="15" thickBot="1">
      <c r="A42" s="10">
        <v>1991</v>
      </c>
      <c r="B42" s="9">
        <v>25.1</v>
      </c>
      <c r="C42" s="8"/>
      <c r="D42" s="10">
        <f t="shared" si="3"/>
        <v>1992.5</v>
      </c>
      <c r="E42" s="9">
        <f t="shared" si="3"/>
        <v>24.65</v>
      </c>
      <c r="F42" s="8"/>
      <c r="G42" s="4">
        <f t="shared" si="4"/>
        <v>1993</v>
      </c>
      <c r="H42" s="3">
        <f t="shared" si="4"/>
        <v>24.35</v>
      </c>
      <c r="I42" s="8"/>
      <c r="J42" s="4">
        <f t="shared" si="5"/>
        <v>1993</v>
      </c>
      <c r="K42" s="3">
        <f t="shared" si="5"/>
        <v>24.259999999999998</v>
      </c>
      <c r="L42" s="7"/>
      <c r="M42" s="7"/>
      <c r="N42" s="7"/>
      <c r="O42" s="7"/>
      <c r="P42" s="7"/>
      <c r="Q42" s="7"/>
      <c r="R42" s="7"/>
      <c r="S42" s="7"/>
      <c r="T42" s="7"/>
      <c r="U42" s="7"/>
      <c r="V42" s="6"/>
    </row>
    <row r="43" spans="1:28" ht="15" thickBot="1">
      <c r="A43" s="10">
        <v>1992</v>
      </c>
      <c r="B43" s="9">
        <v>24.2</v>
      </c>
      <c r="C43" s="8"/>
      <c r="D43" s="4">
        <f t="shared" si="3"/>
        <v>1993.5</v>
      </c>
      <c r="E43" s="3">
        <f t="shared" si="3"/>
        <v>24.05</v>
      </c>
      <c r="F43" s="8"/>
      <c r="G43" s="8"/>
      <c r="H43" s="8"/>
      <c r="I43" s="8"/>
      <c r="J43" s="8"/>
      <c r="K43" s="8"/>
      <c r="L43" s="7"/>
      <c r="M43" s="7"/>
      <c r="N43" s="7"/>
      <c r="O43" s="7"/>
      <c r="P43" s="7"/>
      <c r="Q43" s="7"/>
      <c r="R43" s="7"/>
      <c r="S43" s="7"/>
      <c r="T43" s="7"/>
      <c r="U43" s="7"/>
      <c r="V43" s="6"/>
    </row>
    <row r="44" spans="1:28">
      <c r="A44" s="10">
        <v>1993</v>
      </c>
      <c r="B44" s="9">
        <v>25.2</v>
      </c>
      <c r="C44" s="8"/>
      <c r="D44" s="8"/>
      <c r="E44" s="8"/>
      <c r="F44" s="8"/>
      <c r="G44" s="8"/>
      <c r="H44" s="8"/>
      <c r="I44" s="8"/>
      <c r="J44" s="8"/>
      <c r="K44" s="8"/>
      <c r="L44" s="7"/>
      <c r="M44" s="7"/>
      <c r="N44" s="7"/>
      <c r="O44" s="7"/>
      <c r="P44" s="7"/>
      <c r="Q44" s="7"/>
      <c r="R44" s="7"/>
      <c r="S44" s="7"/>
      <c r="T44" s="7"/>
      <c r="U44" s="7"/>
      <c r="V44" s="6"/>
    </row>
    <row r="45" spans="1:28">
      <c r="A45" s="10">
        <v>1994</v>
      </c>
      <c r="B45" s="9">
        <v>24.1</v>
      </c>
      <c r="C45" s="8"/>
      <c r="D45" s="8"/>
      <c r="E45" s="8"/>
      <c r="F45" s="8"/>
      <c r="G45" s="8"/>
      <c r="H45" s="8"/>
      <c r="I45" s="8"/>
      <c r="J45" s="8"/>
      <c r="K45" s="8"/>
      <c r="L45" s="7"/>
      <c r="M45" s="7"/>
      <c r="N45" s="7"/>
      <c r="O45" s="7"/>
      <c r="P45" s="7"/>
      <c r="Q45" s="7"/>
      <c r="R45" s="7"/>
      <c r="S45" s="7"/>
      <c r="T45" s="7"/>
      <c r="U45" s="7"/>
      <c r="V45" s="6"/>
    </row>
    <row r="46" spans="1:28" ht="15" thickBot="1">
      <c r="A46" s="4">
        <v>1995</v>
      </c>
      <c r="B46" s="3">
        <v>22.7</v>
      </c>
      <c r="C46" s="8"/>
      <c r="D46" s="8"/>
      <c r="E46" s="8"/>
      <c r="F46" s="8"/>
      <c r="G46" s="8"/>
      <c r="H46" s="8"/>
      <c r="I46" s="8"/>
      <c r="J46" s="8"/>
      <c r="K46" s="8"/>
      <c r="L46" s="7"/>
      <c r="M46" s="7"/>
      <c r="N46" s="7"/>
      <c r="O46" s="7"/>
      <c r="P46" s="7"/>
      <c r="Q46" s="7"/>
      <c r="R46" s="7"/>
      <c r="S46" s="7"/>
      <c r="T46" s="7"/>
      <c r="U46" s="7"/>
      <c r="V46" s="6"/>
    </row>
    <row r="47" spans="1:28">
      <c r="A47" s="11"/>
      <c r="B47" s="7"/>
      <c r="C47" s="7"/>
      <c r="D47" s="7"/>
      <c r="E47" s="7"/>
      <c r="F47" s="7"/>
      <c r="G47" s="7"/>
      <c r="H47" s="7"/>
      <c r="I47" s="7"/>
      <c r="J47" s="7"/>
      <c r="K47" s="7"/>
      <c r="L47" s="7"/>
      <c r="M47" s="7"/>
      <c r="N47" s="7"/>
      <c r="O47" s="7"/>
      <c r="P47" s="7"/>
      <c r="Q47" s="7"/>
      <c r="R47" s="7"/>
      <c r="S47" s="7"/>
      <c r="T47" s="7"/>
      <c r="U47" s="7"/>
      <c r="V47" s="6"/>
    </row>
    <row r="48" spans="1:28">
      <c r="A48" s="11"/>
      <c r="B48" s="7"/>
      <c r="C48" s="7"/>
      <c r="D48" s="7"/>
      <c r="E48" s="7"/>
      <c r="F48" s="7"/>
      <c r="G48" s="7"/>
      <c r="H48" s="7"/>
      <c r="I48" s="7"/>
      <c r="J48" s="7"/>
      <c r="K48" s="7"/>
      <c r="L48" s="7"/>
      <c r="M48" s="7"/>
      <c r="N48" s="7"/>
      <c r="O48" s="7"/>
      <c r="P48" s="7"/>
      <c r="Q48" s="7"/>
      <c r="R48" s="7"/>
      <c r="S48" s="7"/>
      <c r="T48" s="7"/>
      <c r="U48" s="7"/>
      <c r="V48" s="6"/>
    </row>
    <row r="49" spans="1:22" ht="15" customHeight="1">
      <c r="A49" s="11"/>
      <c r="B49" s="7"/>
      <c r="C49" s="7"/>
      <c r="D49" s="7"/>
      <c r="E49" s="7"/>
      <c r="F49" s="7"/>
      <c r="G49" s="7"/>
      <c r="H49" s="7"/>
      <c r="I49" s="7"/>
      <c r="J49" s="7"/>
      <c r="K49" s="7"/>
      <c r="L49" s="7"/>
      <c r="M49" s="7"/>
      <c r="N49" s="7"/>
      <c r="O49" s="7"/>
      <c r="P49" s="7"/>
      <c r="Q49" s="7"/>
      <c r="R49" s="7"/>
      <c r="S49" s="7"/>
      <c r="T49" s="7"/>
      <c r="U49" s="7"/>
      <c r="V49" s="6"/>
    </row>
    <row r="50" spans="1:22" ht="15" customHeight="1">
      <c r="A50" s="11"/>
      <c r="B50" s="7"/>
      <c r="C50" s="7"/>
      <c r="D50" s="7"/>
      <c r="E50" s="7"/>
      <c r="F50" s="7"/>
      <c r="G50" s="7"/>
      <c r="H50" s="7"/>
      <c r="I50" s="7"/>
      <c r="J50" s="7"/>
      <c r="K50" s="7"/>
      <c r="L50" s="7"/>
      <c r="M50" s="7"/>
      <c r="N50" s="7"/>
      <c r="O50" s="7"/>
      <c r="P50" s="7"/>
      <c r="Q50" s="7"/>
      <c r="R50" s="7"/>
      <c r="S50" s="7"/>
      <c r="T50" s="7"/>
      <c r="U50" s="7"/>
      <c r="V50" s="6"/>
    </row>
    <row r="51" spans="1:22" ht="15" customHeight="1">
      <c r="A51" s="11"/>
      <c r="B51" s="7"/>
      <c r="C51" s="7"/>
      <c r="D51" s="7"/>
      <c r="E51" s="7"/>
      <c r="F51" s="7"/>
      <c r="G51" s="7"/>
      <c r="H51" s="7"/>
      <c r="I51" s="7"/>
      <c r="J51" s="7"/>
      <c r="K51" s="7"/>
      <c r="L51" s="7"/>
      <c r="M51" s="7"/>
      <c r="N51" s="7"/>
      <c r="O51" s="7"/>
      <c r="P51" s="7"/>
      <c r="Q51" s="7"/>
      <c r="R51" s="7"/>
      <c r="S51" s="7"/>
      <c r="T51" s="7"/>
      <c r="U51" s="7"/>
      <c r="V51" s="6"/>
    </row>
    <row r="52" spans="1:22" ht="15" customHeight="1">
      <c r="A52" s="11"/>
      <c r="B52" s="7"/>
      <c r="C52" s="7"/>
      <c r="D52" s="7"/>
      <c r="E52" s="7"/>
      <c r="F52" s="7"/>
      <c r="G52" s="7"/>
      <c r="H52" s="7"/>
      <c r="I52" s="7"/>
      <c r="J52" s="7"/>
      <c r="K52" s="7"/>
      <c r="L52" s="7"/>
      <c r="M52" s="7"/>
      <c r="N52" s="7"/>
      <c r="O52" s="7"/>
      <c r="P52" s="7"/>
      <c r="Q52" s="7"/>
      <c r="R52" s="7"/>
      <c r="S52" s="7"/>
      <c r="T52" s="7"/>
      <c r="U52" s="7"/>
      <c r="V52" s="6"/>
    </row>
    <row r="53" spans="1:22" ht="15" customHeight="1">
      <c r="A53" s="11"/>
      <c r="B53" s="7"/>
      <c r="C53" s="7"/>
      <c r="D53" s="7"/>
      <c r="E53" s="7"/>
      <c r="F53" s="7"/>
      <c r="G53" s="7"/>
      <c r="H53" s="7"/>
      <c r="I53" s="7"/>
      <c r="J53" s="7"/>
      <c r="K53" s="7"/>
      <c r="L53" s="7"/>
      <c r="M53" s="7"/>
      <c r="N53" s="7"/>
      <c r="O53" s="7"/>
      <c r="P53" s="7"/>
      <c r="Q53" s="7"/>
      <c r="R53" s="7"/>
      <c r="S53" s="7"/>
      <c r="T53" s="7"/>
      <c r="U53" s="7"/>
      <c r="V53" s="6"/>
    </row>
    <row r="54" spans="1:22" ht="15" customHeight="1">
      <c r="A54" s="11"/>
      <c r="B54" s="7"/>
      <c r="C54" s="7"/>
      <c r="D54" s="7"/>
      <c r="E54" s="7"/>
      <c r="F54" s="7"/>
      <c r="G54" s="7"/>
      <c r="H54" s="7"/>
      <c r="I54" s="7"/>
      <c r="J54" s="7"/>
      <c r="K54" s="7"/>
      <c r="L54" s="7"/>
      <c r="M54" s="7"/>
      <c r="N54" s="7"/>
      <c r="O54" s="7"/>
      <c r="P54" s="7"/>
      <c r="Q54" s="7"/>
      <c r="R54" s="7"/>
      <c r="S54" s="7"/>
      <c r="T54" s="7"/>
      <c r="U54" s="7"/>
      <c r="V54" s="6"/>
    </row>
    <row r="55" spans="1:22" ht="19.2" customHeight="1">
      <c r="A55" s="75" t="s">
        <v>43</v>
      </c>
      <c r="B55" s="75"/>
      <c r="C55" s="75"/>
      <c r="D55" s="75"/>
      <c r="E55" s="75"/>
      <c r="F55" s="75"/>
      <c r="G55" s="75"/>
      <c r="H55" s="75"/>
      <c r="I55" s="75"/>
      <c r="J55" s="75"/>
      <c r="K55" s="75"/>
      <c r="L55" s="75"/>
      <c r="M55" s="7"/>
      <c r="N55" s="7"/>
      <c r="O55" s="7"/>
      <c r="P55" s="7"/>
      <c r="Q55" s="7"/>
      <c r="R55" s="7"/>
      <c r="S55" s="7"/>
      <c r="T55" s="7"/>
      <c r="U55" s="7"/>
      <c r="V55" s="6"/>
    </row>
    <row r="56" spans="1:22" ht="23.4" customHeight="1">
      <c r="A56" s="75"/>
      <c r="B56" s="75"/>
      <c r="C56" s="75"/>
      <c r="D56" s="75"/>
      <c r="E56" s="75"/>
      <c r="F56" s="75"/>
      <c r="G56" s="75"/>
      <c r="H56" s="75"/>
      <c r="I56" s="75"/>
      <c r="J56" s="75"/>
      <c r="K56" s="75"/>
      <c r="L56" s="75"/>
      <c r="M56" s="7"/>
      <c r="N56" s="7"/>
      <c r="O56" s="7"/>
      <c r="P56" s="7"/>
      <c r="Q56" s="7"/>
      <c r="R56" s="7"/>
      <c r="S56" s="7"/>
      <c r="T56" s="7"/>
      <c r="U56" s="7"/>
      <c r="V56" s="6"/>
    </row>
    <row r="57" spans="1:22" ht="15" customHeight="1" thickBot="1">
      <c r="A57" s="5"/>
      <c r="B57" s="2"/>
      <c r="C57" s="2"/>
      <c r="D57" s="2"/>
      <c r="E57" s="2"/>
      <c r="F57" s="2"/>
      <c r="G57" s="2"/>
      <c r="H57" s="2"/>
      <c r="I57" s="2"/>
      <c r="J57" s="2"/>
      <c r="K57" s="2"/>
      <c r="L57" s="2"/>
      <c r="M57" s="2"/>
      <c r="N57" s="2"/>
      <c r="O57" s="2"/>
      <c r="P57" s="2"/>
      <c r="Q57" s="2"/>
      <c r="R57" s="2"/>
      <c r="S57" s="2"/>
      <c r="T57" s="2"/>
      <c r="U57" s="2"/>
      <c r="V57" s="1"/>
    </row>
    <row r="58" spans="1:22" ht="15" customHeight="1"/>
    <row r="61" spans="1:22" ht="15" thickBot="1"/>
    <row r="62" spans="1:22" ht="15" customHeight="1">
      <c r="A62" s="23"/>
      <c r="B62" s="20"/>
      <c r="C62" s="20"/>
      <c r="D62" s="20"/>
      <c r="E62" s="20"/>
      <c r="F62" s="20"/>
      <c r="G62" s="20"/>
      <c r="H62" s="20"/>
      <c r="I62" s="20"/>
      <c r="J62" s="20"/>
      <c r="K62" s="20"/>
      <c r="L62" s="20"/>
      <c r="M62" s="20"/>
      <c r="N62" s="20"/>
      <c r="O62" s="20"/>
      <c r="P62" s="20"/>
      <c r="Q62" s="20"/>
      <c r="R62" s="20"/>
      <c r="S62" s="20"/>
      <c r="T62" s="20"/>
      <c r="U62" s="20"/>
      <c r="V62" s="18"/>
    </row>
    <row r="63" spans="1:22" ht="15" customHeight="1">
      <c r="A63" s="11"/>
      <c r="B63" s="7"/>
      <c r="C63" s="7"/>
      <c r="D63" s="7"/>
      <c r="E63" s="7"/>
      <c r="F63" s="7"/>
      <c r="G63" s="7"/>
      <c r="H63" s="7"/>
      <c r="I63" s="7"/>
      <c r="J63" s="7"/>
      <c r="K63" s="7"/>
      <c r="L63" s="7"/>
      <c r="M63" s="7"/>
      <c r="N63" s="7"/>
      <c r="O63" s="7"/>
      <c r="P63" s="7"/>
      <c r="Q63" s="7"/>
      <c r="R63" s="7"/>
      <c r="S63" s="7"/>
      <c r="T63" s="7"/>
      <c r="U63" s="7"/>
      <c r="V63" s="6"/>
    </row>
    <row r="64" spans="1:22" ht="15" customHeight="1">
      <c r="A64" s="11"/>
      <c r="B64" s="7"/>
      <c r="C64" s="7"/>
      <c r="D64" s="7"/>
      <c r="E64" s="7"/>
      <c r="F64" s="7"/>
      <c r="G64" s="7"/>
      <c r="H64" s="7"/>
      <c r="I64" s="7"/>
      <c r="J64" s="7"/>
      <c r="K64" s="7"/>
      <c r="L64" s="7"/>
      <c r="M64" s="7"/>
      <c r="N64" s="7"/>
      <c r="O64" s="7"/>
      <c r="P64" s="7"/>
      <c r="Q64" s="7"/>
      <c r="R64" s="7"/>
      <c r="S64" s="7"/>
      <c r="T64" s="7"/>
      <c r="U64" s="7"/>
      <c r="V64" s="6"/>
    </row>
    <row r="65" spans="1:22">
      <c r="A65" s="11" t="s">
        <v>42</v>
      </c>
      <c r="B65" s="7"/>
      <c r="C65" s="7"/>
      <c r="D65" s="7"/>
      <c r="E65" s="7"/>
      <c r="F65" s="7"/>
      <c r="G65" s="7"/>
      <c r="H65" s="7"/>
      <c r="I65" s="7"/>
      <c r="J65" s="7"/>
      <c r="K65" s="7"/>
      <c r="L65" s="7"/>
      <c r="M65" s="7"/>
      <c r="N65" s="7"/>
      <c r="O65" s="7"/>
      <c r="P65" s="7"/>
      <c r="Q65" s="7"/>
      <c r="R65" s="7"/>
      <c r="S65" s="7"/>
      <c r="T65" s="7"/>
      <c r="U65" s="7"/>
      <c r="V65" s="6"/>
    </row>
    <row r="66" spans="1:22">
      <c r="A66" s="11"/>
      <c r="B66" s="7"/>
      <c r="C66" s="7"/>
      <c r="D66" s="7"/>
      <c r="E66" s="7"/>
      <c r="F66" s="7"/>
      <c r="G66" s="7"/>
      <c r="H66" s="7"/>
      <c r="I66" s="7"/>
      <c r="J66" s="7"/>
      <c r="K66" s="7"/>
      <c r="L66" s="7"/>
      <c r="M66" s="7"/>
      <c r="N66" s="7"/>
      <c r="O66" s="7"/>
      <c r="P66" s="7"/>
      <c r="Q66" s="7"/>
      <c r="R66" s="7"/>
      <c r="S66" s="7"/>
      <c r="T66" s="7"/>
      <c r="U66" s="7"/>
      <c r="V66" s="6"/>
    </row>
    <row r="67" spans="1:22" ht="15" thickBot="1">
      <c r="A67" s="11"/>
      <c r="B67" s="7"/>
      <c r="C67" s="7"/>
      <c r="D67" s="7"/>
      <c r="E67" s="7"/>
      <c r="F67" s="7"/>
      <c r="G67" s="7"/>
      <c r="H67" s="7"/>
      <c r="I67" s="7"/>
      <c r="J67" s="7"/>
      <c r="K67" s="7"/>
      <c r="L67" s="7"/>
      <c r="M67" s="7"/>
      <c r="N67" s="7"/>
      <c r="O67" s="7"/>
      <c r="P67" s="7"/>
      <c r="Q67" s="7"/>
      <c r="R67" s="7"/>
      <c r="S67" s="7"/>
      <c r="T67" s="7"/>
      <c r="U67" s="7"/>
      <c r="V67" s="6"/>
    </row>
    <row r="68" spans="1:22">
      <c r="A68" s="37" t="s">
        <v>41</v>
      </c>
      <c r="B68" s="20"/>
      <c r="C68" s="20"/>
      <c r="D68" s="20"/>
      <c r="E68" s="20"/>
      <c r="F68" s="20"/>
      <c r="G68" s="20"/>
      <c r="H68" s="20"/>
      <c r="I68" s="20"/>
      <c r="J68" s="20"/>
      <c r="K68" s="18"/>
      <c r="L68" s="7"/>
      <c r="M68" s="7"/>
      <c r="N68" s="7"/>
      <c r="O68" s="7"/>
      <c r="P68" s="7"/>
      <c r="Q68" s="7"/>
      <c r="R68" s="7"/>
      <c r="S68" s="7"/>
      <c r="T68" s="7"/>
      <c r="U68" s="7"/>
      <c r="V68" s="6"/>
    </row>
    <row r="69" spans="1:22">
      <c r="A69" s="11" t="s">
        <v>40</v>
      </c>
      <c r="B69" s="7"/>
      <c r="C69" s="7"/>
      <c r="D69" s="7"/>
      <c r="E69" s="7"/>
      <c r="F69" s="7"/>
      <c r="G69" s="7"/>
      <c r="H69" s="7"/>
      <c r="I69" s="7"/>
      <c r="J69" s="7"/>
      <c r="K69" s="6"/>
      <c r="L69" s="7"/>
      <c r="M69" s="7"/>
      <c r="N69" s="7"/>
      <c r="O69" s="7"/>
      <c r="P69" s="7"/>
      <c r="Q69" s="7"/>
      <c r="R69" s="7"/>
      <c r="S69" s="7"/>
      <c r="T69" s="7"/>
      <c r="U69" s="7"/>
      <c r="V69" s="6"/>
    </row>
    <row r="70" spans="1:22">
      <c r="A70" s="11" t="s">
        <v>39</v>
      </c>
      <c r="B70" s="7"/>
      <c r="C70" s="7"/>
      <c r="D70" s="7"/>
      <c r="E70" s="7"/>
      <c r="F70" s="7"/>
      <c r="G70" s="7"/>
      <c r="H70" s="7"/>
      <c r="I70" s="7"/>
      <c r="J70" s="7"/>
      <c r="K70" s="6"/>
      <c r="L70" s="7"/>
      <c r="M70" s="7"/>
      <c r="N70" s="7"/>
      <c r="O70" s="7"/>
      <c r="P70" s="7"/>
      <c r="Q70" s="7"/>
      <c r="R70" s="7"/>
      <c r="S70" s="7"/>
      <c r="T70" s="7"/>
      <c r="U70" s="7"/>
      <c r="V70" s="6"/>
    </row>
    <row r="71" spans="1:22">
      <c r="A71" s="11" t="s">
        <v>38</v>
      </c>
      <c r="B71" s="7"/>
      <c r="C71" s="7"/>
      <c r="D71" s="7"/>
      <c r="E71" s="7"/>
      <c r="F71" s="7"/>
      <c r="G71" s="7"/>
      <c r="H71" s="7"/>
      <c r="I71" s="7"/>
      <c r="J71" s="7"/>
      <c r="K71" s="6"/>
      <c r="L71" s="7"/>
      <c r="M71" s="7"/>
      <c r="N71" s="7"/>
      <c r="O71" s="7"/>
      <c r="P71" s="7"/>
      <c r="Q71" s="7"/>
      <c r="R71" s="7"/>
      <c r="S71" s="7"/>
      <c r="T71" s="7"/>
      <c r="U71" s="7"/>
      <c r="V71" s="6"/>
    </row>
    <row r="72" spans="1:22" ht="15" thickBot="1">
      <c r="A72" s="5" t="s">
        <v>37</v>
      </c>
      <c r="B72" s="2"/>
      <c r="C72" s="2"/>
      <c r="D72" s="2"/>
      <c r="E72" s="2"/>
      <c r="F72" s="2"/>
      <c r="G72" s="2"/>
      <c r="H72" s="2"/>
      <c r="I72" s="2"/>
      <c r="J72" s="2"/>
      <c r="K72" s="1"/>
      <c r="L72" s="7"/>
      <c r="M72" s="7"/>
      <c r="N72" s="7"/>
      <c r="O72" s="7"/>
      <c r="P72" s="7"/>
      <c r="Q72" s="7"/>
      <c r="R72" s="7"/>
      <c r="S72" s="7"/>
      <c r="T72" s="7"/>
      <c r="U72" s="7"/>
      <c r="V72" s="6"/>
    </row>
    <row r="73" spans="1:22" s="33" customFormat="1" ht="15" thickBot="1">
      <c r="A73" s="36"/>
      <c r="B73" s="35"/>
      <c r="C73" s="35"/>
      <c r="D73" s="35"/>
      <c r="E73" s="35"/>
      <c r="F73" s="35"/>
      <c r="G73" s="35"/>
      <c r="H73" s="35"/>
      <c r="I73" s="35"/>
      <c r="J73" s="35"/>
      <c r="K73" s="35"/>
      <c r="L73" s="35"/>
      <c r="M73" s="35"/>
      <c r="N73" s="35"/>
      <c r="O73" s="35"/>
      <c r="P73" s="35"/>
      <c r="Q73" s="35"/>
      <c r="R73" s="35"/>
      <c r="S73" s="35"/>
      <c r="T73" s="35"/>
      <c r="U73" s="35"/>
      <c r="V73" s="34"/>
    </row>
    <row r="74" spans="1:22" ht="15" thickBot="1">
      <c r="A74" s="22" t="s">
        <v>23</v>
      </c>
      <c r="B74" s="21" t="s">
        <v>22</v>
      </c>
      <c r="C74" s="7"/>
      <c r="D74" s="32" t="s">
        <v>36</v>
      </c>
      <c r="E74" s="67" t="s">
        <v>35</v>
      </c>
      <c r="F74" s="69"/>
      <c r="G74" s="7"/>
      <c r="H74" s="29" t="s">
        <v>34</v>
      </c>
      <c r="I74" s="28">
        <v>0.1</v>
      </c>
      <c r="J74" s="27">
        <v>0.9</v>
      </c>
      <c r="K74" s="7"/>
      <c r="L74" s="7"/>
      <c r="M74" s="7"/>
      <c r="N74" s="7"/>
      <c r="O74" s="7"/>
      <c r="P74" s="7"/>
      <c r="Q74" s="7"/>
      <c r="R74" s="7"/>
      <c r="S74" s="7"/>
      <c r="T74" s="7"/>
      <c r="U74" s="7"/>
      <c r="V74" s="6"/>
    </row>
    <row r="75" spans="1:22">
      <c r="A75" s="10">
        <v>1985</v>
      </c>
      <c r="B75" s="9">
        <v>19.5</v>
      </c>
      <c r="C75" s="7"/>
      <c r="D75" s="26">
        <v>1</v>
      </c>
      <c r="E75" s="10">
        <f t="shared" ref="E75:F81" si="6">IF(COUNTA(A75:A79)=5,SUMPRODUCT(A75:A79,$D$75:$D$79)/SUM($D$75:$D$79),0)</f>
        <v>1987</v>
      </c>
      <c r="F75" s="9">
        <f t="shared" si="6"/>
        <v>21.025000000000002</v>
      </c>
      <c r="G75" s="7"/>
      <c r="H75" s="77" t="s">
        <v>33</v>
      </c>
      <c r="I75" s="7">
        <f>B75</f>
        <v>19.5</v>
      </c>
      <c r="J75" s="6">
        <f>B75</f>
        <v>19.5</v>
      </c>
      <c r="K75" s="7"/>
      <c r="L75" s="7"/>
      <c r="M75" s="7"/>
      <c r="N75" s="7"/>
      <c r="O75" s="7"/>
      <c r="P75" s="7"/>
      <c r="Q75" s="7"/>
      <c r="R75" s="7"/>
      <c r="S75" s="7"/>
      <c r="T75" s="7"/>
      <c r="U75" s="7"/>
      <c r="V75" s="6"/>
    </row>
    <row r="76" spans="1:22">
      <c r="A76" s="10">
        <v>1986</v>
      </c>
      <c r="B76" s="9">
        <v>21.2</v>
      </c>
      <c r="C76" s="7"/>
      <c r="D76" s="26">
        <v>2</v>
      </c>
      <c r="E76" s="10">
        <f t="shared" si="6"/>
        <v>1988</v>
      </c>
      <c r="F76" s="9">
        <f t="shared" si="6"/>
        <v>21.65</v>
      </c>
      <c r="G76" s="7"/>
      <c r="H76" s="78"/>
      <c r="I76" s="7">
        <f>((1-I$74)*I75)+(B75*I$74)</f>
        <v>19.5</v>
      </c>
      <c r="J76" s="6">
        <f>(1-J$74)*J75+(J$74*B75)</f>
        <v>19.5</v>
      </c>
      <c r="K76" s="7"/>
      <c r="L76" s="7"/>
      <c r="M76" s="7"/>
      <c r="N76" s="7"/>
      <c r="O76" s="7"/>
      <c r="P76" s="7"/>
      <c r="Q76" s="7"/>
      <c r="R76" s="7"/>
      <c r="S76" s="7"/>
      <c r="T76" s="7"/>
      <c r="U76" s="7"/>
      <c r="V76" s="6"/>
    </row>
    <row r="77" spans="1:22">
      <c r="A77" s="10">
        <v>1987</v>
      </c>
      <c r="B77" s="9">
        <v>20.8</v>
      </c>
      <c r="C77" s="7"/>
      <c r="D77" s="26">
        <v>2</v>
      </c>
      <c r="E77" s="10">
        <f t="shared" si="6"/>
        <v>1989</v>
      </c>
      <c r="F77" s="9">
        <f t="shared" si="6"/>
        <v>22.512499999999999</v>
      </c>
      <c r="G77" s="7"/>
      <c r="H77" s="78"/>
      <c r="I77" s="7">
        <f>((1-I$74)*I76)+(B76*I$74)</f>
        <v>19.670000000000002</v>
      </c>
      <c r="J77" s="6">
        <f t="shared" ref="J77:J86" si="7">(1-J$74)*J76+(J$74*B76)</f>
        <v>21.029999999999998</v>
      </c>
      <c r="K77" s="7"/>
      <c r="L77" s="7"/>
      <c r="M77" s="7"/>
      <c r="N77" s="7"/>
      <c r="O77" s="7"/>
      <c r="P77" s="7"/>
      <c r="Q77" s="7"/>
      <c r="R77" s="7"/>
      <c r="S77" s="7"/>
      <c r="T77" s="7"/>
      <c r="U77" s="7"/>
      <c r="V77" s="6"/>
    </row>
    <row r="78" spans="1:22">
      <c r="A78" s="10">
        <v>1988</v>
      </c>
      <c r="B78" s="9">
        <v>21.4</v>
      </c>
      <c r="C78" s="7"/>
      <c r="D78" s="26">
        <v>2</v>
      </c>
      <c r="E78" s="10">
        <f t="shared" si="6"/>
        <v>1990</v>
      </c>
      <c r="F78" s="9">
        <f t="shared" si="6"/>
        <v>23.4</v>
      </c>
      <c r="G78" s="7"/>
      <c r="H78" s="11"/>
      <c r="I78" s="7">
        <f>((1-I$74)*I77)+(B77*I$74)</f>
        <v>19.783000000000001</v>
      </c>
      <c r="J78" s="6">
        <f t="shared" si="7"/>
        <v>20.823</v>
      </c>
      <c r="K78" s="7"/>
      <c r="L78" s="7"/>
      <c r="M78" s="7"/>
      <c r="N78" s="7"/>
      <c r="O78" s="7"/>
      <c r="P78" s="7"/>
      <c r="Q78" s="7"/>
      <c r="R78" s="7"/>
      <c r="S78" s="7"/>
      <c r="T78" s="7"/>
      <c r="U78" s="7"/>
      <c r="V78" s="6"/>
    </row>
    <row r="79" spans="1:22">
      <c r="A79" s="10">
        <v>1989</v>
      </c>
      <c r="B79" s="9">
        <v>21.9</v>
      </c>
      <c r="C79" s="7"/>
      <c r="D79" s="26">
        <v>1</v>
      </c>
      <c r="E79" s="10">
        <f t="shared" si="6"/>
        <v>1991</v>
      </c>
      <c r="F79" s="9">
        <f t="shared" si="6"/>
        <v>24.162499999999998</v>
      </c>
      <c r="G79" s="7"/>
      <c r="H79" s="11"/>
      <c r="I79" s="7">
        <f>((1-I$74)*I78)+(B78*I$74)</f>
        <v>19.944700000000001</v>
      </c>
      <c r="J79" s="6">
        <f t="shared" si="7"/>
        <v>21.342299999999998</v>
      </c>
      <c r="K79" s="7"/>
      <c r="L79" s="7"/>
      <c r="M79" s="7"/>
      <c r="N79" s="7"/>
      <c r="O79" s="7"/>
      <c r="P79" s="7"/>
      <c r="Q79" s="7"/>
      <c r="R79" s="7"/>
      <c r="S79" s="7"/>
      <c r="T79" s="7"/>
      <c r="U79" s="7"/>
      <c r="V79" s="6"/>
    </row>
    <row r="80" spans="1:22">
      <c r="A80" s="10">
        <v>1990</v>
      </c>
      <c r="B80" s="9">
        <v>23.8</v>
      </c>
      <c r="C80" s="7"/>
      <c r="D80" s="26"/>
      <c r="E80" s="10">
        <f t="shared" si="6"/>
        <v>1992</v>
      </c>
      <c r="F80" s="9">
        <f t="shared" si="6"/>
        <v>24.612500000000001</v>
      </c>
      <c r="G80" s="7"/>
      <c r="H80" s="11"/>
      <c r="I80" s="7">
        <f t="shared" ref="I80:I85" si="8">((1-I$74)*I79)+(B79*I$74)</f>
        <v>20.140230000000003</v>
      </c>
      <c r="J80" s="6">
        <f t="shared" si="7"/>
        <v>21.84423</v>
      </c>
      <c r="K80" s="7"/>
      <c r="L80" s="7"/>
      <c r="M80" s="7"/>
      <c r="N80" s="7"/>
      <c r="O80" s="7"/>
      <c r="P80" s="7"/>
      <c r="Q80" s="7"/>
      <c r="R80" s="7"/>
      <c r="S80" s="7"/>
      <c r="T80" s="7"/>
      <c r="U80" s="7"/>
      <c r="V80" s="6"/>
    </row>
    <row r="81" spans="1:22" ht="15" thickBot="1">
      <c r="A81" s="10">
        <v>1991</v>
      </c>
      <c r="B81" s="9">
        <v>25.1</v>
      </c>
      <c r="C81" s="7"/>
      <c r="D81" s="25"/>
      <c r="E81" s="4">
        <f t="shared" si="6"/>
        <v>1993</v>
      </c>
      <c r="F81" s="3">
        <f t="shared" si="6"/>
        <v>24.35</v>
      </c>
      <c r="G81" s="7"/>
      <c r="H81" s="11"/>
      <c r="I81" s="7">
        <f t="shared" si="8"/>
        <v>20.506207000000003</v>
      </c>
      <c r="J81" s="6">
        <f t="shared" si="7"/>
        <v>23.604423000000001</v>
      </c>
      <c r="K81" s="7"/>
      <c r="L81" s="7"/>
      <c r="M81" s="7"/>
      <c r="N81" s="7"/>
      <c r="O81" s="7"/>
      <c r="P81" s="7"/>
      <c r="Q81" s="7"/>
      <c r="R81" s="7"/>
      <c r="S81" s="7"/>
      <c r="T81" s="7"/>
      <c r="U81" s="7"/>
      <c r="V81" s="6"/>
    </row>
    <row r="82" spans="1:22">
      <c r="A82" s="10">
        <v>1992</v>
      </c>
      <c r="B82" s="9">
        <v>24.2</v>
      </c>
      <c r="C82" s="7"/>
      <c r="D82" s="7"/>
      <c r="E82" s="8"/>
      <c r="F82" s="7"/>
      <c r="G82" s="7"/>
      <c r="H82" s="11"/>
      <c r="I82" s="7">
        <f t="shared" si="8"/>
        <v>20.965586300000005</v>
      </c>
      <c r="J82" s="6">
        <f t="shared" si="7"/>
        <v>24.950442300000002</v>
      </c>
      <c r="K82" s="7"/>
      <c r="L82" s="7"/>
      <c r="M82" s="7"/>
      <c r="N82" s="7"/>
      <c r="O82" s="7"/>
      <c r="P82" s="7"/>
      <c r="Q82" s="7"/>
      <c r="R82" s="7"/>
      <c r="S82" s="7"/>
      <c r="T82" s="7"/>
      <c r="U82" s="7"/>
      <c r="V82" s="6"/>
    </row>
    <row r="83" spans="1:22">
      <c r="A83" s="10">
        <v>1993</v>
      </c>
      <c r="B83" s="9">
        <v>25.2</v>
      </c>
      <c r="C83" s="7"/>
      <c r="D83" s="7"/>
      <c r="E83" s="8"/>
      <c r="F83" s="7"/>
      <c r="G83" s="7"/>
      <c r="H83" s="11"/>
      <c r="I83" s="7">
        <f t="shared" si="8"/>
        <v>21.289027670000003</v>
      </c>
      <c r="J83" s="6">
        <f t="shared" si="7"/>
        <v>24.275044229999999</v>
      </c>
      <c r="K83" s="7"/>
      <c r="L83" s="7"/>
      <c r="M83" s="7"/>
      <c r="N83" s="7"/>
      <c r="O83" s="7"/>
      <c r="P83" s="7"/>
      <c r="Q83" s="7"/>
      <c r="R83" s="7"/>
      <c r="S83" s="7"/>
      <c r="T83" s="7"/>
      <c r="U83" s="7"/>
      <c r="V83" s="6"/>
    </row>
    <row r="84" spans="1:22">
      <c r="A84" s="10">
        <v>1994</v>
      </c>
      <c r="B84" s="9">
        <v>24.1</v>
      </c>
      <c r="C84" s="7"/>
      <c r="D84" s="7"/>
      <c r="E84" s="8"/>
      <c r="F84" s="7"/>
      <c r="G84" s="7"/>
      <c r="H84" s="11"/>
      <c r="I84" s="7">
        <f t="shared" si="8"/>
        <v>21.680124903000003</v>
      </c>
      <c r="J84" s="6">
        <f t="shared" si="7"/>
        <v>25.107504422999998</v>
      </c>
      <c r="K84" s="7"/>
      <c r="L84" s="7"/>
      <c r="M84" s="7"/>
      <c r="N84" s="7"/>
      <c r="O84" s="7"/>
      <c r="P84" s="7"/>
      <c r="Q84" s="7"/>
      <c r="R84" s="7"/>
      <c r="S84" s="7"/>
      <c r="T84" s="7"/>
      <c r="U84" s="7"/>
      <c r="V84" s="6"/>
    </row>
    <row r="85" spans="1:22" ht="15" thickBot="1">
      <c r="A85" s="4">
        <v>1995</v>
      </c>
      <c r="B85" s="3">
        <v>22.7</v>
      </c>
      <c r="C85" s="7"/>
      <c r="D85" s="7"/>
      <c r="E85" s="8"/>
      <c r="F85" s="7"/>
      <c r="G85" s="7"/>
      <c r="H85" s="5"/>
      <c r="I85" s="7">
        <f t="shared" si="8"/>
        <v>21.922112412700002</v>
      </c>
      <c r="J85" s="6">
        <f t="shared" si="7"/>
        <v>24.200750442299999</v>
      </c>
      <c r="K85" s="7"/>
      <c r="L85" s="7"/>
      <c r="M85" s="7"/>
      <c r="N85" s="7"/>
      <c r="O85" s="7"/>
      <c r="P85" s="7"/>
      <c r="Q85" s="7"/>
      <c r="R85" s="7"/>
      <c r="S85" s="7"/>
      <c r="T85" s="7"/>
      <c r="U85" s="7"/>
      <c r="V85" s="6"/>
    </row>
    <row r="86" spans="1:22">
      <c r="A86" s="11"/>
      <c r="B86" s="7"/>
      <c r="C86" s="7"/>
      <c r="D86" s="7"/>
      <c r="E86" s="8"/>
      <c r="F86" s="7"/>
      <c r="G86" s="7"/>
      <c r="H86" s="7"/>
      <c r="I86" s="7">
        <f>((1-I$74)*I85)+(B85*I$74)</f>
        <v>21.999901171430004</v>
      </c>
      <c r="J86" s="6">
        <f t="shared" si="7"/>
        <v>22.85007504423</v>
      </c>
      <c r="K86" s="7"/>
      <c r="L86" s="7"/>
      <c r="M86" s="7"/>
      <c r="N86" s="7"/>
      <c r="O86" s="7"/>
      <c r="P86" s="7"/>
      <c r="Q86" s="7"/>
      <c r="R86" s="7"/>
      <c r="S86" s="7"/>
      <c r="T86" s="7"/>
      <c r="U86" s="7"/>
      <c r="V86" s="6"/>
    </row>
    <row r="87" spans="1:22">
      <c r="A87" s="11"/>
      <c r="B87" s="7"/>
      <c r="C87" s="7"/>
      <c r="D87" s="7"/>
      <c r="E87" s="8"/>
      <c r="F87" s="7"/>
      <c r="G87" s="7"/>
      <c r="H87" s="7"/>
      <c r="I87" s="7"/>
      <c r="J87" s="7"/>
      <c r="K87" s="7"/>
      <c r="L87" s="7"/>
      <c r="M87" s="7"/>
      <c r="N87" s="7"/>
      <c r="O87" s="7"/>
      <c r="P87" s="7"/>
      <c r="Q87" s="7"/>
      <c r="R87" s="7"/>
      <c r="S87" s="7"/>
      <c r="T87" s="7"/>
      <c r="U87" s="7"/>
      <c r="V87" s="6"/>
    </row>
    <row r="88" spans="1:22">
      <c r="A88" s="11"/>
      <c r="B88" s="7"/>
      <c r="C88" s="7"/>
      <c r="D88" s="7"/>
      <c r="E88" s="8"/>
      <c r="F88" s="7"/>
      <c r="G88" s="7"/>
      <c r="H88" s="7"/>
      <c r="I88" s="7"/>
      <c r="J88" s="7"/>
      <c r="K88" s="7"/>
      <c r="L88" s="7"/>
      <c r="M88" s="7"/>
      <c r="N88" s="7"/>
      <c r="O88" s="7"/>
      <c r="P88" s="7"/>
      <c r="Q88" s="7"/>
      <c r="R88" s="7"/>
      <c r="S88" s="7"/>
      <c r="T88" s="7"/>
      <c r="U88" s="7"/>
      <c r="V88" s="6"/>
    </row>
    <row r="89" spans="1:22">
      <c r="A89" s="11"/>
      <c r="B89" s="7"/>
      <c r="C89" s="7"/>
      <c r="D89" s="7"/>
      <c r="E89" s="7"/>
      <c r="F89" s="7"/>
      <c r="G89" s="7"/>
      <c r="H89" s="7"/>
      <c r="I89" s="7"/>
      <c r="J89" s="7"/>
      <c r="K89" s="7"/>
      <c r="L89" s="7"/>
      <c r="M89" s="7"/>
      <c r="N89" s="7"/>
      <c r="O89" s="7"/>
      <c r="P89" s="7"/>
      <c r="Q89" s="7"/>
      <c r="R89" s="7"/>
      <c r="S89" s="7"/>
      <c r="T89" s="7"/>
      <c r="U89" s="7"/>
      <c r="V89" s="6"/>
    </row>
    <row r="90" spans="1:22" ht="24" customHeight="1">
      <c r="A90" s="79" t="s">
        <v>32</v>
      </c>
      <c r="B90" s="80"/>
      <c r="C90" s="80"/>
      <c r="D90" s="80"/>
      <c r="E90" s="80"/>
      <c r="F90" s="80"/>
      <c r="G90" s="80"/>
      <c r="H90" s="80"/>
      <c r="I90" s="80"/>
      <c r="J90" s="80"/>
      <c r="K90" s="80"/>
      <c r="L90" s="80"/>
      <c r="M90" s="80"/>
      <c r="N90" s="7"/>
      <c r="O90" s="7"/>
      <c r="P90" s="7"/>
      <c r="Q90" s="7"/>
      <c r="R90" s="7"/>
      <c r="S90" s="7"/>
      <c r="T90" s="7"/>
      <c r="U90" s="7"/>
      <c r="V90" s="6"/>
    </row>
    <row r="91" spans="1:22" ht="23.4" customHeight="1">
      <c r="A91" s="79"/>
      <c r="B91" s="80"/>
      <c r="C91" s="80"/>
      <c r="D91" s="80"/>
      <c r="E91" s="80"/>
      <c r="F91" s="80"/>
      <c r="G91" s="80"/>
      <c r="H91" s="80"/>
      <c r="I91" s="80"/>
      <c r="J91" s="80"/>
      <c r="K91" s="80"/>
      <c r="L91" s="80"/>
      <c r="M91" s="80"/>
      <c r="N91" s="7"/>
      <c r="O91" s="7"/>
      <c r="P91" s="7"/>
      <c r="Q91" s="7"/>
      <c r="R91" s="7"/>
      <c r="S91" s="7"/>
      <c r="T91" s="7"/>
      <c r="U91" s="7"/>
      <c r="V91" s="6"/>
    </row>
    <row r="92" spans="1:22">
      <c r="A92" s="79"/>
      <c r="B92" s="80"/>
      <c r="C92" s="80"/>
      <c r="D92" s="80"/>
      <c r="E92" s="80"/>
      <c r="F92" s="80"/>
      <c r="G92" s="80"/>
      <c r="H92" s="80"/>
      <c r="I92" s="80"/>
      <c r="J92" s="80"/>
      <c r="K92" s="80"/>
      <c r="L92" s="80"/>
      <c r="M92" s="80"/>
      <c r="N92" s="7"/>
      <c r="O92" s="7"/>
      <c r="P92" s="7"/>
      <c r="Q92" s="7"/>
      <c r="R92" s="7"/>
      <c r="S92" s="7"/>
      <c r="T92" s="7"/>
      <c r="U92" s="7"/>
      <c r="V92" s="6"/>
    </row>
    <row r="93" spans="1:22">
      <c r="A93" s="79"/>
      <c r="B93" s="80"/>
      <c r="C93" s="80"/>
      <c r="D93" s="80"/>
      <c r="E93" s="80"/>
      <c r="F93" s="80"/>
      <c r="G93" s="80"/>
      <c r="H93" s="80"/>
      <c r="I93" s="80"/>
      <c r="J93" s="80"/>
      <c r="K93" s="80"/>
      <c r="L93" s="80"/>
      <c r="M93" s="80"/>
      <c r="N93" s="7"/>
      <c r="O93" s="7"/>
      <c r="P93" s="7"/>
      <c r="Q93" s="7"/>
      <c r="R93" s="7"/>
      <c r="S93" s="7"/>
      <c r="T93" s="7"/>
      <c r="U93" s="7"/>
      <c r="V93" s="6"/>
    </row>
    <row r="94" spans="1:22">
      <c r="A94" s="79"/>
      <c r="B94" s="80"/>
      <c r="C94" s="80"/>
      <c r="D94" s="80"/>
      <c r="E94" s="80"/>
      <c r="F94" s="80"/>
      <c r="G94" s="80"/>
      <c r="H94" s="80"/>
      <c r="I94" s="80"/>
      <c r="J94" s="80"/>
      <c r="K94" s="80"/>
      <c r="L94" s="80"/>
      <c r="M94" s="80"/>
      <c r="N94" s="7"/>
      <c r="O94" s="7"/>
      <c r="P94" s="7"/>
      <c r="Q94" s="7"/>
      <c r="R94" s="7"/>
      <c r="S94" s="7"/>
      <c r="T94" s="7"/>
      <c r="U94" s="7"/>
      <c r="V94" s="6"/>
    </row>
    <row r="95" spans="1:22">
      <c r="A95" s="11"/>
      <c r="B95" s="7"/>
      <c r="C95" s="7"/>
      <c r="D95" s="7"/>
      <c r="E95" s="7"/>
      <c r="F95" s="7"/>
      <c r="G95" s="7"/>
      <c r="H95" s="7"/>
      <c r="I95" s="7"/>
      <c r="J95" s="7"/>
      <c r="K95" s="7"/>
      <c r="L95" s="7"/>
      <c r="M95" s="7"/>
      <c r="N95" s="7"/>
      <c r="O95" s="7"/>
      <c r="P95" s="7"/>
      <c r="Q95" s="7"/>
      <c r="R95" s="7"/>
      <c r="S95" s="7"/>
      <c r="T95" s="7"/>
      <c r="U95" s="7"/>
      <c r="V95" s="6"/>
    </row>
    <row r="96" spans="1:22" ht="15" thickBot="1">
      <c r="A96" s="5"/>
      <c r="B96" s="2"/>
      <c r="C96" s="2"/>
      <c r="D96" s="2"/>
      <c r="E96" s="2"/>
      <c r="F96" s="2"/>
      <c r="G96" s="2"/>
      <c r="H96" s="2"/>
      <c r="I96" s="2"/>
      <c r="J96" s="2"/>
      <c r="K96" s="2"/>
      <c r="L96" s="2"/>
      <c r="M96" s="2"/>
      <c r="N96" s="2"/>
      <c r="O96" s="2"/>
      <c r="P96" s="2"/>
      <c r="Q96" s="2"/>
      <c r="R96" s="2"/>
      <c r="S96" s="2"/>
      <c r="T96" s="2"/>
      <c r="U96" s="2"/>
      <c r="V96" s="1"/>
    </row>
    <row r="99" spans="1:2" ht="15" thickBot="1"/>
    <row r="100" spans="1:2">
      <c r="A100" s="22" t="s">
        <v>23</v>
      </c>
      <c r="B100" s="21" t="s">
        <v>22</v>
      </c>
    </row>
    <row r="101" spans="1:2">
      <c r="A101" s="10">
        <v>1985</v>
      </c>
      <c r="B101" s="9">
        <v>19.5</v>
      </c>
    </row>
    <row r="102" spans="1:2">
      <c r="A102" s="10">
        <v>1986</v>
      </c>
      <c r="B102" s="9">
        <v>21.2</v>
      </c>
    </row>
    <row r="103" spans="1:2">
      <c r="A103" s="10">
        <v>1987</v>
      </c>
      <c r="B103" s="9">
        <v>20.8</v>
      </c>
    </row>
    <row r="104" spans="1:2">
      <c r="A104" s="10">
        <v>1988</v>
      </c>
      <c r="B104" s="9">
        <v>21.4</v>
      </c>
    </row>
    <row r="105" spans="1:2">
      <c r="A105" s="10">
        <v>1989</v>
      </c>
      <c r="B105" s="9">
        <v>21.9</v>
      </c>
    </row>
    <row r="106" spans="1:2">
      <c r="A106" s="10">
        <v>1990</v>
      </c>
      <c r="B106" s="9">
        <v>23.8</v>
      </c>
    </row>
    <row r="107" spans="1:2">
      <c r="A107" s="10">
        <v>1991</v>
      </c>
      <c r="B107" s="9">
        <v>25.1</v>
      </c>
    </row>
    <row r="108" spans="1:2">
      <c r="A108" s="10">
        <v>1992</v>
      </c>
      <c r="B108" s="9">
        <v>24.2</v>
      </c>
    </row>
    <row r="109" spans="1:2">
      <c r="A109" s="10">
        <v>1993</v>
      </c>
      <c r="B109" s="9">
        <v>25.2</v>
      </c>
    </row>
    <row r="110" spans="1:2">
      <c r="A110" s="10">
        <v>1994</v>
      </c>
      <c r="B110" s="9">
        <v>24.1</v>
      </c>
    </row>
    <row r="111" spans="1:2" ht="15" thickBot="1">
      <c r="A111" s="4">
        <v>1995</v>
      </c>
      <c r="B111" s="3">
        <v>22.7</v>
      </c>
    </row>
    <row r="112" spans="1:2">
      <c r="A112" s="8"/>
      <c r="B112" s="8"/>
    </row>
    <row r="113" spans="1:19">
      <c r="A113" s="8"/>
      <c r="B113" s="8"/>
    </row>
    <row r="114" spans="1:19">
      <c r="A114" s="8"/>
      <c r="B114" s="8"/>
    </row>
    <row r="115" spans="1:19">
      <c r="A115" s="8"/>
      <c r="B115" s="8"/>
    </row>
    <row r="116" spans="1:19">
      <c r="A116" s="8"/>
      <c r="B116" s="8"/>
    </row>
    <row r="117" spans="1:19">
      <c r="A117" s="8"/>
      <c r="B117" s="8"/>
    </row>
    <row r="118" spans="1:19">
      <c r="A118" s="73" t="s">
        <v>31</v>
      </c>
      <c r="B118" s="73"/>
      <c r="C118" s="73"/>
      <c r="D118" s="73"/>
      <c r="E118" s="73"/>
      <c r="F118" s="73"/>
      <c r="G118" s="73"/>
    </row>
    <row r="119" spans="1:19" ht="14.4" customHeight="1">
      <c r="A119" s="84" t="s">
        <v>30</v>
      </c>
      <c r="B119" s="84"/>
      <c r="C119" s="84"/>
      <c r="D119" s="84"/>
      <c r="E119" s="84"/>
      <c r="F119" s="84"/>
      <c r="G119" s="84"/>
    </row>
    <row r="120" spans="1:19">
      <c r="A120" s="84"/>
      <c r="B120" s="84"/>
      <c r="C120" s="84"/>
      <c r="D120" s="84"/>
      <c r="E120" s="84"/>
      <c r="F120" s="84"/>
      <c r="G120" s="84"/>
    </row>
    <row r="121" spans="1:19">
      <c r="A121" s="84"/>
      <c r="B121" s="84"/>
      <c r="C121" s="84"/>
      <c r="D121" s="84"/>
      <c r="E121" s="84"/>
      <c r="F121" s="84"/>
      <c r="G121" s="84"/>
    </row>
    <row r="122" spans="1:19">
      <c r="A122" s="8"/>
      <c r="B122" s="8"/>
    </row>
    <row r="123" spans="1:19" ht="15" thickBot="1"/>
    <row r="124" spans="1:19">
      <c r="A124" s="23"/>
      <c r="B124" s="22" t="s">
        <v>23</v>
      </c>
      <c r="C124" s="21" t="s">
        <v>22</v>
      </c>
      <c r="D124" s="20"/>
      <c r="E124" s="20" t="s">
        <v>29</v>
      </c>
      <c r="F124" s="20"/>
      <c r="G124" s="20"/>
      <c r="H124" s="20" t="s">
        <v>20</v>
      </c>
      <c r="I124" s="20"/>
      <c r="J124" s="20"/>
      <c r="K124" s="20"/>
      <c r="L124" s="20"/>
      <c r="M124" s="20"/>
      <c r="N124" s="20"/>
      <c r="O124" s="20"/>
      <c r="P124" s="20"/>
      <c r="Q124" s="20"/>
      <c r="R124" s="20"/>
      <c r="S124" s="18"/>
    </row>
    <row r="125" spans="1:19">
      <c r="A125" s="11"/>
      <c r="B125" s="10">
        <v>1985</v>
      </c>
      <c r="C125" s="9">
        <v>19.5</v>
      </c>
      <c r="D125" s="7">
        <f t="shared" ref="D125:D135" si="9">(N$129*B125)+N$131</f>
        <v>19.860000000000127</v>
      </c>
      <c r="E125" s="7"/>
      <c r="F125" s="7"/>
      <c r="G125" s="7"/>
      <c r="H125" s="7"/>
      <c r="I125" s="7"/>
      <c r="J125" s="7"/>
      <c r="K125" s="7"/>
      <c r="L125" s="7"/>
      <c r="M125" s="7"/>
      <c r="N125" s="7"/>
      <c r="O125" s="7"/>
      <c r="P125" s="7"/>
      <c r="Q125" s="7"/>
      <c r="R125" s="7"/>
      <c r="S125" s="6"/>
    </row>
    <row r="126" spans="1:19">
      <c r="A126" s="11" t="s">
        <v>19</v>
      </c>
      <c r="B126" s="10">
        <v>1986</v>
      </c>
      <c r="C126" s="9">
        <v>21.2</v>
      </c>
      <c r="D126" s="7">
        <f t="shared" si="9"/>
        <v>20.410000000000082</v>
      </c>
      <c r="E126" s="7"/>
      <c r="F126" s="7"/>
      <c r="G126" s="13" t="s">
        <v>18</v>
      </c>
      <c r="H126" s="13" t="s">
        <v>5</v>
      </c>
      <c r="I126" s="12" t="s">
        <v>17</v>
      </c>
      <c r="J126" s="7"/>
      <c r="K126" s="7"/>
      <c r="L126" s="7"/>
      <c r="M126" s="7"/>
      <c r="N126" s="7"/>
      <c r="O126" s="7"/>
      <c r="P126" s="7"/>
      <c r="Q126" s="7"/>
      <c r="R126" s="7"/>
      <c r="S126" s="6"/>
    </row>
    <row r="127" spans="1:19">
      <c r="A127" s="11"/>
      <c r="B127" s="10">
        <v>1987</v>
      </c>
      <c r="C127" s="9">
        <v>20.8</v>
      </c>
      <c r="D127" s="7">
        <f t="shared" si="9"/>
        <v>20.960000000000036</v>
      </c>
      <c r="E127" s="7"/>
      <c r="F127" s="7" t="s">
        <v>25</v>
      </c>
      <c r="G127" s="8">
        <f>AVERAGE(C125:C129)</f>
        <v>20.96</v>
      </c>
      <c r="H127" s="7">
        <v>20.8</v>
      </c>
      <c r="I127" s="8">
        <v>1987</v>
      </c>
      <c r="J127" s="7"/>
      <c r="K127" s="7"/>
      <c r="L127" s="7"/>
      <c r="M127" s="7"/>
      <c r="N127" s="7"/>
      <c r="O127" s="7"/>
      <c r="P127" s="7"/>
      <c r="Q127" s="7"/>
      <c r="R127" s="7"/>
      <c r="S127" s="6"/>
    </row>
    <row r="128" spans="1:19" ht="15" thickBot="1">
      <c r="A128" s="11"/>
      <c r="B128" s="10">
        <v>1988</v>
      </c>
      <c r="C128" s="9">
        <v>21.4</v>
      </c>
      <c r="D128" s="7">
        <f t="shared" si="9"/>
        <v>21.509999999999991</v>
      </c>
      <c r="E128" s="7"/>
      <c r="F128" s="7"/>
      <c r="G128" s="8"/>
      <c r="H128" s="7" t="s">
        <v>28</v>
      </c>
      <c r="I128" s="8" t="s">
        <v>16</v>
      </c>
      <c r="J128" s="7"/>
      <c r="K128" s="7"/>
      <c r="L128" s="7" t="s">
        <v>15</v>
      </c>
      <c r="M128" s="7"/>
      <c r="N128" s="7"/>
      <c r="O128" s="7"/>
      <c r="P128" s="7" t="s">
        <v>14</v>
      </c>
      <c r="Q128" s="7"/>
      <c r="R128" s="7"/>
      <c r="S128" s="6"/>
    </row>
    <row r="129" spans="1:19" ht="14.4" customHeight="1">
      <c r="A129" s="11"/>
      <c r="B129" s="10">
        <v>1989</v>
      </c>
      <c r="C129" s="9">
        <v>21.9</v>
      </c>
      <c r="D129" s="7">
        <f t="shared" si="9"/>
        <v>22.059999999999945</v>
      </c>
      <c r="E129" s="7"/>
      <c r="F129" s="7"/>
      <c r="G129" s="8"/>
      <c r="H129" s="7"/>
      <c r="I129" s="8"/>
      <c r="J129" s="7"/>
      <c r="K129" s="7"/>
      <c r="L129" s="19" t="s">
        <v>13</v>
      </c>
      <c r="M129" s="82" t="s">
        <v>12</v>
      </c>
      <c r="N129" s="18">
        <f>(G133-G127)/(I133-I127)</f>
        <v>0.54999999999999949</v>
      </c>
      <c r="O129" s="7"/>
      <c r="P129" s="7" t="s">
        <v>27</v>
      </c>
      <c r="Q129" s="7"/>
      <c r="R129" s="7"/>
      <c r="S129" s="6">
        <f>G127-(N129*I127)</f>
        <v>-1071.889999999999</v>
      </c>
    </row>
    <row r="130" spans="1:19" ht="15" customHeight="1" thickBot="1">
      <c r="A130" s="11" t="s">
        <v>10</v>
      </c>
      <c r="B130" s="10">
        <v>1990</v>
      </c>
      <c r="C130" s="9">
        <v>23.8</v>
      </c>
      <c r="D130" s="7">
        <f t="shared" si="9"/>
        <v>22.610000000000127</v>
      </c>
      <c r="E130" s="7"/>
      <c r="F130" s="7"/>
      <c r="G130" s="8"/>
      <c r="H130" s="7"/>
      <c r="I130" s="8"/>
      <c r="J130" s="7"/>
      <c r="K130" s="7"/>
      <c r="L130" s="17"/>
      <c r="M130" s="83"/>
      <c r="N130" s="1"/>
      <c r="O130" s="7"/>
      <c r="P130" s="7" t="s">
        <v>26</v>
      </c>
      <c r="Q130" s="7"/>
      <c r="R130" s="7"/>
      <c r="S130" s="6"/>
    </row>
    <row r="131" spans="1:19" ht="15" thickBot="1">
      <c r="A131" s="11"/>
      <c r="B131" s="10">
        <v>1991</v>
      </c>
      <c r="C131" s="9">
        <v>25.1</v>
      </c>
      <c r="D131" s="7">
        <f t="shared" si="9"/>
        <v>23.160000000000082</v>
      </c>
      <c r="E131" s="7"/>
      <c r="F131" s="7"/>
      <c r="G131" s="8"/>
      <c r="H131" s="7"/>
      <c r="I131" s="8"/>
      <c r="J131" s="7"/>
      <c r="K131" s="7"/>
      <c r="L131" s="16" t="s">
        <v>8</v>
      </c>
      <c r="M131" s="15" t="s">
        <v>7</v>
      </c>
      <c r="N131" s="14">
        <f>G133-(N129*I133)</f>
        <v>-1071.889999999999</v>
      </c>
      <c r="O131" s="7"/>
      <c r="P131" s="7"/>
      <c r="Q131" s="7"/>
      <c r="R131" s="7"/>
      <c r="S131" s="6"/>
    </row>
    <row r="132" spans="1:19">
      <c r="A132" s="11"/>
      <c r="B132" s="10">
        <v>1992</v>
      </c>
      <c r="C132" s="9">
        <v>24.2</v>
      </c>
      <c r="D132" s="7">
        <f t="shared" si="9"/>
        <v>23.710000000000036</v>
      </c>
      <c r="E132" s="7"/>
      <c r="F132" s="7"/>
      <c r="G132" s="13" t="s">
        <v>6</v>
      </c>
      <c r="H132" s="13" t="s">
        <v>5</v>
      </c>
      <c r="I132" s="12" t="s">
        <v>4</v>
      </c>
      <c r="J132" s="7"/>
      <c r="K132" s="7"/>
      <c r="L132" s="7"/>
      <c r="M132" s="7"/>
      <c r="N132" s="7"/>
      <c r="O132" s="7"/>
      <c r="P132" s="7"/>
      <c r="Q132" s="7"/>
      <c r="R132" s="7"/>
      <c r="S132" s="6"/>
    </row>
    <row r="133" spans="1:19">
      <c r="A133" s="11" t="s">
        <v>3</v>
      </c>
      <c r="B133" s="10">
        <v>1993</v>
      </c>
      <c r="C133" s="9">
        <v>25.2</v>
      </c>
      <c r="D133" s="7">
        <f t="shared" si="9"/>
        <v>24.259999999999991</v>
      </c>
      <c r="E133" s="7"/>
      <c r="F133" s="7" t="s">
        <v>25</v>
      </c>
      <c r="G133" s="8">
        <f>AVERAGE(C131:C135)</f>
        <v>24.259999999999998</v>
      </c>
      <c r="H133" s="7">
        <v>25.2</v>
      </c>
      <c r="I133" s="8">
        <v>1993</v>
      </c>
      <c r="J133" s="7"/>
      <c r="K133" s="7"/>
      <c r="L133" s="7"/>
      <c r="M133" s="7"/>
      <c r="N133" s="7"/>
      <c r="O133" s="7"/>
      <c r="P133" s="7"/>
      <c r="Q133" s="7"/>
      <c r="R133" s="7"/>
      <c r="S133" s="6"/>
    </row>
    <row r="134" spans="1:19">
      <c r="A134" s="11"/>
      <c r="B134" s="10">
        <v>1994</v>
      </c>
      <c r="C134" s="9">
        <v>24.1</v>
      </c>
      <c r="D134" s="7">
        <f t="shared" si="9"/>
        <v>24.809999999999945</v>
      </c>
      <c r="E134" s="7"/>
      <c r="F134" s="7"/>
      <c r="G134" s="7"/>
      <c r="H134" s="7" t="s">
        <v>24</v>
      </c>
      <c r="I134" s="8" t="s">
        <v>1</v>
      </c>
      <c r="J134" s="7"/>
      <c r="K134" s="7"/>
      <c r="L134" s="7"/>
      <c r="M134" s="7"/>
      <c r="N134" s="7"/>
      <c r="O134" s="7"/>
      <c r="P134" s="7"/>
      <c r="Q134" s="7"/>
      <c r="R134" s="7"/>
      <c r="S134" s="6"/>
    </row>
    <row r="135" spans="1:19" ht="15" thickBot="1">
      <c r="A135" s="5"/>
      <c r="B135" s="4">
        <v>1995</v>
      </c>
      <c r="C135" s="3">
        <v>22.7</v>
      </c>
      <c r="D135" s="2">
        <f t="shared" si="9"/>
        <v>25.360000000000127</v>
      </c>
      <c r="E135" s="2"/>
      <c r="F135" s="2"/>
      <c r="G135" s="2"/>
      <c r="H135" s="2"/>
      <c r="I135" s="2"/>
      <c r="J135" s="2"/>
      <c r="K135" s="2"/>
      <c r="L135" s="2"/>
      <c r="M135" s="2"/>
      <c r="N135" s="2"/>
      <c r="O135" s="2"/>
      <c r="P135" s="2"/>
      <c r="Q135" s="2"/>
      <c r="R135" s="2"/>
      <c r="S135" s="1"/>
    </row>
    <row r="137" spans="1:19" ht="15" thickBot="1"/>
    <row r="138" spans="1:19">
      <c r="A138" s="23"/>
      <c r="B138" s="22" t="s">
        <v>23</v>
      </c>
      <c r="C138" s="21" t="s">
        <v>22</v>
      </c>
      <c r="D138" s="20"/>
      <c r="E138" s="20" t="s">
        <v>21</v>
      </c>
      <c r="F138" s="20"/>
      <c r="G138" s="20"/>
      <c r="H138" s="20" t="s">
        <v>20</v>
      </c>
      <c r="I138" s="20"/>
      <c r="J138" s="20"/>
      <c r="K138" s="20"/>
      <c r="L138" s="20"/>
      <c r="M138" s="20"/>
      <c r="N138" s="20"/>
      <c r="O138" s="20"/>
      <c r="P138" s="20"/>
      <c r="Q138" s="20"/>
      <c r="R138" s="20"/>
      <c r="S138" s="18"/>
    </row>
    <row r="139" spans="1:19">
      <c r="A139" s="11"/>
      <c r="B139" s="10">
        <v>1985</v>
      </c>
      <c r="C139" s="9">
        <v>19.5</v>
      </c>
      <c r="D139" s="7">
        <f t="shared" ref="D139:D149" si="10">N$143*B139+N$145</f>
        <v>20.700000000000045</v>
      </c>
      <c r="E139" s="7"/>
      <c r="F139" s="7"/>
      <c r="G139" s="7"/>
      <c r="H139" s="7"/>
      <c r="I139" s="7"/>
      <c r="J139" s="7"/>
      <c r="K139" s="7"/>
      <c r="L139" s="7"/>
      <c r="M139" s="7"/>
      <c r="N139" s="7"/>
      <c r="O139" s="7"/>
      <c r="P139" s="7"/>
      <c r="Q139" s="7"/>
      <c r="R139" s="7"/>
      <c r="S139" s="6"/>
    </row>
    <row r="140" spans="1:19">
      <c r="A140" s="11" t="s">
        <v>19</v>
      </c>
      <c r="B140" s="10">
        <v>1986</v>
      </c>
      <c r="C140" s="9">
        <v>21.2</v>
      </c>
      <c r="D140" s="7">
        <f t="shared" si="10"/>
        <v>21.200000000000045</v>
      </c>
      <c r="E140" s="7"/>
      <c r="F140" s="7"/>
      <c r="G140" s="13" t="s">
        <v>18</v>
      </c>
      <c r="H140" s="13" t="s">
        <v>5</v>
      </c>
      <c r="I140" s="12" t="s">
        <v>17</v>
      </c>
      <c r="J140" s="7"/>
      <c r="K140" s="7"/>
      <c r="L140" s="7"/>
      <c r="M140" s="7"/>
      <c r="N140" s="7"/>
      <c r="O140" s="7"/>
      <c r="P140" s="7"/>
      <c r="Q140" s="7"/>
      <c r="R140" s="7"/>
      <c r="S140" s="6"/>
    </row>
    <row r="141" spans="1:19">
      <c r="A141" s="11"/>
      <c r="B141" s="10">
        <v>1987</v>
      </c>
      <c r="C141" s="9">
        <v>20.8</v>
      </c>
      <c r="D141" s="7">
        <f t="shared" si="10"/>
        <v>21.700000000000045</v>
      </c>
      <c r="E141" s="7"/>
      <c r="F141" s="7" t="s">
        <v>2</v>
      </c>
      <c r="G141" s="8">
        <f>MEDIAN(C139:C143)</f>
        <v>21.2</v>
      </c>
      <c r="H141" s="8">
        <v>21.2</v>
      </c>
      <c r="I141" s="8">
        <v>1986</v>
      </c>
      <c r="J141" s="7"/>
      <c r="K141" s="7"/>
      <c r="L141" s="7"/>
      <c r="M141" s="7"/>
      <c r="N141" s="7"/>
      <c r="O141" s="7"/>
      <c r="P141" s="7"/>
      <c r="Q141" s="7"/>
      <c r="R141" s="7"/>
      <c r="S141" s="6"/>
    </row>
    <row r="142" spans="1:19" ht="15" thickBot="1">
      <c r="A142" s="11"/>
      <c r="B142" s="10">
        <v>1988</v>
      </c>
      <c r="C142" s="9">
        <v>21.4</v>
      </c>
      <c r="D142" s="7">
        <f t="shared" si="10"/>
        <v>22.200000000000045</v>
      </c>
      <c r="E142" s="7"/>
      <c r="F142" s="7"/>
      <c r="G142" s="8"/>
      <c r="H142" s="7"/>
      <c r="I142" s="8" t="s">
        <v>16</v>
      </c>
      <c r="J142" s="7"/>
      <c r="K142" s="7"/>
      <c r="L142" s="7" t="s">
        <v>15</v>
      </c>
      <c r="M142" s="7"/>
      <c r="N142" s="7"/>
      <c r="O142" s="7"/>
      <c r="P142" s="7" t="s">
        <v>14</v>
      </c>
      <c r="Q142" s="7"/>
      <c r="R142" s="7"/>
      <c r="S142" s="6"/>
    </row>
    <row r="143" spans="1:19">
      <c r="A143" s="11"/>
      <c r="B143" s="10">
        <v>1989</v>
      </c>
      <c r="C143" s="9">
        <v>21.9</v>
      </c>
      <c r="D143" s="7">
        <f t="shared" si="10"/>
        <v>22.700000000000045</v>
      </c>
      <c r="E143" s="7"/>
      <c r="F143" s="7"/>
      <c r="G143" s="8"/>
      <c r="H143" s="7"/>
      <c r="I143" s="8"/>
      <c r="J143" s="7"/>
      <c r="K143" s="7"/>
      <c r="L143" s="19" t="s">
        <v>13</v>
      </c>
      <c r="M143" s="82" t="s">
        <v>12</v>
      </c>
      <c r="N143" s="18">
        <f>(G147-G141)/(I147-I141)</f>
        <v>0.5</v>
      </c>
      <c r="O143" s="7"/>
      <c r="P143" s="7" t="s">
        <v>11</v>
      </c>
      <c r="Q143" s="7"/>
      <c r="R143" s="7"/>
      <c r="S143" s="6">
        <f>G141-(N143*I141)</f>
        <v>-971.8</v>
      </c>
    </row>
    <row r="144" spans="1:19" ht="15" thickBot="1">
      <c r="A144" s="11" t="s">
        <v>10</v>
      </c>
      <c r="B144" s="10">
        <v>1990</v>
      </c>
      <c r="C144" s="9"/>
      <c r="D144" s="7">
        <f t="shared" si="10"/>
        <v>23.200000000000045</v>
      </c>
      <c r="E144" s="7"/>
      <c r="F144" s="7"/>
      <c r="G144" s="8"/>
      <c r="H144" s="7"/>
      <c r="I144" s="8"/>
      <c r="J144" s="7"/>
      <c r="K144" s="7"/>
      <c r="L144" s="17"/>
      <c r="M144" s="83"/>
      <c r="N144" s="1"/>
      <c r="O144" s="7"/>
      <c r="P144" s="7" t="s">
        <v>9</v>
      </c>
      <c r="Q144" s="7"/>
      <c r="R144" s="7"/>
      <c r="S144" s="6"/>
    </row>
    <row r="145" spans="1:19" ht="15" thickBot="1">
      <c r="A145" s="11"/>
      <c r="B145" s="10">
        <v>1991</v>
      </c>
      <c r="C145" s="9">
        <v>25.1</v>
      </c>
      <c r="D145" s="7">
        <f t="shared" si="10"/>
        <v>23.700000000000045</v>
      </c>
      <c r="E145" s="7"/>
      <c r="F145" s="7"/>
      <c r="G145" s="8"/>
      <c r="H145" s="7"/>
      <c r="I145" s="8"/>
      <c r="J145" s="7"/>
      <c r="K145" s="7"/>
      <c r="L145" s="16" t="s">
        <v>8</v>
      </c>
      <c r="M145" s="15" t="s">
        <v>7</v>
      </c>
      <c r="N145" s="14">
        <f>G147-(N143*I147)</f>
        <v>-971.8</v>
      </c>
      <c r="O145" s="7"/>
      <c r="P145" s="7"/>
      <c r="Q145" s="7"/>
      <c r="R145" s="7"/>
      <c r="S145" s="6"/>
    </row>
    <row r="146" spans="1:19">
      <c r="A146" s="11"/>
      <c r="B146" s="10">
        <v>1992</v>
      </c>
      <c r="C146" s="9">
        <v>24.2</v>
      </c>
      <c r="D146" s="7">
        <f t="shared" si="10"/>
        <v>24.200000000000045</v>
      </c>
      <c r="E146" s="7"/>
      <c r="F146" s="7"/>
      <c r="G146" s="13" t="s">
        <v>6</v>
      </c>
      <c r="H146" s="13" t="s">
        <v>5</v>
      </c>
      <c r="I146" s="12" t="s">
        <v>4</v>
      </c>
      <c r="J146" s="7"/>
      <c r="K146" s="7"/>
      <c r="L146" s="7"/>
      <c r="M146" s="7"/>
      <c r="N146" s="7"/>
      <c r="O146" s="7"/>
      <c r="P146" s="7"/>
      <c r="Q146" s="7"/>
      <c r="R146" s="7"/>
      <c r="S146" s="6"/>
    </row>
    <row r="147" spans="1:19">
      <c r="A147" s="11" t="s">
        <v>3</v>
      </c>
      <c r="B147" s="10">
        <v>1993</v>
      </c>
      <c r="C147" s="9">
        <v>25.2</v>
      </c>
      <c r="D147" s="7">
        <f t="shared" si="10"/>
        <v>24.700000000000045</v>
      </c>
      <c r="E147" s="7"/>
      <c r="F147" s="7" t="s">
        <v>2</v>
      </c>
      <c r="G147" s="8">
        <f>MEDIAN(C145:C149)</f>
        <v>24.2</v>
      </c>
      <c r="H147" s="7">
        <v>24.2</v>
      </c>
      <c r="I147" s="8">
        <v>1992</v>
      </c>
      <c r="J147" s="7"/>
      <c r="K147" s="7"/>
      <c r="L147" s="7"/>
      <c r="M147" s="7"/>
      <c r="N147" s="7"/>
      <c r="O147" s="7"/>
      <c r="P147" s="7"/>
      <c r="Q147" s="7"/>
      <c r="R147" s="7"/>
      <c r="S147" s="6"/>
    </row>
    <row r="148" spans="1:19">
      <c r="A148" s="11"/>
      <c r="B148" s="10">
        <v>1994</v>
      </c>
      <c r="C148" s="9">
        <v>24.1</v>
      </c>
      <c r="D148" s="7">
        <f t="shared" si="10"/>
        <v>25.200000000000045</v>
      </c>
      <c r="E148" s="7"/>
      <c r="F148" s="7"/>
      <c r="G148" s="7"/>
      <c r="H148" s="7"/>
      <c r="I148" s="8" t="s">
        <v>1</v>
      </c>
      <c r="J148" s="7"/>
      <c r="K148" s="7"/>
      <c r="L148" s="7"/>
      <c r="M148" s="7"/>
      <c r="N148" s="7"/>
      <c r="O148" s="7"/>
      <c r="P148" s="7"/>
      <c r="Q148" s="7"/>
      <c r="R148" s="7"/>
      <c r="S148" s="6"/>
    </row>
    <row r="149" spans="1:19" ht="15" thickBot="1">
      <c r="A149" s="5"/>
      <c r="B149" s="4">
        <v>1995</v>
      </c>
      <c r="C149" s="3">
        <v>22.7</v>
      </c>
      <c r="D149" s="2">
        <f t="shared" si="10"/>
        <v>25.700000000000045</v>
      </c>
      <c r="E149" s="2"/>
      <c r="F149" s="2"/>
      <c r="G149" s="2"/>
      <c r="H149" s="2"/>
      <c r="I149" s="2"/>
      <c r="J149" s="2"/>
      <c r="K149" s="2"/>
      <c r="L149" s="2"/>
      <c r="M149" s="2"/>
      <c r="N149" s="2"/>
      <c r="O149" s="2"/>
      <c r="P149" s="2"/>
      <c r="Q149" s="2"/>
      <c r="R149" s="2"/>
      <c r="S149" s="1"/>
    </row>
    <row r="151" spans="1:19" ht="14.4" customHeight="1">
      <c r="A151" s="81" t="s">
        <v>0</v>
      </c>
      <c r="B151" s="81"/>
      <c r="C151" s="81"/>
      <c r="D151" s="81"/>
      <c r="E151" s="81"/>
      <c r="F151" s="81"/>
      <c r="G151" s="81"/>
      <c r="H151" s="81"/>
      <c r="I151" s="81"/>
      <c r="J151" s="81"/>
    </row>
    <row r="152" spans="1:19">
      <c r="A152" s="81"/>
      <c r="B152" s="81"/>
      <c r="C152" s="81"/>
      <c r="D152" s="81"/>
      <c r="E152" s="81"/>
      <c r="F152" s="81"/>
      <c r="G152" s="81"/>
      <c r="H152" s="81"/>
      <c r="I152" s="81"/>
      <c r="J152" s="81"/>
    </row>
    <row r="153" spans="1:19">
      <c r="A153" s="81"/>
      <c r="B153" s="81"/>
      <c r="C153" s="81"/>
      <c r="D153" s="81"/>
      <c r="E153" s="81"/>
      <c r="F153" s="81"/>
      <c r="G153" s="81"/>
      <c r="H153" s="81"/>
      <c r="I153" s="81"/>
      <c r="J153" s="81"/>
    </row>
  </sheetData>
  <mergeCells count="21">
    <mergeCell ref="H75:H77"/>
    <mergeCell ref="A90:M94"/>
    <mergeCell ref="A151:J153"/>
    <mergeCell ref="M129:M130"/>
    <mergeCell ref="M143:M144"/>
    <mergeCell ref="A118:G118"/>
    <mergeCell ref="A119:G121"/>
    <mergeCell ref="A55:L56"/>
    <mergeCell ref="E74:F74"/>
    <mergeCell ref="A33:AB33"/>
    <mergeCell ref="D35:E35"/>
    <mergeCell ref="G35:H35"/>
    <mergeCell ref="J35:K35"/>
    <mergeCell ref="O4:P4"/>
    <mergeCell ref="A3:AF3"/>
    <mergeCell ref="A18:C18"/>
    <mergeCell ref="F18:H18"/>
    <mergeCell ref="A28:C28"/>
    <mergeCell ref="G20:H20"/>
    <mergeCell ref="J4:K4"/>
    <mergeCell ref="M4:N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B153"/>
  <sheetViews>
    <sheetView topLeftCell="A103" workbookViewId="0">
      <selection activeCell="I77" sqref="I77"/>
    </sheetView>
  </sheetViews>
  <sheetFormatPr defaultRowHeight="14.4"/>
  <cols>
    <col min="7" max="7" width="10.5546875" customWidth="1"/>
  </cols>
  <sheetData>
    <row r="1" spans="1:7">
      <c r="A1" t="s">
        <v>76</v>
      </c>
    </row>
    <row r="2" spans="1:7">
      <c r="A2" t="s">
        <v>75</v>
      </c>
    </row>
    <row r="4" spans="1:7">
      <c r="B4" s="51" t="s">
        <v>74</v>
      </c>
      <c r="D4" s="51" t="s">
        <v>68</v>
      </c>
      <c r="F4" t="s">
        <v>73</v>
      </c>
      <c r="G4" t="s">
        <v>72</v>
      </c>
    </row>
    <row r="5" spans="1:7">
      <c r="A5">
        <v>1</v>
      </c>
      <c r="B5" s="8">
        <v>1985</v>
      </c>
      <c r="C5">
        <f t="shared" ref="C5:C15" si="0">POWER(B5,2)</f>
        <v>3940225</v>
      </c>
      <c r="D5" s="8">
        <v>19</v>
      </c>
      <c r="F5">
        <f t="shared" ref="F5:F15" si="1">B$27+B$26*B5</f>
        <v>19.999999999998977</v>
      </c>
      <c r="G5">
        <f t="shared" ref="G5:G15" si="2">G$22+G$23*B5+G$24*C5</f>
        <v>18.443841850268655</v>
      </c>
    </row>
    <row r="6" spans="1:7">
      <c r="A6">
        <v>1</v>
      </c>
      <c r="B6" s="8">
        <v>1986</v>
      </c>
      <c r="C6">
        <f t="shared" si="0"/>
        <v>3944196</v>
      </c>
      <c r="D6" s="8">
        <v>20.6</v>
      </c>
      <c r="F6">
        <f t="shared" si="1"/>
        <v>20.421818181817343</v>
      </c>
      <c r="G6">
        <f t="shared" si="2"/>
        <v>19.799250554060563</v>
      </c>
    </row>
    <row r="7" spans="1:7">
      <c r="A7">
        <v>1</v>
      </c>
      <c r="B7" s="8">
        <v>1987</v>
      </c>
      <c r="C7">
        <f t="shared" si="0"/>
        <v>3948169</v>
      </c>
      <c r="D7" s="8">
        <v>20.100000000000001</v>
      </c>
      <c r="F7">
        <f t="shared" si="1"/>
        <v>20.843636363635824</v>
      </c>
      <c r="G7">
        <f t="shared" si="2"/>
        <v>20.947194643027615</v>
      </c>
    </row>
    <row r="8" spans="1:7">
      <c r="A8">
        <v>1</v>
      </c>
      <c r="B8" s="8">
        <v>1988</v>
      </c>
      <c r="C8">
        <f t="shared" si="0"/>
        <v>3952144</v>
      </c>
      <c r="D8" s="8">
        <v>20.7</v>
      </c>
      <c r="F8">
        <f t="shared" si="1"/>
        <v>21.26545454545419</v>
      </c>
      <c r="G8">
        <f t="shared" si="2"/>
        <v>21.887674117228016</v>
      </c>
    </row>
    <row r="9" spans="1:7">
      <c r="A9">
        <v>1</v>
      </c>
      <c r="B9" s="8">
        <v>1989</v>
      </c>
      <c r="C9">
        <f t="shared" si="0"/>
        <v>3956121</v>
      </c>
      <c r="D9" s="8">
        <v>21.5</v>
      </c>
      <c r="F9">
        <f t="shared" si="1"/>
        <v>21.687272727272557</v>
      </c>
      <c r="G9">
        <f t="shared" si="2"/>
        <v>22.620688976487145</v>
      </c>
    </row>
    <row r="10" spans="1:7">
      <c r="A10">
        <v>1</v>
      </c>
      <c r="B10" s="8">
        <v>1990</v>
      </c>
      <c r="C10">
        <f t="shared" si="0"/>
        <v>3960100</v>
      </c>
      <c r="D10" s="8">
        <v>23.4</v>
      </c>
      <c r="F10">
        <f t="shared" si="1"/>
        <v>22.109090909090924</v>
      </c>
      <c r="G10">
        <f t="shared" si="2"/>
        <v>23.146239220921416</v>
      </c>
    </row>
    <row r="11" spans="1:7">
      <c r="A11">
        <v>1</v>
      </c>
      <c r="B11" s="8">
        <v>1991</v>
      </c>
      <c r="C11">
        <f t="shared" si="0"/>
        <v>3964081</v>
      </c>
      <c r="D11" s="8">
        <v>24.7</v>
      </c>
      <c r="F11">
        <f t="shared" si="1"/>
        <v>22.530909090909404</v>
      </c>
      <c r="G11">
        <f t="shared" si="2"/>
        <v>23.464324850356206</v>
      </c>
    </row>
    <row r="12" spans="1:7">
      <c r="A12">
        <v>1</v>
      </c>
      <c r="B12" s="8">
        <v>1992</v>
      </c>
      <c r="C12">
        <f t="shared" si="0"/>
        <v>3968064</v>
      </c>
      <c r="D12" s="8">
        <v>23.8</v>
      </c>
      <c r="F12">
        <f t="shared" si="1"/>
        <v>22.95272727272777</v>
      </c>
      <c r="G12">
        <f t="shared" si="2"/>
        <v>23.574945865024347</v>
      </c>
    </row>
    <row r="13" spans="1:7">
      <c r="A13">
        <v>1</v>
      </c>
      <c r="B13" s="8">
        <v>1993</v>
      </c>
      <c r="C13">
        <f t="shared" si="0"/>
        <v>3972049</v>
      </c>
      <c r="D13" s="8">
        <v>24.5</v>
      </c>
      <c r="F13">
        <f t="shared" si="1"/>
        <v>23.374545454546137</v>
      </c>
      <c r="G13">
        <f t="shared" si="2"/>
        <v>23.478102264809422</v>
      </c>
    </row>
    <row r="14" spans="1:7">
      <c r="A14">
        <v>1</v>
      </c>
      <c r="B14" s="8">
        <v>1994</v>
      </c>
      <c r="C14">
        <f t="shared" si="0"/>
        <v>3976036</v>
      </c>
      <c r="D14" s="8">
        <v>23.3</v>
      </c>
      <c r="F14">
        <f t="shared" si="1"/>
        <v>23.796363636364504</v>
      </c>
      <c r="G14">
        <f t="shared" si="2"/>
        <v>23.17379404976964</v>
      </c>
    </row>
    <row r="15" spans="1:7">
      <c r="A15">
        <v>1</v>
      </c>
      <c r="B15" s="8">
        <v>1995</v>
      </c>
      <c r="C15">
        <f t="shared" si="0"/>
        <v>3980025</v>
      </c>
      <c r="D15" s="8">
        <v>21.6</v>
      </c>
      <c r="F15">
        <f t="shared" si="1"/>
        <v>24.21818181818287</v>
      </c>
      <c r="G15">
        <f t="shared" si="2"/>
        <v>22.662021219846793</v>
      </c>
    </row>
    <row r="17" spans="1:8" ht="15" thickBot="1"/>
    <row r="18" spans="1:8">
      <c r="A18" s="67" t="s">
        <v>60</v>
      </c>
      <c r="B18" s="68"/>
      <c r="C18" s="69"/>
      <c r="D18" s="8"/>
      <c r="E18" s="44"/>
      <c r="F18" s="67" t="s">
        <v>59</v>
      </c>
      <c r="G18" s="68"/>
      <c r="H18" s="69"/>
    </row>
    <row r="19" spans="1:8">
      <c r="A19" s="10"/>
      <c r="B19" s="8"/>
      <c r="C19" s="9"/>
      <c r="D19" s="8"/>
      <c r="E19" s="44"/>
      <c r="F19" s="10"/>
      <c r="G19" s="8"/>
      <c r="H19" s="9"/>
    </row>
    <row r="20" spans="1:8">
      <c r="A20" s="10" t="s">
        <v>58</v>
      </c>
      <c r="B20" s="8">
        <f>COUNTA(B5:B15)</f>
        <v>11</v>
      </c>
      <c r="C20" s="9"/>
      <c r="D20" s="8"/>
      <c r="E20" s="44"/>
      <c r="F20" s="10"/>
      <c r="G20" s="73" t="s">
        <v>57</v>
      </c>
      <c r="H20" s="74"/>
    </row>
    <row r="21" spans="1:8">
      <c r="A21" s="10" t="s">
        <v>56</v>
      </c>
      <c r="B21" s="8">
        <f>AVERAGE(B5:B15)</f>
        <v>1990</v>
      </c>
      <c r="C21" s="9"/>
      <c r="D21" s="8"/>
      <c r="E21" s="44"/>
      <c r="F21" s="10"/>
      <c r="G21" s="8"/>
      <c r="H21" s="9"/>
    </row>
    <row r="22" spans="1:8">
      <c r="A22" s="10" t="s">
        <v>55</v>
      </c>
      <c r="B22" s="8">
        <f>AVERAGE(D5:D15)</f>
        <v>22.109090909090909</v>
      </c>
      <c r="C22" s="9"/>
      <c r="D22" s="8"/>
      <c r="E22" s="44"/>
      <c r="F22" s="46" t="s">
        <v>49</v>
      </c>
      <c r="G22" s="8">
        <f t="array" ref="G22:G24">MMULT(MMULT(MINVERSE(MMULT(TRANSPOSE(A5:C15),A5:C15)),TRANSPOSE(A5:C15)),D5:D15)</f>
        <v>-411606.58212356525</v>
      </c>
      <c r="H22" s="9"/>
    </row>
    <row r="23" spans="1:8">
      <c r="A23" s="10" t="s">
        <v>54</v>
      </c>
      <c r="B23" s="8">
        <f>SUMPRODUCT(B5:B15,B5:B15)-(B20*B21*B21)</f>
        <v>110</v>
      </c>
      <c r="C23" s="9"/>
      <c r="D23" s="8"/>
      <c r="E23" s="44"/>
      <c r="F23" s="46" t="s">
        <v>50</v>
      </c>
      <c r="G23" s="8">
        <v>413.27640152312802</v>
      </c>
      <c r="H23" s="9"/>
    </row>
    <row r="24" spans="1:8">
      <c r="A24" s="10" t="s">
        <v>53</v>
      </c>
      <c r="B24" s="8">
        <f>SUMPRODUCT(D5:D15,D5:D15)-B20*B22*B22</f>
        <v>36.969090909092301</v>
      </c>
      <c r="C24" s="9"/>
      <c r="D24" s="8"/>
      <c r="E24" s="44"/>
      <c r="F24" s="46" t="s">
        <v>52</v>
      </c>
      <c r="G24" s="8">
        <v>-0.10373230743371092</v>
      </c>
      <c r="H24" s="9"/>
    </row>
    <row r="25" spans="1:8">
      <c r="A25" s="10" t="s">
        <v>51</v>
      </c>
      <c r="B25" s="8">
        <f>SUMPRODUCT(B5:B15,D5:D15)-B20*B21*B22</f>
        <v>46.400000000023283</v>
      </c>
      <c r="C25" s="9"/>
      <c r="D25" s="8"/>
      <c r="E25" s="44"/>
      <c r="F25" s="10"/>
      <c r="G25" s="8"/>
      <c r="H25" s="9"/>
    </row>
    <row r="26" spans="1:8">
      <c r="A26" s="46" t="s">
        <v>50</v>
      </c>
      <c r="B26" s="8">
        <f>B25/B23</f>
        <v>0.42181818181839348</v>
      </c>
      <c r="C26" s="9"/>
      <c r="D26" s="8"/>
      <c r="E26" s="44"/>
      <c r="F26" s="10"/>
      <c r="G26" s="8"/>
      <c r="H26" s="9"/>
    </row>
    <row r="27" spans="1:8">
      <c r="A27" s="46" t="s">
        <v>49</v>
      </c>
      <c r="B27" s="8">
        <f>B22-(B21*B26)</f>
        <v>-817.30909090951207</v>
      </c>
      <c r="C27" s="9"/>
      <c r="D27" s="8"/>
      <c r="E27" s="44"/>
      <c r="F27" s="10"/>
      <c r="G27" s="8"/>
      <c r="H27" s="9"/>
    </row>
    <row r="28" spans="1:8" ht="15" thickBot="1">
      <c r="A28" s="70" t="s">
        <v>71</v>
      </c>
      <c r="B28" s="71"/>
      <c r="C28" s="72"/>
      <c r="D28" s="8"/>
      <c r="E28" s="44"/>
      <c r="F28" s="4"/>
      <c r="G28" s="43"/>
      <c r="H28" s="3"/>
    </row>
    <row r="31" spans="1:8" ht="23.4">
      <c r="A31" s="42" t="s">
        <v>47</v>
      </c>
    </row>
    <row r="33" spans="1:28" ht="46.8" thickBot="1">
      <c r="A33" s="76" t="s">
        <v>46</v>
      </c>
      <c r="B33" s="76"/>
      <c r="C33" s="76"/>
      <c r="D33" s="76"/>
      <c r="E33" s="76"/>
      <c r="F33" s="76"/>
      <c r="G33" s="76"/>
      <c r="H33" s="76"/>
      <c r="I33" s="76"/>
      <c r="J33" s="76"/>
      <c r="K33" s="76"/>
      <c r="L33" s="76"/>
      <c r="M33" s="76"/>
      <c r="N33" s="76"/>
      <c r="O33" s="76"/>
      <c r="P33" s="76"/>
      <c r="Q33" s="76"/>
      <c r="R33" s="76"/>
      <c r="S33" s="76"/>
      <c r="T33" s="76"/>
      <c r="U33" s="76"/>
      <c r="V33" s="76"/>
      <c r="W33" s="76"/>
      <c r="X33" s="76"/>
      <c r="Y33" s="76"/>
      <c r="Z33" s="76"/>
      <c r="AA33" s="76"/>
      <c r="AB33" s="76"/>
    </row>
    <row r="34" spans="1:28" ht="46.8" thickBot="1">
      <c r="A34" s="41"/>
      <c r="B34" s="40"/>
      <c r="C34" s="40"/>
      <c r="D34" s="40"/>
      <c r="E34" s="40"/>
      <c r="F34" s="40"/>
      <c r="G34" s="40"/>
      <c r="H34" s="40"/>
      <c r="I34" s="40"/>
      <c r="J34" s="40"/>
      <c r="K34" s="40"/>
      <c r="L34" s="40"/>
      <c r="M34" s="40"/>
      <c r="N34" s="40"/>
      <c r="O34" s="40"/>
      <c r="P34" s="40"/>
      <c r="Q34" s="40"/>
      <c r="R34" s="40"/>
      <c r="S34" s="40"/>
      <c r="T34" s="40"/>
      <c r="U34" s="40"/>
      <c r="V34" s="39"/>
      <c r="W34" s="38"/>
      <c r="X34" s="38"/>
      <c r="Y34" s="38"/>
      <c r="Z34" s="38"/>
      <c r="AA34" s="38"/>
      <c r="AB34" s="38"/>
    </row>
    <row r="35" spans="1:28">
      <c r="A35" s="22" t="s">
        <v>23</v>
      </c>
      <c r="B35" s="21" t="s">
        <v>68</v>
      </c>
      <c r="C35" s="12"/>
      <c r="D35" s="67" t="s">
        <v>45</v>
      </c>
      <c r="E35" s="69"/>
      <c r="F35" s="8"/>
      <c r="G35" s="67" t="s">
        <v>44</v>
      </c>
      <c r="H35" s="69"/>
      <c r="I35" s="8"/>
      <c r="J35" s="67" t="s">
        <v>35</v>
      </c>
      <c r="K35" s="69"/>
      <c r="L35" s="7"/>
      <c r="M35" s="7"/>
      <c r="N35" s="7"/>
      <c r="O35" s="7"/>
      <c r="P35" s="7"/>
      <c r="Q35" s="7"/>
      <c r="R35" s="7"/>
      <c r="S35" s="7"/>
      <c r="T35" s="7"/>
      <c r="U35" s="7"/>
      <c r="V35" s="6"/>
    </row>
    <row r="36" spans="1:28">
      <c r="A36" s="10">
        <v>1985</v>
      </c>
      <c r="B36" s="9">
        <v>19</v>
      </c>
      <c r="C36" s="8"/>
      <c r="D36" s="10">
        <f t="shared" ref="D36:E43" si="3">IF(COUNTA(A36:A39)=4,AVERAGE(A36:A39),0)</f>
        <v>1986.5</v>
      </c>
      <c r="E36" s="9">
        <f t="shared" si="3"/>
        <v>20.100000000000001</v>
      </c>
      <c r="F36" s="8"/>
      <c r="G36" s="10">
        <f t="shared" ref="G36:H42" si="4">IF(COUNTA(D36:D37)=2,AVERAGE(D36:D37),0)</f>
        <v>1987</v>
      </c>
      <c r="H36" s="9">
        <f t="shared" si="4"/>
        <v>20.412500000000001</v>
      </c>
      <c r="I36" s="8"/>
      <c r="J36" s="10">
        <f t="shared" ref="J36:K42" si="5">IF(COUNTA(A36:A40)=5,AVERAGE(A36:A40),0)</f>
        <v>1987</v>
      </c>
      <c r="K36" s="9">
        <f t="shared" si="5"/>
        <v>20.380000000000003</v>
      </c>
      <c r="L36" s="7"/>
      <c r="M36" s="7"/>
      <c r="N36" s="7"/>
      <c r="O36" s="7"/>
      <c r="P36" s="7"/>
      <c r="Q36" s="7"/>
      <c r="R36" s="7"/>
      <c r="S36" s="7"/>
      <c r="T36" s="7"/>
      <c r="U36" s="7"/>
      <c r="V36" s="6"/>
    </row>
    <row r="37" spans="1:28">
      <c r="A37" s="10">
        <v>1986</v>
      </c>
      <c r="B37" s="9">
        <v>20.6</v>
      </c>
      <c r="C37" s="8"/>
      <c r="D37" s="10">
        <f t="shared" si="3"/>
        <v>1987.5</v>
      </c>
      <c r="E37" s="9">
        <f t="shared" si="3"/>
        <v>20.725000000000001</v>
      </c>
      <c r="F37" s="8"/>
      <c r="G37" s="10">
        <f t="shared" si="4"/>
        <v>1988</v>
      </c>
      <c r="H37" s="9">
        <f t="shared" si="4"/>
        <v>21.074999999999999</v>
      </c>
      <c r="I37" s="8"/>
      <c r="J37" s="10">
        <f t="shared" si="5"/>
        <v>1988</v>
      </c>
      <c r="K37" s="9">
        <f t="shared" si="5"/>
        <v>21.26</v>
      </c>
      <c r="L37" s="7"/>
      <c r="M37" s="7"/>
      <c r="N37" s="7"/>
      <c r="O37" s="7"/>
      <c r="P37" s="7"/>
      <c r="Q37" s="7"/>
      <c r="R37" s="7"/>
      <c r="S37" s="7"/>
      <c r="T37" s="7"/>
      <c r="U37" s="7"/>
      <c r="V37" s="6"/>
    </row>
    <row r="38" spans="1:28">
      <c r="A38" s="10">
        <v>1987</v>
      </c>
      <c r="B38" s="9">
        <v>20.100000000000001</v>
      </c>
      <c r="C38" s="8"/>
      <c r="D38" s="10">
        <f t="shared" si="3"/>
        <v>1988.5</v>
      </c>
      <c r="E38" s="9">
        <f t="shared" si="3"/>
        <v>21.424999999999997</v>
      </c>
      <c r="F38" s="8"/>
      <c r="G38" s="10">
        <f t="shared" si="4"/>
        <v>1989</v>
      </c>
      <c r="H38" s="9">
        <f t="shared" si="4"/>
        <v>22</v>
      </c>
      <c r="I38" s="8"/>
      <c r="J38" s="10">
        <f t="shared" si="5"/>
        <v>1989</v>
      </c>
      <c r="K38" s="9">
        <f t="shared" si="5"/>
        <v>22.08</v>
      </c>
      <c r="L38" s="7"/>
      <c r="M38" s="7"/>
      <c r="N38" s="7"/>
      <c r="O38" s="7"/>
      <c r="P38" s="7"/>
      <c r="Q38" s="7"/>
      <c r="R38" s="7"/>
      <c r="S38" s="7"/>
      <c r="T38" s="7"/>
      <c r="U38" s="7"/>
      <c r="V38" s="6"/>
    </row>
    <row r="39" spans="1:28">
      <c r="A39" s="10">
        <v>1988</v>
      </c>
      <c r="B39" s="9">
        <v>20.7</v>
      </c>
      <c r="C39" s="8"/>
      <c r="D39" s="10">
        <f t="shared" si="3"/>
        <v>1989.5</v>
      </c>
      <c r="E39" s="9">
        <f t="shared" si="3"/>
        <v>22.574999999999999</v>
      </c>
      <c r="F39" s="8"/>
      <c r="G39" s="10">
        <f t="shared" si="4"/>
        <v>1990</v>
      </c>
      <c r="H39" s="9">
        <f t="shared" si="4"/>
        <v>22.962499999999999</v>
      </c>
      <c r="I39" s="8"/>
      <c r="J39" s="10">
        <f t="shared" si="5"/>
        <v>1990</v>
      </c>
      <c r="K39" s="9">
        <f t="shared" si="5"/>
        <v>22.82</v>
      </c>
      <c r="L39" s="7"/>
      <c r="M39" s="7"/>
      <c r="N39" s="7"/>
      <c r="O39" s="7"/>
      <c r="P39" s="7"/>
      <c r="Q39" s="7"/>
      <c r="R39" s="7"/>
      <c r="S39" s="7"/>
      <c r="T39" s="7"/>
      <c r="U39" s="7"/>
      <c r="V39" s="6"/>
    </row>
    <row r="40" spans="1:28">
      <c r="A40" s="10">
        <v>1989</v>
      </c>
      <c r="B40" s="9">
        <v>21.5</v>
      </c>
      <c r="C40" s="8"/>
      <c r="D40" s="10">
        <f t="shared" si="3"/>
        <v>1990.5</v>
      </c>
      <c r="E40" s="9">
        <f t="shared" si="3"/>
        <v>23.349999999999998</v>
      </c>
      <c r="F40" s="8"/>
      <c r="G40" s="10">
        <f t="shared" si="4"/>
        <v>1991</v>
      </c>
      <c r="H40" s="9">
        <f t="shared" si="4"/>
        <v>23.724999999999998</v>
      </c>
      <c r="I40" s="8"/>
      <c r="J40" s="10">
        <f t="shared" si="5"/>
        <v>1991</v>
      </c>
      <c r="K40" s="9">
        <f t="shared" si="5"/>
        <v>23.58</v>
      </c>
      <c r="L40" s="7"/>
      <c r="M40" s="7"/>
      <c r="N40" s="7"/>
      <c r="O40" s="7"/>
      <c r="P40" s="7"/>
      <c r="Q40" s="7"/>
      <c r="R40" s="7"/>
      <c r="S40" s="7"/>
      <c r="T40" s="7"/>
      <c r="U40" s="7"/>
      <c r="V40" s="6"/>
    </row>
    <row r="41" spans="1:28">
      <c r="A41" s="10">
        <v>1990</v>
      </c>
      <c r="B41" s="9">
        <v>23.4</v>
      </c>
      <c r="C41" s="8"/>
      <c r="D41" s="10">
        <f t="shared" si="3"/>
        <v>1991.5</v>
      </c>
      <c r="E41" s="9">
        <f t="shared" si="3"/>
        <v>24.099999999999998</v>
      </c>
      <c r="F41" s="8"/>
      <c r="G41" s="10">
        <f t="shared" si="4"/>
        <v>1992</v>
      </c>
      <c r="H41" s="9">
        <f t="shared" si="4"/>
        <v>24.087499999999999</v>
      </c>
      <c r="I41" s="8"/>
      <c r="J41" s="10">
        <f t="shared" si="5"/>
        <v>1992</v>
      </c>
      <c r="K41" s="9">
        <f t="shared" si="5"/>
        <v>23.939999999999998</v>
      </c>
      <c r="L41" s="7"/>
      <c r="M41" s="7"/>
      <c r="N41" s="7"/>
      <c r="O41" s="7"/>
      <c r="P41" s="7"/>
      <c r="Q41" s="7"/>
      <c r="R41" s="7"/>
      <c r="S41" s="7"/>
      <c r="T41" s="7"/>
      <c r="U41" s="7"/>
      <c r="V41" s="6"/>
    </row>
    <row r="42" spans="1:28" ht="15" thickBot="1">
      <c r="A42" s="10">
        <v>1991</v>
      </c>
      <c r="B42" s="9">
        <v>24.7</v>
      </c>
      <c r="C42" s="8"/>
      <c r="D42" s="10">
        <f t="shared" si="3"/>
        <v>1992.5</v>
      </c>
      <c r="E42" s="9">
        <f t="shared" si="3"/>
        <v>24.074999999999999</v>
      </c>
      <c r="F42" s="8"/>
      <c r="G42" s="4">
        <f t="shared" si="4"/>
        <v>1993</v>
      </c>
      <c r="H42" s="3">
        <f t="shared" si="4"/>
        <v>23.6875</v>
      </c>
      <c r="I42" s="8"/>
      <c r="J42" s="4">
        <f t="shared" si="5"/>
        <v>1993</v>
      </c>
      <c r="K42" s="3">
        <f t="shared" si="5"/>
        <v>23.580000000000002</v>
      </c>
      <c r="L42" s="7"/>
      <c r="M42" s="7"/>
      <c r="N42" s="7"/>
      <c r="O42" s="7"/>
      <c r="P42" s="7"/>
      <c r="Q42" s="7"/>
      <c r="R42" s="7"/>
      <c r="S42" s="7"/>
      <c r="T42" s="7"/>
      <c r="U42" s="7"/>
      <c r="V42" s="6"/>
    </row>
    <row r="43" spans="1:28" ht="15" thickBot="1">
      <c r="A43" s="10">
        <v>1992</v>
      </c>
      <c r="B43" s="9">
        <v>23.8</v>
      </c>
      <c r="C43" s="8"/>
      <c r="D43" s="4">
        <f t="shared" si="3"/>
        <v>1993.5</v>
      </c>
      <c r="E43" s="3">
        <f t="shared" si="3"/>
        <v>23.299999999999997</v>
      </c>
      <c r="F43" s="8"/>
      <c r="G43" s="8"/>
      <c r="H43" s="8"/>
      <c r="I43" s="8"/>
      <c r="J43" s="8"/>
      <c r="K43" s="8"/>
      <c r="L43" s="7"/>
      <c r="M43" s="7"/>
      <c r="N43" s="7"/>
      <c r="O43" s="7"/>
      <c r="P43" s="7"/>
      <c r="Q43" s="7"/>
      <c r="R43" s="7"/>
      <c r="S43" s="7"/>
      <c r="T43" s="7"/>
      <c r="U43" s="7"/>
      <c r="V43" s="6"/>
    </row>
    <row r="44" spans="1:28">
      <c r="A44" s="10">
        <v>1993</v>
      </c>
      <c r="B44" s="9">
        <v>24.5</v>
      </c>
      <c r="C44" s="8"/>
      <c r="D44" s="8"/>
      <c r="E44" s="8"/>
      <c r="F44" s="8"/>
      <c r="G44" s="8"/>
      <c r="H44" s="8"/>
      <c r="I44" s="8"/>
      <c r="J44" s="8"/>
      <c r="K44" s="8"/>
      <c r="L44" s="7"/>
      <c r="M44" s="7"/>
      <c r="N44" s="7"/>
      <c r="O44" s="7"/>
      <c r="P44" s="7"/>
      <c r="Q44" s="7"/>
      <c r="R44" s="7"/>
      <c r="S44" s="7"/>
      <c r="T44" s="7"/>
      <c r="U44" s="7"/>
      <c r="V44" s="6"/>
    </row>
    <row r="45" spans="1:28">
      <c r="A45" s="10">
        <v>1994</v>
      </c>
      <c r="B45" s="9">
        <v>23.3</v>
      </c>
      <c r="C45" s="8"/>
      <c r="D45" s="8"/>
      <c r="E45" s="8"/>
      <c r="F45" s="8"/>
      <c r="G45" s="8"/>
      <c r="H45" s="8"/>
      <c r="I45" s="8"/>
      <c r="J45" s="8"/>
      <c r="K45" s="8"/>
      <c r="L45" s="7"/>
      <c r="M45" s="7"/>
      <c r="N45" s="7"/>
      <c r="O45" s="7"/>
      <c r="P45" s="7"/>
      <c r="Q45" s="7"/>
      <c r="R45" s="7"/>
      <c r="S45" s="7"/>
      <c r="T45" s="7"/>
      <c r="U45" s="7"/>
      <c r="V45" s="6"/>
    </row>
    <row r="46" spans="1:28" ht="15" thickBot="1">
      <c r="A46" s="4">
        <v>1995</v>
      </c>
      <c r="B46" s="3">
        <v>21.6</v>
      </c>
      <c r="C46" s="8"/>
      <c r="D46" s="8"/>
      <c r="E46" s="8"/>
      <c r="F46" s="8"/>
      <c r="G46" s="8"/>
      <c r="H46" s="8"/>
      <c r="I46" s="8"/>
      <c r="J46" s="8"/>
      <c r="K46" s="8"/>
      <c r="L46" s="7"/>
      <c r="M46" s="7"/>
      <c r="N46" s="7"/>
      <c r="O46" s="7"/>
      <c r="P46" s="7"/>
      <c r="Q46" s="7"/>
      <c r="R46" s="7"/>
      <c r="S46" s="7"/>
      <c r="T46" s="7"/>
      <c r="U46" s="7"/>
      <c r="V46" s="6"/>
    </row>
    <row r="47" spans="1:28">
      <c r="A47" s="11"/>
      <c r="B47" s="7"/>
      <c r="C47" s="7"/>
      <c r="D47" s="7"/>
      <c r="E47" s="7"/>
      <c r="F47" s="7"/>
      <c r="G47" s="7"/>
      <c r="H47" s="7"/>
      <c r="I47" s="7"/>
      <c r="J47" s="7"/>
      <c r="K47" s="7"/>
      <c r="L47" s="7"/>
      <c r="M47" s="7"/>
      <c r="N47" s="7"/>
      <c r="O47" s="7"/>
      <c r="P47" s="7"/>
      <c r="Q47" s="7"/>
      <c r="R47" s="7"/>
      <c r="S47" s="7"/>
      <c r="T47" s="7"/>
      <c r="U47" s="7"/>
      <c r="V47" s="6"/>
    </row>
    <row r="48" spans="1:28">
      <c r="A48" s="11"/>
      <c r="B48" s="7"/>
      <c r="C48" s="7"/>
      <c r="D48" s="7"/>
      <c r="E48" s="7"/>
      <c r="F48" s="7"/>
      <c r="G48" s="7"/>
      <c r="H48" s="7"/>
      <c r="I48" s="7"/>
      <c r="J48" s="7"/>
      <c r="K48" s="7"/>
      <c r="L48" s="7"/>
      <c r="M48" s="7"/>
      <c r="N48" s="7"/>
      <c r="O48" s="7"/>
      <c r="P48" s="7"/>
      <c r="Q48" s="7"/>
      <c r="R48" s="7"/>
      <c r="S48" s="7"/>
      <c r="T48" s="7"/>
      <c r="U48" s="7"/>
      <c r="V48" s="6"/>
    </row>
    <row r="49" spans="1:22">
      <c r="A49" s="11"/>
      <c r="B49" s="7"/>
      <c r="C49" s="7"/>
      <c r="D49" s="7"/>
      <c r="E49" s="7"/>
      <c r="F49" s="7"/>
      <c r="G49" s="7"/>
      <c r="H49" s="7"/>
      <c r="I49" s="7"/>
      <c r="J49" s="7"/>
      <c r="K49" s="7"/>
      <c r="L49" s="7"/>
      <c r="M49" s="7"/>
      <c r="N49" s="7"/>
      <c r="O49" s="7"/>
      <c r="P49" s="7"/>
      <c r="Q49" s="7"/>
      <c r="R49" s="7"/>
      <c r="S49" s="7"/>
      <c r="T49" s="7"/>
      <c r="U49" s="7"/>
      <c r="V49" s="6"/>
    </row>
    <row r="50" spans="1:22">
      <c r="A50" s="11"/>
      <c r="B50" s="7"/>
      <c r="C50" s="7"/>
      <c r="D50" s="7"/>
      <c r="E50" s="7"/>
      <c r="F50" s="7"/>
      <c r="G50" s="7"/>
      <c r="H50" s="7"/>
      <c r="I50" s="7"/>
      <c r="J50" s="7"/>
      <c r="K50" s="7"/>
      <c r="L50" s="7"/>
      <c r="M50" s="7"/>
      <c r="N50" s="7"/>
      <c r="O50" s="7"/>
      <c r="P50" s="7"/>
      <c r="Q50" s="7"/>
      <c r="R50" s="7"/>
      <c r="S50" s="7"/>
      <c r="T50" s="7"/>
      <c r="U50" s="7"/>
      <c r="V50" s="6"/>
    </row>
    <row r="51" spans="1:22">
      <c r="A51" s="11"/>
      <c r="B51" s="7"/>
      <c r="C51" s="7"/>
      <c r="D51" s="7"/>
      <c r="E51" s="7"/>
      <c r="F51" s="7"/>
      <c r="G51" s="7"/>
      <c r="H51" s="7"/>
      <c r="I51" s="7"/>
      <c r="J51" s="7"/>
      <c r="K51" s="7"/>
      <c r="L51" s="7"/>
      <c r="M51" s="7"/>
      <c r="N51" s="7"/>
      <c r="O51" s="7"/>
      <c r="P51" s="7"/>
      <c r="Q51" s="7"/>
      <c r="R51" s="7"/>
      <c r="S51" s="7"/>
      <c r="T51" s="7"/>
      <c r="U51" s="7"/>
      <c r="V51" s="6"/>
    </row>
    <row r="52" spans="1:22">
      <c r="A52" s="11"/>
      <c r="B52" s="7"/>
      <c r="C52" s="7"/>
      <c r="D52" s="7"/>
      <c r="E52" s="7"/>
      <c r="F52" s="7"/>
      <c r="G52" s="7"/>
      <c r="H52" s="7"/>
      <c r="I52" s="7"/>
      <c r="J52" s="7"/>
      <c r="K52" s="7"/>
      <c r="L52" s="7"/>
      <c r="M52" s="7"/>
      <c r="N52" s="7"/>
      <c r="O52" s="7"/>
      <c r="P52" s="7"/>
      <c r="Q52" s="7"/>
      <c r="R52" s="7"/>
      <c r="S52" s="7"/>
      <c r="T52" s="7"/>
      <c r="U52" s="7"/>
      <c r="V52" s="6"/>
    </row>
    <row r="53" spans="1:22">
      <c r="A53" s="11"/>
      <c r="B53" s="7"/>
      <c r="C53" s="7"/>
      <c r="D53" s="7"/>
      <c r="E53" s="7"/>
      <c r="F53" s="7"/>
      <c r="G53" s="7"/>
      <c r="H53" s="7"/>
      <c r="I53" s="7"/>
      <c r="J53" s="7"/>
      <c r="K53" s="7"/>
      <c r="L53" s="7"/>
      <c r="M53" s="7"/>
      <c r="N53" s="7"/>
      <c r="O53" s="7"/>
      <c r="P53" s="7"/>
      <c r="Q53" s="7"/>
      <c r="R53" s="7"/>
      <c r="S53" s="7"/>
      <c r="T53" s="7"/>
      <c r="U53" s="7"/>
      <c r="V53" s="6"/>
    </row>
    <row r="54" spans="1:22">
      <c r="A54" s="11"/>
      <c r="B54" s="7"/>
      <c r="C54" s="7"/>
      <c r="D54" s="7"/>
      <c r="E54" s="7"/>
      <c r="F54" s="7"/>
      <c r="G54" s="7"/>
      <c r="H54" s="7"/>
      <c r="I54" s="7"/>
      <c r="J54" s="7"/>
      <c r="K54" s="7"/>
      <c r="L54" s="7"/>
      <c r="M54" s="7"/>
      <c r="N54" s="7"/>
      <c r="O54" s="7"/>
      <c r="P54" s="7"/>
      <c r="Q54" s="7"/>
      <c r="R54" s="7"/>
      <c r="S54" s="7"/>
      <c r="T54" s="7"/>
      <c r="U54" s="7"/>
      <c r="V54" s="6"/>
    </row>
    <row r="55" spans="1:22">
      <c r="A55" s="75" t="s">
        <v>43</v>
      </c>
      <c r="B55" s="75"/>
      <c r="C55" s="75"/>
      <c r="D55" s="75"/>
      <c r="E55" s="75"/>
      <c r="F55" s="75"/>
      <c r="G55" s="75"/>
      <c r="H55" s="75"/>
      <c r="I55" s="75"/>
      <c r="J55" s="75"/>
      <c r="K55" s="75"/>
      <c r="L55" s="75"/>
      <c r="M55" s="7"/>
      <c r="N55" s="7"/>
      <c r="O55" s="7"/>
      <c r="P55" s="7"/>
      <c r="Q55" s="7"/>
      <c r="R55" s="7"/>
      <c r="S55" s="7"/>
      <c r="T55" s="7"/>
      <c r="U55" s="7"/>
      <c r="V55" s="6"/>
    </row>
    <row r="56" spans="1:22">
      <c r="A56" s="75"/>
      <c r="B56" s="75"/>
      <c r="C56" s="75"/>
      <c r="D56" s="75"/>
      <c r="E56" s="75"/>
      <c r="F56" s="75"/>
      <c r="G56" s="75"/>
      <c r="H56" s="75"/>
      <c r="I56" s="75"/>
      <c r="J56" s="75"/>
      <c r="K56" s="75"/>
      <c r="L56" s="75"/>
      <c r="M56" s="7"/>
      <c r="N56" s="7"/>
      <c r="O56" s="7"/>
      <c r="P56" s="7"/>
      <c r="Q56" s="7"/>
      <c r="R56" s="7"/>
      <c r="S56" s="7"/>
      <c r="T56" s="7"/>
      <c r="U56" s="7"/>
      <c r="V56" s="6"/>
    </row>
    <row r="57" spans="1:22" ht="15" thickBot="1">
      <c r="A57" s="5"/>
      <c r="B57" s="2"/>
      <c r="C57" s="2"/>
      <c r="D57" s="2"/>
      <c r="E57" s="2"/>
      <c r="F57" s="2"/>
      <c r="G57" s="2"/>
      <c r="H57" s="2"/>
      <c r="I57" s="2"/>
      <c r="J57" s="2"/>
      <c r="K57" s="2"/>
      <c r="L57" s="2"/>
      <c r="M57" s="2"/>
      <c r="N57" s="2"/>
      <c r="O57" s="2"/>
      <c r="P57" s="2"/>
      <c r="Q57" s="2"/>
      <c r="R57" s="2"/>
      <c r="S57" s="2"/>
      <c r="T57" s="2"/>
      <c r="U57" s="2"/>
      <c r="V57" s="1"/>
    </row>
    <row r="61" spans="1:22" ht="15" thickBot="1"/>
    <row r="62" spans="1:22">
      <c r="A62" s="23"/>
      <c r="B62" s="20"/>
      <c r="C62" s="20"/>
      <c r="D62" s="20"/>
      <c r="E62" s="20"/>
      <c r="F62" s="20"/>
      <c r="G62" s="20"/>
      <c r="H62" s="20"/>
      <c r="I62" s="20"/>
      <c r="J62" s="20"/>
      <c r="K62" s="20"/>
      <c r="L62" s="20"/>
      <c r="M62" s="20"/>
      <c r="N62" s="20"/>
      <c r="O62" s="20"/>
      <c r="P62" s="20"/>
      <c r="Q62" s="20"/>
      <c r="R62" s="20"/>
      <c r="S62" s="20"/>
      <c r="T62" s="20"/>
      <c r="U62" s="20"/>
      <c r="V62" s="18"/>
    </row>
    <row r="63" spans="1:22">
      <c r="A63" s="11"/>
      <c r="B63" s="7"/>
      <c r="C63" s="7"/>
      <c r="D63" s="7"/>
      <c r="E63" s="7"/>
      <c r="F63" s="7"/>
      <c r="G63" s="7"/>
      <c r="H63" s="7"/>
      <c r="I63" s="7"/>
      <c r="J63" s="7"/>
      <c r="K63" s="7"/>
      <c r="L63" s="7"/>
      <c r="M63" s="7"/>
      <c r="N63" s="7"/>
      <c r="O63" s="7"/>
      <c r="P63" s="7"/>
      <c r="Q63" s="7"/>
      <c r="R63" s="7"/>
      <c r="S63" s="7"/>
      <c r="T63" s="7"/>
      <c r="U63" s="7"/>
      <c r="V63" s="6"/>
    </row>
    <row r="64" spans="1:22">
      <c r="A64" s="11"/>
      <c r="B64" s="7"/>
      <c r="C64" s="7"/>
      <c r="D64" s="7"/>
      <c r="E64" s="7"/>
      <c r="F64" s="7"/>
      <c r="G64" s="7"/>
      <c r="H64" s="7"/>
      <c r="I64" s="7"/>
      <c r="J64" s="7"/>
      <c r="K64" s="7"/>
      <c r="L64" s="7"/>
      <c r="M64" s="7"/>
      <c r="N64" s="7"/>
      <c r="O64" s="7"/>
      <c r="P64" s="7"/>
      <c r="Q64" s="7"/>
      <c r="R64" s="7"/>
      <c r="S64" s="7"/>
      <c r="T64" s="7"/>
      <c r="U64" s="7"/>
      <c r="V64" s="6"/>
    </row>
    <row r="65" spans="1:28">
      <c r="A65" s="11" t="s">
        <v>42</v>
      </c>
      <c r="B65" s="7"/>
      <c r="C65" s="7"/>
      <c r="D65" s="7"/>
      <c r="E65" s="7"/>
      <c r="F65" s="7"/>
      <c r="G65" s="7"/>
      <c r="H65" s="7"/>
      <c r="I65" s="7"/>
      <c r="J65" s="7"/>
      <c r="K65" s="7"/>
      <c r="L65" s="7"/>
      <c r="M65" s="7"/>
      <c r="N65" s="7"/>
      <c r="O65" s="7"/>
      <c r="P65" s="7"/>
      <c r="Q65" s="7"/>
      <c r="R65" s="7"/>
      <c r="S65" s="7"/>
      <c r="T65" s="7"/>
      <c r="U65" s="7"/>
      <c r="V65" s="6"/>
    </row>
    <row r="66" spans="1:28">
      <c r="A66" s="11"/>
      <c r="B66" s="7"/>
      <c r="C66" s="7"/>
      <c r="D66" s="7"/>
      <c r="E66" s="7"/>
      <c r="F66" s="7"/>
      <c r="G66" s="7"/>
      <c r="H66" s="7"/>
      <c r="I66" s="7"/>
      <c r="J66" s="7"/>
      <c r="K66" s="7"/>
      <c r="L66" s="7"/>
      <c r="M66" s="7"/>
      <c r="N66" s="7"/>
      <c r="O66" s="7"/>
      <c r="P66" s="7"/>
      <c r="Q66" s="7"/>
      <c r="R66" s="7"/>
      <c r="S66" s="7"/>
      <c r="T66" s="7"/>
      <c r="U66" s="7"/>
      <c r="V66" s="6"/>
    </row>
    <row r="67" spans="1:28" ht="15" thickBot="1">
      <c r="A67" s="11"/>
      <c r="B67" s="7"/>
      <c r="C67" s="7"/>
      <c r="D67" s="7"/>
      <c r="E67" s="7"/>
      <c r="F67" s="7"/>
      <c r="G67" s="7"/>
      <c r="H67" s="7"/>
      <c r="I67" s="7"/>
      <c r="J67" s="7"/>
      <c r="K67" s="7"/>
      <c r="L67" s="7"/>
      <c r="M67" s="7"/>
      <c r="N67" s="7"/>
      <c r="O67" s="7"/>
      <c r="P67" s="7"/>
      <c r="Q67" s="7"/>
      <c r="R67" s="7"/>
      <c r="S67" s="7"/>
      <c r="T67" s="7"/>
      <c r="U67" s="7"/>
      <c r="V67" s="6"/>
    </row>
    <row r="68" spans="1:28">
      <c r="A68" s="37" t="s">
        <v>41</v>
      </c>
      <c r="B68" s="20"/>
      <c r="C68" s="20"/>
      <c r="D68" s="20"/>
      <c r="E68" s="20"/>
      <c r="F68" s="20"/>
      <c r="G68" s="20"/>
      <c r="H68" s="20"/>
      <c r="I68" s="20"/>
      <c r="J68" s="20"/>
      <c r="K68" s="18"/>
      <c r="L68" s="7"/>
      <c r="M68" s="7"/>
      <c r="N68" s="7"/>
      <c r="O68" s="7"/>
      <c r="P68" s="7"/>
      <c r="Q68" s="7"/>
      <c r="R68" s="7"/>
      <c r="S68" s="7"/>
      <c r="T68" s="7"/>
      <c r="U68" s="7"/>
      <c r="V68" s="6"/>
    </row>
    <row r="69" spans="1:28">
      <c r="A69" s="11" t="s">
        <v>40</v>
      </c>
      <c r="B69" s="7"/>
      <c r="C69" s="7"/>
      <c r="D69" s="7"/>
      <c r="E69" s="7"/>
      <c r="F69" s="7"/>
      <c r="G69" s="7"/>
      <c r="H69" s="7"/>
      <c r="I69" s="7"/>
      <c r="J69" s="7"/>
      <c r="K69" s="6"/>
      <c r="L69" s="7"/>
      <c r="M69" s="7"/>
      <c r="N69" s="7"/>
      <c r="O69" s="7"/>
      <c r="P69" s="7"/>
      <c r="Q69" s="7"/>
      <c r="R69" s="7"/>
      <c r="S69" s="7"/>
      <c r="T69" s="7"/>
      <c r="U69" s="7"/>
      <c r="V69" s="6"/>
    </row>
    <row r="70" spans="1:28">
      <c r="A70" s="11" t="s">
        <v>39</v>
      </c>
      <c r="B70" s="7"/>
      <c r="C70" s="7"/>
      <c r="D70" s="7"/>
      <c r="E70" s="7"/>
      <c r="F70" s="7"/>
      <c r="G70" s="7"/>
      <c r="H70" s="7"/>
      <c r="I70" s="7"/>
      <c r="J70" s="7"/>
      <c r="K70" s="6"/>
      <c r="L70" s="7"/>
      <c r="M70" s="7"/>
      <c r="N70" s="7"/>
      <c r="O70" s="7"/>
      <c r="P70" s="7"/>
      <c r="Q70" s="7"/>
      <c r="R70" s="7"/>
      <c r="S70" s="7"/>
      <c r="T70" s="7"/>
      <c r="U70" s="7"/>
      <c r="V70" s="6"/>
    </row>
    <row r="71" spans="1:28">
      <c r="A71" s="11" t="s">
        <v>38</v>
      </c>
      <c r="B71" s="7"/>
      <c r="C71" s="7"/>
      <c r="D71" s="7"/>
      <c r="E71" s="7"/>
      <c r="F71" s="7"/>
      <c r="G71" s="7"/>
      <c r="H71" s="7"/>
      <c r="I71" s="7"/>
      <c r="J71" s="7"/>
      <c r="K71" s="6"/>
      <c r="L71" s="7"/>
      <c r="M71" s="7"/>
      <c r="N71" s="7"/>
      <c r="O71" s="7"/>
      <c r="P71" s="7"/>
      <c r="Q71" s="7"/>
      <c r="R71" s="7"/>
      <c r="S71" s="7"/>
      <c r="T71" s="7"/>
      <c r="U71" s="7"/>
      <c r="V71" s="6"/>
    </row>
    <row r="72" spans="1:28" ht="15" thickBot="1">
      <c r="A72" s="5" t="s">
        <v>37</v>
      </c>
      <c r="B72" s="2"/>
      <c r="C72" s="2"/>
      <c r="D72" s="2"/>
      <c r="E72" s="2"/>
      <c r="F72" s="2"/>
      <c r="G72" s="2"/>
      <c r="H72" s="2"/>
      <c r="I72" s="2"/>
      <c r="J72" s="2"/>
      <c r="K72" s="1"/>
      <c r="L72" s="7"/>
      <c r="M72" s="7"/>
      <c r="N72" s="7"/>
      <c r="O72" s="7"/>
      <c r="P72" s="7"/>
      <c r="Q72" s="7"/>
      <c r="R72" s="7"/>
      <c r="S72" s="7"/>
      <c r="T72" s="7"/>
      <c r="U72" s="7"/>
      <c r="V72" s="6"/>
    </row>
    <row r="73" spans="1:28" ht="15" thickBot="1">
      <c r="A73" s="36"/>
      <c r="B73" s="35"/>
      <c r="C73" s="35"/>
      <c r="D73" s="35"/>
      <c r="E73" s="35"/>
      <c r="F73" s="35"/>
      <c r="G73" s="35"/>
      <c r="H73" s="35"/>
      <c r="I73" s="35"/>
      <c r="J73" s="35"/>
      <c r="K73" s="35"/>
      <c r="L73" s="35"/>
      <c r="M73" s="35"/>
      <c r="N73" s="35"/>
      <c r="O73" s="35"/>
      <c r="P73" s="35"/>
      <c r="Q73" s="35"/>
      <c r="R73" s="35"/>
      <c r="S73" s="35"/>
      <c r="T73" s="35"/>
      <c r="U73" s="35"/>
      <c r="V73" s="34"/>
      <c r="W73" s="33"/>
      <c r="X73" s="33"/>
      <c r="Y73" s="33"/>
      <c r="Z73" s="33"/>
      <c r="AA73" s="33"/>
      <c r="AB73" s="33"/>
    </row>
    <row r="74" spans="1:28" ht="15" thickBot="1">
      <c r="A74" s="22" t="s">
        <v>23</v>
      </c>
      <c r="B74" s="21" t="s">
        <v>68</v>
      </c>
      <c r="C74" s="7"/>
      <c r="D74" s="32" t="s">
        <v>36</v>
      </c>
      <c r="E74" s="67" t="s">
        <v>35</v>
      </c>
      <c r="F74" s="69"/>
      <c r="G74" s="7"/>
      <c r="H74" s="29" t="s">
        <v>34</v>
      </c>
      <c r="I74" s="28">
        <v>0.1</v>
      </c>
      <c r="J74" s="27">
        <v>0.9</v>
      </c>
      <c r="K74" s="7"/>
      <c r="L74" s="7"/>
      <c r="M74" s="7"/>
      <c r="N74" s="7"/>
      <c r="O74" s="7"/>
      <c r="P74" s="7"/>
      <c r="Q74" s="7"/>
      <c r="R74" s="7"/>
      <c r="S74" s="7"/>
      <c r="T74" s="7"/>
      <c r="U74" s="7"/>
      <c r="V74" s="6"/>
    </row>
    <row r="75" spans="1:28">
      <c r="A75" s="10">
        <v>1985</v>
      </c>
      <c r="B75" s="9">
        <v>19</v>
      </c>
      <c r="C75" s="7"/>
      <c r="D75" s="26">
        <v>1</v>
      </c>
      <c r="E75" s="10">
        <f t="shared" ref="E75:F81" si="6">IF(COUNTA(A75:A79)=5,SUMPRODUCT(A75:A79,$D$75:$D$79)/SUM($D$75:$D$79),0)</f>
        <v>1987</v>
      </c>
      <c r="F75" s="9">
        <f t="shared" si="6"/>
        <v>20.412500000000001</v>
      </c>
      <c r="G75" s="7"/>
      <c r="H75" s="77" t="s">
        <v>33</v>
      </c>
      <c r="I75" s="7">
        <f>B75</f>
        <v>19</v>
      </c>
      <c r="J75" s="6">
        <f>B75</f>
        <v>19</v>
      </c>
      <c r="K75" s="7"/>
      <c r="L75" s="7"/>
      <c r="M75" s="7"/>
      <c r="N75" s="7"/>
      <c r="O75" s="7"/>
      <c r="P75" s="7"/>
      <c r="Q75" s="7"/>
      <c r="R75" s="7"/>
      <c r="S75" s="7"/>
      <c r="T75" s="7"/>
      <c r="U75" s="7"/>
      <c r="V75" s="6"/>
    </row>
    <row r="76" spans="1:28">
      <c r="A76" s="10">
        <v>1986</v>
      </c>
      <c r="B76" s="9">
        <v>20.6</v>
      </c>
      <c r="C76" s="7"/>
      <c r="D76" s="26">
        <v>2</v>
      </c>
      <c r="E76" s="10">
        <f t="shared" si="6"/>
        <v>1988</v>
      </c>
      <c r="F76" s="9">
        <f t="shared" si="6"/>
        <v>21.074999999999999</v>
      </c>
      <c r="G76" s="7"/>
      <c r="H76" s="78"/>
      <c r="I76" s="7">
        <f>((1-I$74)*I75)+(B75*I$74)</f>
        <v>19</v>
      </c>
      <c r="J76" s="6">
        <f>(1-J$74)*J75+(J$74*B75)</f>
        <v>19</v>
      </c>
      <c r="K76" s="7"/>
      <c r="L76" s="7"/>
      <c r="M76" s="7"/>
      <c r="N76" s="7"/>
      <c r="O76" s="7"/>
      <c r="P76" s="7"/>
      <c r="Q76" s="7"/>
      <c r="R76" s="7"/>
      <c r="S76" s="7"/>
      <c r="T76" s="7"/>
      <c r="U76" s="7"/>
      <c r="V76" s="6"/>
    </row>
    <row r="77" spans="1:28">
      <c r="A77" s="10">
        <v>1987</v>
      </c>
      <c r="B77" s="9">
        <v>20.100000000000001</v>
      </c>
      <c r="C77" s="7"/>
      <c r="D77" s="26">
        <v>2</v>
      </c>
      <c r="E77" s="10">
        <f t="shared" si="6"/>
        <v>1989</v>
      </c>
      <c r="F77" s="9">
        <f t="shared" si="6"/>
        <v>22</v>
      </c>
      <c r="G77" s="7"/>
      <c r="H77" s="78"/>
      <c r="I77" s="7">
        <f t="shared" ref="I77:I86" si="7">((1-I$74)*I76)+(B76*I$74)</f>
        <v>19.16</v>
      </c>
      <c r="J77" s="6">
        <f t="shared" ref="J77:J86" si="8">(1-J$74)*J76+(J$74*B76)</f>
        <v>20.440000000000001</v>
      </c>
      <c r="K77" s="7"/>
      <c r="L77" s="7"/>
      <c r="M77" s="7"/>
      <c r="N77" s="7"/>
      <c r="O77" s="7"/>
      <c r="P77" s="7"/>
      <c r="Q77" s="7"/>
      <c r="R77" s="7"/>
      <c r="S77" s="7"/>
      <c r="T77" s="7"/>
      <c r="U77" s="7"/>
      <c r="V77" s="6"/>
    </row>
    <row r="78" spans="1:28">
      <c r="A78" s="10">
        <v>1988</v>
      </c>
      <c r="B78" s="9">
        <v>20.7</v>
      </c>
      <c r="C78" s="7"/>
      <c r="D78" s="26">
        <v>2</v>
      </c>
      <c r="E78" s="10">
        <f t="shared" si="6"/>
        <v>1990</v>
      </c>
      <c r="F78" s="9">
        <f t="shared" si="6"/>
        <v>22.962500000000002</v>
      </c>
      <c r="G78" s="7"/>
      <c r="H78" s="11"/>
      <c r="I78" s="7">
        <f t="shared" si="7"/>
        <v>19.254000000000001</v>
      </c>
      <c r="J78" s="6">
        <f t="shared" si="8"/>
        <v>20.134000000000004</v>
      </c>
      <c r="K78" s="7"/>
      <c r="L78" s="7"/>
      <c r="M78" s="7"/>
      <c r="N78" s="7"/>
      <c r="O78" s="7"/>
      <c r="P78" s="7"/>
      <c r="Q78" s="7"/>
      <c r="R78" s="7"/>
      <c r="S78" s="7"/>
      <c r="T78" s="7"/>
      <c r="U78" s="7"/>
      <c r="V78" s="6"/>
    </row>
    <row r="79" spans="1:28">
      <c r="A79" s="10">
        <v>1989</v>
      </c>
      <c r="B79" s="9">
        <v>21.5</v>
      </c>
      <c r="C79" s="7"/>
      <c r="D79" s="26">
        <v>1</v>
      </c>
      <c r="E79" s="10">
        <f t="shared" si="6"/>
        <v>1991</v>
      </c>
      <c r="F79" s="9">
        <f t="shared" si="6"/>
        <v>23.724999999999998</v>
      </c>
      <c r="G79" s="7"/>
      <c r="H79" s="11"/>
      <c r="I79" s="7">
        <f t="shared" si="7"/>
        <v>19.398600000000002</v>
      </c>
      <c r="J79" s="6">
        <f t="shared" si="8"/>
        <v>20.6434</v>
      </c>
      <c r="K79" s="7"/>
      <c r="L79" s="7"/>
      <c r="M79" s="7"/>
      <c r="N79" s="7"/>
      <c r="O79" s="7"/>
      <c r="P79" s="7"/>
      <c r="Q79" s="7"/>
      <c r="R79" s="7"/>
      <c r="S79" s="7"/>
      <c r="T79" s="7"/>
      <c r="U79" s="7"/>
      <c r="V79" s="6"/>
    </row>
    <row r="80" spans="1:28">
      <c r="A80" s="10">
        <v>1990</v>
      </c>
      <c r="B80" s="9">
        <v>23.4</v>
      </c>
      <c r="C80" s="7"/>
      <c r="D80" s="26"/>
      <c r="E80" s="10">
        <f t="shared" si="6"/>
        <v>1992</v>
      </c>
      <c r="F80" s="9">
        <f t="shared" si="6"/>
        <v>24.087500000000002</v>
      </c>
      <c r="G80" s="7"/>
      <c r="H80" s="11"/>
      <c r="I80" s="7">
        <f t="shared" si="7"/>
        <v>19.608740000000001</v>
      </c>
      <c r="J80" s="6">
        <f t="shared" si="8"/>
        <v>21.414340000000003</v>
      </c>
      <c r="K80" s="7"/>
      <c r="L80" s="7"/>
      <c r="M80" s="7"/>
      <c r="N80" s="7"/>
      <c r="O80" s="7"/>
      <c r="P80" s="7"/>
      <c r="Q80" s="7"/>
      <c r="R80" s="7"/>
      <c r="S80" s="7"/>
      <c r="T80" s="7"/>
      <c r="U80" s="7"/>
      <c r="V80" s="6"/>
    </row>
    <row r="81" spans="1:22" ht="15" thickBot="1">
      <c r="A81" s="10">
        <v>1991</v>
      </c>
      <c r="B81" s="9">
        <v>24.7</v>
      </c>
      <c r="C81" s="7"/>
      <c r="D81" s="25"/>
      <c r="E81" s="4">
        <f t="shared" si="6"/>
        <v>1993</v>
      </c>
      <c r="F81" s="3">
        <f t="shared" si="6"/>
        <v>23.6875</v>
      </c>
      <c r="G81" s="7"/>
      <c r="H81" s="11"/>
      <c r="I81" s="7">
        <f t="shared" si="7"/>
        <v>19.987866</v>
      </c>
      <c r="J81" s="6">
        <f t="shared" si="8"/>
        <v>23.201433999999999</v>
      </c>
      <c r="K81" s="7"/>
      <c r="L81" s="7"/>
      <c r="M81" s="7"/>
      <c r="N81" s="7"/>
      <c r="O81" s="7"/>
      <c r="P81" s="7"/>
      <c r="Q81" s="7"/>
      <c r="R81" s="7"/>
      <c r="S81" s="7"/>
      <c r="T81" s="7"/>
      <c r="U81" s="7"/>
      <c r="V81" s="6"/>
    </row>
    <row r="82" spans="1:22">
      <c r="A82" s="10">
        <v>1992</v>
      </c>
      <c r="B82" s="9">
        <v>23.8</v>
      </c>
      <c r="C82" s="7"/>
      <c r="D82" s="7"/>
      <c r="E82" s="8"/>
      <c r="F82" s="7"/>
      <c r="G82" s="7"/>
      <c r="H82" s="11"/>
      <c r="I82" s="7">
        <f t="shared" si="7"/>
        <v>20.4590794</v>
      </c>
      <c r="J82" s="6">
        <f t="shared" si="8"/>
        <v>24.5501434</v>
      </c>
      <c r="K82" s="7"/>
      <c r="L82" s="7"/>
      <c r="M82" s="7"/>
      <c r="N82" s="7"/>
      <c r="O82" s="7"/>
      <c r="P82" s="7"/>
      <c r="Q82" s="7"/>
      <c r="R82" s="7"/>
      <c r="S82" s="7"/>
      <c r="T82" s="7"/>
      <c r="U82" s="7"/>
      <c r="V82" s="6"/>
    </row>
    <row r="83" spans="1:22">
      <c r="A83" s="10">
        <v>1993</v>
      </c>
      <c r="B83" s="9">
        <v>24.5</v>
      </c>
      <c r="C83" s="7"/>
      <c r="D83" s="7"/>
      <c r="E83" s="8"/>
      <c r="F83" s="7"/>
      <c r="G83" s="7"/>
      <c r="H83" s="11"/>
      <c r="I83" s="7">
        <f t="shared" si="7"/>
        <v>20.79317146</v>
      </c>
      <c r="J83" s="6">
        <f t="shared" si="8"/>
        <v>23.87501434</v>
      </c>
      <c r="K83" s="7"/>
      <c r="L83" s="7"/>
      <c r="M83" s="7"/>
      <c r="N83" s="7"/>
      <c r="O83" s="7"/>
      <c r="P83" s="7"/>
      <c r="Q83" s="7"/>
      <c r="R83" s="7"/>
      <c r="S83" s="7"/>
      <c r="T83" s="7"/>
      <c r="U83" s="7"/>
      <c r="V83" s="6"/>
    </row>
    <row r="84" spans="1:22">
      <c r="A84" s="10">
        <v>1994</v>
      </c>
      <c r="B84" s="9">
        <v>23.3</v>
      </c>
      <c r="C84" s="7"/>
      <c r="D84" s="7"/>
      <c r="E84" s="8"/>
      <c r="F84" s="7"/>
      <c r="G84" s="7"/>
      <c r="H84" s="11"/>
      <c r="I84" s="7">
        <f t="shared" si="7"/>
        <v>21.163854313999998</v>
      </c>
      <c r="J84" s="6">
        <f t="shared" si="8"/>
        <v>24.437501434000001</v>
      </c>
      <c r="K84" s="7"/>
      <c r="L84" s="7"/>
      <c r="M84" s="7"/>
      <c r="N84" s="7"/>
      <c r="O84" s="7"/>
      <c r="P84" s="7"/>
      <c r="Q84" s="7"/>
      <c r="R84" s="7"/>
      <c r="S84" s="7"/>
      <c r="T84" s="7"/>
      <c r="U84" s="7"/>
      <c r="V84" s="6"/>
    </row>
    <row r="85" spans="1:22" ht="15" thickBot="1">
      <c r="A85" s="4">
        <v>1995</v>
      </c>
      <c r="B85" s="3">
        <v>21.6</v>
      </c>
      <c r="C85" s="7"/>
      <c r="D85" s="7"/>
      <c r="E85" s="8"/>
      <c r="F85" s="7"/>
      <c r="G85" s="7"/>
      <c r="H85" s="5"/>
      <c r="I85" s="7">
        <f t="shared" si="7"/>
        <v>21.377468882599999</v>
      </c>
      <c r="J85" s="6">
        <f t="shared" si="8"/>
        <v>23.413750143400001</v>
      </c>
      <c r="K85" s="7"/>
      <c r="L85" s="7"/>
      <c r="M85" s="7"/>
      <c r="N85" s="7"/>
      <c r="O85" s="7"/>
      <c r="P85" s="7"/>
      <c r="Q85" s="7"/>
      <c r="R85" s="7"/>
      <c r="S85" s="7"/>
      <c r="T85" s="7"/>
      <c r="U85" s="7"/>
      <c r="V85" s="6"/>
    </row>
    <row r="86" spans="1:22">
      <c r="A86" s="11"/>
      <c r="B86" s="7"/>
      <c r="C86" s="7"/>
      <c r="D86" s="7"/>
      <c r="E86" s="8"/>
      <c r="F86" s="7"/>
      <c r="G86" s="7"/>
      <c r="H86" s="7"/>
      <c r="I86" s="7">
        <f t="shared" si="7"/>
        <v>21.399721994339998</v>
      </c>
      <c r="J86" s="6">
        <f t="shared" si="8"/>
        <v>21.78137501434</v>
      </c>
      <c r="K86" s="7"/>
      <c r="L86" s="7"/>
      <c r="M86" s="7"/>
      <c r="N86" s="7"/>
      <c r="O86" s="7"/>
      <c r="P86" s="7"/>
      <c r="Q86" s="7"/>
      <c r="R86" s="7"/>
      <c r="S86" s="7"/>
      <c r="T86" s="7"/>
      <c r="U86" s="7"/>
      <c r="V86" s="6"/>
    </row>
    <row r="87" spans="1:22">
      <c r="A87" s="11"/>
      <c r="B87" s="7"/>
      <c r="C87" s="7"/>
      <c r="D87" s="7"/>
      <c r="E87" s="8"/>
      <c r="F87" s="7"/>
      <c r="G87" s="7"/>
      <c r="H87" s="7"/>
      <c r="I87" s="7"/>
      <c r="J87" s="7"/>
      <c r="K87" s="7"/>
      <c r="L87" s="7"/>
      <c r="M87" s="7"/>
      <c r="N87" s="7"/>
      <c r="O87" s="7"/>
      <c r="P87" s="7"/>
      <c r="Q87" s="7"/>
      <c r="R87" s="7"/>
      <c r="S87" s="7"/>
      <c r="T87" s="7"/>
      <c r="U87" s="7"/>
      <c r="V87" s="6"/>
    </row>
    <row r="88" spans="1:22">
      <c r="A88" s="11"/>
      <c r="B88" s="7"/>
      <c r="C88" s="7"/>
      <c r="D88" s="7"/>
      <c r="E88" s="8"/>
      <c r="F88" s="7"/>
      <c r="G88" s="7"/>
      <c r="H88" s="7"/>
      <c r="I88" s="7"/>
      <c r="J88" s="7"/>
      <c r="K88" s="7"/>
      <c r="L88" s="7"/>
      <c r="M88" s="7"/>
      <c r="N88" s="7"/>
      <c r="O88" s="7"/>
      <c r="P88" s="7"/>
      <c r="Q88" s="7"/>
      <c r="R88" s="7"/>
      <c r="S88" s="7"/>
      <c r="T88" s="7"/>
      <c r="U88" s="7"/>
      <c r="V88" s="6"/>
    </row>
    <row r="89" spans="1:22">
      <c r="A89" s="11"/>
      <c r="B89" s="7"/>
      <c r="C89" s="7"/>
      <c r="D89" s="7"/>
      <c r="E89" s="7"/>
      <c r="F89" s="7"/>
      <c r="G89" s="7"/>
      <c r="H89" s="7"/>
      <c r="I89" s="7"/>
      <c r="J89" s="7"/>
      <c r="K89" s="7"/>
      <c r="L89" s="7"/>
      <c r="M89" s="7"/>
      <c r="N89" s="7"/>
      <c r="O89" s="7"/>
      <c r="P89" s="7"/>
      <c r="Q89" s="7"/>
      <c r="R89" s="7"/>
      <c r="S89" s="7"/>
      <c r="T89" s="7"/>
      <c r="U89" s="7"/>
      <c r="V89" s="6"/>
    </row>
    <row r="90" spans="1:22">
      <c r="A90" s="79" t="s">
        <v>32</v>
      </c>
      <c r="B90" s="80"/>
      <c r="C90" s="80"/>
      <c r="D90" s="80"/>
      <c r="E90" s="80"/>
      <c r="F90" s="80"/>
      <c r="G90" s="80"/>
      <c r="H90" s="80"/>
      <c r="I90" s="80"/>
      <c r="J90" s="80"/>
      <c r="K90" s="80"/>
      <c r="L90" s="80"/>
      <c r="M90" s="80"/>
      <c r="N90" s="7"/>
      <c r="O90" s="7"/>
      <c r="P90" s="7"/>
      <c r="Q90" s="7"/>
      <c r="R90" s="7"/>
      <c r="S90" s="7"/>
      <c r="T90" s="7"/>
      <c r="U90" s="7"/>
      <c r="V90" s="6"/>
    </row>
    <row r="91" spans="1:22">
      <c r="A91" s="79"/>
      <c r="B91" s="80"/>
      <c r="C91" s="80"/>
      <c r="D91" s="80"/>
      <c r="E91" s="80"/>
      <c r="F91" s="80"/>
      <c r="G91" s="80"/>
      <c r="H91" s="80"/>
      <c r="I91" s="80"/>
      <c r="J91" s="80"/>
      <c r="K91" s="80"/>
      <c r="L91" s="80"/>
      <c r="M91" s="80"/>
      <c r="N91" s="7"/>
      <c r="O91" s="7"/>
      <c r="P91" s="7"/>
      <c r="Q91" s="7"/>
      <c r="R91" s="7"/>
      <c r="S91" s="7"/>
      <c r="T91" s="7"/>
      <c r="U91" s="7"/>
      <c r="V91" s="6"/>
    </row>
    <row r="92" spans="1:22">
      <c r="A92" s="79"/>
      <c r="B92" s="80"/>
      <c r="C92" s="80"/>
      <c r="D92" s="80"/>
      <c r="E92" s="80"/>
      <c r="F92" s="80"/>
      <c r="G92" s="80"/>
      <c r="H92" s="80"/>
      <c r="I92" s="80"/>
      <c r="J92" s="80"/>
      <c r="K92" s="80"/>
      <c r="L92" s="80"/>
      <c r="M92" s="80"/>
      <c r="N92" s="7"/>
      <c r="O92" s="7"/>
      <c r="P92" s="7"/>
      <c r="Q92" s="7"/>
      <c r="R92" s="7"/>
      <c r="S92" s="7"/>
      <c r="T92" s="7"/>
      <c r="U92" s="7"/>
      <c r="V92" s="6"/>
    </row>
    <row r="93" spans="1:22">
      <c r="A93" s="79"/>
      <c r="B93" s="80"/>
      <c r="C93" s="80"/>
      <c r="D93" s="80"/>
      <c r="E93" s="80"/>
      <c r="F93" s="80"/>
      <c r="G93" s="80"/>
      <c r="H93" s="80"/>
      <c r="I93" s="80"/>
      <c r="J93" s="80"/>
      <c r="K93" s="80"/>
      <c r="L93" s="80"/>
      <c r="M93" s="80"/>
      <c r="N93" s="7"/>
      <c r="O93" s="7"/>
      <c r="P93" s="7"/>
      <c r="Q93" s="7"/>
      <c r="R93" s="7"/>
      <c r="S93" s="7"/>
      <c r="T93" s="7"/>
      <c r="U93" s="7"/>
      <c r="V93" s="6"/>
    </row>
    <row r="94" spans="1:22">
      <c r="A94" s="79"/>
      <c r="B94" s="80"/>
      <c r="C94" s="80"/>
      <c r="D94" s="80"/>
      <c r="E94" s="80"/>
      <c r="F94" s="80"/>
      <c r="G94" s="80"/>
      <c r="H94" s="80"/>
      <c r="I94" s="80"/>
      <c r="J94" s="80"/>
      <c r="K94" s="80"/>
      <c r="L94" s="80"/>
      <c r="M94" s="80"/>
      <c r="N94" s="7"/>
      <c r="O94" s="7"/>
      <c r="P94" s="7"/>
      <c r="Q94" s="7"/>
      <c r="R94" s="7"/>
      <c r="S94" s="7"/>
      <c r="T94" s="7"/>
      <c r="U94" s="7"/>
      <c r="V94" s="6"/>
    </row>
    <row r="95" spans="1:22">
      <c r="A95" s="11"/>
      <c r="B95" s="7"/>
      <c r="C95" s="7"/>
      <c r="D95" s="7"/>
      <c r="E95" s="7"/>
      <c r="F95" s="7"/>
      <c r="G95" s="7"/>
      <c r="H95" s="7"/>
      <c r="I95" s="7"/>
      <c r="J95" s="7"/>
      <c r="K95" s="7"/>
      <c r="L95" s="7"/>
      <c r="M95" s="7"/>
      <c r="N95" s="7"/>
      <c r="O95" s="7"/>
      <c r="P95" s="7"/>
      <c r="Q95" s="7"/>
      <c r="R95" s="7"/>
      <c r="S95" s="7"/>
      <c r="T95" s="7"/>
      <c r="U95" s="7"/>
      <c r="V95" s="6"/>
    </row>
    <row r="96" spans="1:22" ht="15" thickBot="1">
      <c r="A96" s="5"/>
      <c r="B96" s="2"/>
      <c r="C96" s="2"/>
      <c r="D96" s="2"/>
      <c r="E96" s="2"/>
      <c r="F96" s="2"/>
      <c r="G96" s="2"/>
      <c r="H96" s="2"/>
      <c r="I96" s="2"/>
      <c r="J96" s="2"/>
      <c r="K96" s="2"/>
      <c r="L96" s="2"/>
      <c r="M96" s="2"/>
      <c r="N96" s="2"/>
      <c r="O96" s="2"/>
      <c r="P96" s="2"/>
      <c r="Q96" s="2"/>
      <c r="R96" s="2"/>
      <c r="S96" s="2"/>
      <c r="T96" s="2"/>
      <c r="U96" s="2"/>
      <c r="V96" s="1"/>
    </row>
    <row r="99" spans="1:2" ht="15" thickBot="1"/>
    <row r="100" spans="1:2">
      <c r="A100" s="22" t="s">
        <v>23</v>
      </c>
      <c r="B100" s="21" t="s">
        <v>68</v>
      </c>
    </row>
    <row r="101" spans="1:2">
      <c r="A101" s="10">
        <v>1985</v>
      </c>
      <c r="B101" s="9">
        <v>19</v>
      </c>
    </row>
    <row r="102" spans="1:2">
      <c r="A102" s="10">
        <v>1986</v>
      </c>
      <c r="B102" s="9">
        <v>20.6</v>
      </c>
    </row>
    <row r="103" spans="1:2">
      <c r="A103" s="10">
        <v>1987</v>
      </c>
      <c r="B103" s="9">
        <v>20.100000000000001</v>
      </c>
    </row>
    <row r="104" spans="1:2">
      <c r="A104" s="10">
        <v>1988</v>
      </c>
      <c r="B104" s="9">
        <v>20.7</v>
      </c>
    </row>
    <row r="105" spans="1:2">
      <c r="A105" s="10">
        <v>1989</v>
      </c>
      <c r="B105" s="9">
        <v>21.5</v>
      </c>
    </row>
    <row r="106" spans="1:2">
      <c r="A106" s="10">
        <v>1990</v>
      </c>
      <c r="B106" s="9">
        <v>23.4</v>
      </c>
    </row>
    <row r="107" spans="1:2">
      <c r="A107" s="10">
        <v>1991</v>
      </c>
      <c r="B107" s="9">
        <v>24.7</v>
      </c>
    </row>
    <row r="108" spans="1:2">
      <c r="A108" s="10">
        <v>1992</v>
      </c>
      <c r="B108" s="9">
        <v>23.8</v>
      </c>
    </row>
    <row r="109" spans="1:2">
      <c r="A109" s="10">
        <v>1993</v>
      </c>
      <c r="B109" s="9">
        <v>24.5</v>
      </c>
    </row>
    <row r="110" spans="1:2">
      <c r="A110" s="10">
        <v>1994</v>
      </c>
      <c r="B110" s="9">
        <v>23.3</v>
      </c>
    </row>
    <row r="111" spans="1:2" ht="15" thickBot="1">
      <c r="A111" s="4">
        <v>1995</v>
      </c>
      <c r="B111" s="3">
        <v>21.6</v>
      </c>
    </row>
    <row r="112" spans="1:2">
      <c r="A112" s="8"/>
      <c r="B112" s="8"/>
    </row>
    <row r="113" spans="1:19">
      <c r="A113" s="8"/>
      <c r="B113" s="8"/>
    </row>
    <row r="114" spans="1:19">
      <c r="A114" s="8"/>
      <c r="B114" s="8"/>
    </row>
    <row r="115" spans="1:19">
      <c r="A115" s="8"/>
      <c r="B115" s="8"/>
    </row>
    <row r="116" spans="1:19">
      <c r="A116" s="8"/>
      <c r="B116" s="8"/>
    </row>
    <row r="117" spans="1:19">
      <c r="A117" s="8"/>
      <c r="B117" s="8"/>
    </row>
    <row r="118" spans="1:19">
      <c r="A118" s="73" t="s">
        <v>31</v>
      </c>
      <c r="B118" s="73"/>
      <c r="C118" s="73"/>
      <c r="D118" s="73"/>
      <c r="E118" s="73"/>
      <c r="F118" s="73"/>
      <c r="G118" s="73"/>
    </row>
    <row r="119" spans="1:19" ht="14.4" customHeight="1">
      <c r="A119" s="84" t="s">
        <v>30</v>
      </c>
      <c r="B119" s="84"/>
      <c r="C119" s="84"/>
      <c r="D119" s="84"/>
      <c r="E119" s="84"/>
      <c r="F119" s="84"/>
      <c r="G119" s="84"/>
    </row>
    <row r="120" spans="1:19">
      <c r="A120" s="84"/>
      <c r="B120" s="84"/>
      <c r="C120" s="84"/>
      <c r="D120" s="84"/>
      <c r="E120" s="84"/>
      <c r="F120" s="84"/>
      <c r="G120" s="84"/>
    </row>
    <row r="121" spans="1:19">
      <c r="A121" s="84"/>
      <c r="B121" s="84"/>
      <c r="C121" s="84"/>
      <c r="D121" s="84"/>
      <c r="E121" s="84"/>
      <c r="F121" s="84"/>
      <c r="G121" s="84"/>
    </row>
    <row r="122" spans="1:19">
      <c r="A122" s="8"/>
      <c r="B122" s="8"/>
    </row>
    <row r="123" spans="1:19" ht="15" thickBot="1"/>
    <row r="124" spans="1:19">
      <c r="A124" s="23"/>
      <c r="B124" s="22" t="s">
        <v>23</v>
      </c>
      <c r="C124" s="21" t="s">
        <v>68</v>
      </c>
      <c r="D124" s="20"/>
      <c r="E124" s="50" t="s">
        <v>29</v>
      </c>
      <c r="F124" s="20"/>
      <c r="G124" s="20"/>
      <c r="H124" s="20" t="s">
        <v>20</v>
      </c>
      <c r="I124" s="20"/>
      <c r="J124" s="20"/>
      <c r="K124" s="20"/>
      <c r="L124" s="20"/>
      <c r="M124" s="20"/>
      <c r="N124" s="20"/>
      <c r="O124" s="20"/>
      <c r="P124" s="20"/>
      <c r="Q124" s="20"/>
      <c r="R124" s="20"/>
      <c r="S124" s="18"/>
    </row>
    <row r="125" spans="1:19">
      <c r="A125" s="11"/>
      <c r="B125" s="10">
        <v>1985</v>
      </c>
      <c r="C125" s="9">
        <v>19</v>
      </c>
      <c r="D125" s="7">
        <f t="shared" ref="D125:D135" si="9">(N$129*B125)+N$131</f>
        <v>19.099999999999909</v>
      </c>
      <c r="E125" s="7"/>
      <c r="F125" s="7"/>
      <c r="G125" s="7"/>
      <c r="H125" s="7"/>
      <c r="I125" s="7"/>
      <c r="J125" s="7"/>
      <c r="K125" s="7"/>
      <c r="L125" s="7"/>
      <c r="M125" s="7"/>
      <c r="N125" s="7"/>
      <c r="O125" s="7"/>
      <c r="P125" s="7"/>
      <c r="Q125" s="7"/>
      <c r="R125" s="7"/>
      <c r="S125" s="6"/>
    </row>
    <row r="126" spans="1:19">
      <c r="A126" s="11" t="s">
        <v>19</v>
      </c>
      <c r="B126" s="10">
        <v>1986</v>
      </c>
      <c r="C126" s="9">
        <v>20.6</v>
      </c>
      <c r="D126" s="7">
        <f t="shared" si="9"/>
        <v>19.739999999999782</v>
      </c>
      <c r="E126" s="7"/>
      <c r="F126" s="7"/>
      <c r="G126" s="13" t="s">
        <v>18</v>
      </c>
      <c r="H126" s="13" t="s">
        <v>5</v>
      </c>
      <c r="I126" s="12" t="s">
        <v>17</v>
      </c>
      <c r="J126" s="7"/>
      <c r="K126" s="7"/>
      <c r="L126" s="7"/>
      <c r="M126" s="7"/>
      <c r="N126" s="7"/>
      <c r="O126" s="7"/>
      <c r="P126" s="7"/>
      <c r="Q126" s="7"/>
      <c r="R126" s="7"/>
      <c r="S126" s="6"/>
    </row>
    <row r="127" spans="1:19">
      <c r="A127" s="11"/>
      <c r="B127" s="10">
        <v>1987</v>
      </c>
      <c r="C127" s="9">
        <v>20.100000000000001</v>
      </c>
      <c r="D127" s="7">
        <f t="shared" si="9"/>
        <v>20.379999999999882</v>
      </c>
      <c r="E127" s="7"/>
      <c r="F127" s="7" t="s">
        <v>25</v>
      </c>
      <c r="G127" s="8">
        <f>AVERAGE(C125:C129)</f>
        <v>20.380000000000003</v>
      </c>
      <c r="H127" s="7">
        <v>20.100000000000001</v>
      </c>
      <c r="I127" s="8">
        <v>1987</v>
      </c>
      <c r="J127" s="7"/>
      <c r="K127" s="7"/>
      <c r="L127" s="7"/>
      <c r="M127" s="7"/>
      <c r="N127" s="7"/>
      <c r="O127" s="7"/>
      <c r="P127" s="7"/>
      <c r="Q127" s="7"/>
      <c r="R127" s="7"/>
      <c r="S127" s="6"/>
    </row>
    <row r="128" spans="1:19" ht="15" thickBot="1">
      <c r="A128" s="11"/>
      <c r="B128" s="10">
        <v>1988</v>
      </c>
      <c r="C128" s="9">
        <v>20.7</v>
      </c>
      <c r="D128" s="7">
        <f t="shared" si="9"/>
        <v>21.019999999999754</v>
      </c>
      <c r="E128" s="7"/>
      <c r="F128" s="7"/>
      <c r="G128" s="8"/>
      <c r="H128" s="7" t="s">
        <v>28</v>
      </c>
      <c r="I128" s="8" t="s">
        <v>16</v>
      </c>
      <c r="J128" s="7"/>
      <c r="K128" s="7"/>
      <c r="L128" s="7" t="s">
        <v>15</v>
      </c>
      <c r="M128" s="7"/>
      <c r="N128" s="7"/>
      <c r="O128" s="7"/>
      <c r="P128" s="7" t="s">
        <v>14</v>
      </c>
      <c r="Q128" s="7"/>
      <c r="R128" s="7"/>
      <c r="S128" s="6"/>
    </row>
    <row r="129" spans="1:19">
      <c r="A129" s="11"/>
      <c r="B129" s="10">
        <v>1989</v>
      </c>
      <c r="C129" s="9">
        <v>21.5</v>
      </c>
      <c r="D129" s="7">
        <f t="shared" si="9"/>
        <v>21.659999999999854</v>
      </c>
      <c r="E129" s="7"/>
      <c r="F129" s="7"/>
      <c r="G129" s="8"/>
      <c r="H129" s="7"/>
      <c r="I129" s="8"/>
      <c r="J129" s="7"/>
      <c r="K129" s="7"/>
      <c r="L129" s="19" t="s">
        <v>13</v>
      </c>
      <c r="M129" s="82" t="s">
        <v>12</v>
      </c>
      <c r="N129" s="18">
        <f>(G133-G127)/(I133-I127)</f>
        <v>0.6399999999999999</v>
      </c>
      <c r="O129" s="7"/>
      <c r="P129" s="7" t="s">
        <v>70</v>
      </c>
      <c r="Q129" s="7"/>
      <c r="R129" s="7"/>
      <c r="S129" s="6">
        <f>G127-(N129*I127)</f>
        <v>-1251.2999999999997</v>
      </c>
    </row>
    <row r="130" spans="1:19" ht="15" thickBot="1">
      <c r="A130" s="11" t="s">
        <v>10</v>
      </c>
      <c r="B130" s="10">
        <v>1990</v>
      </c>
      <c r="C130" s="9"/>
      <c r="D130" s="7">
        <f t="shared" si="9"/>
        <v>22.299999999999955</v>
      </c>
      <c r="E130" s="7"/>
      <c r="F130" s="7"/>
      <c r="G130" s="8"/>
      <c r="H130" s="7"/>
      <c r="I130" s="8"/>
      <c r="J130" s="7"/>
      <c r="K130" s="7"/>
      <c r="L130" s="17"/>
      <c r="M130" s="83"/>
      <c r="N130" s="1"/>
      <c r="O130" s="7"/>
      <c r="P130" s="7" t="s">
        <v>69</v>
      </c>
      <c r="Q130" s="7"/>
      <c r="R130" s="7"/>
      <c r="S130" s="6"/>
    </row>
    <row r="131" spans="1:19" ht="15" thickBot="1">
      <c r="A131" s="11"/>
      <c r="B131" s="10">
        <v>1991</v>
      </c>
      <c r="C131" s="9">
        <v>24.7</v>
      </c>
      <c r="D131" s="7">
        <f t="shared" si="9"/>
        <v>22.939999999999827</v>
      </c>
      <c r="E131" s="7"/>
      <c r="F131" s="7"/>
      <c r="G131" s="8"/>
      <c r="H131" s="7"/>
      <c r="I131" s="8"/>
      <c r="J131" s="7"/>
      <c r="K131" s="7"/>
      <c r="L131" s="16" t="s">
        <v>8</v>
      </c>
      <c r="M131" s="15" t="s">
        <v>7</v>
      </c>
      <c r="N131" s="14">
        <f>G133-(N129*I133)</f>
        <v>-1251.3</v>
      </c>
      <c r="O131" s="7"/>
      <c r="P131" s="7"/>
      <c r="Q131" s="7"/>
      <c r="R131" s="7"/>
      <c r="S131" s="6"/>
    </row>
    <row r="132" spans="1:19">
      <c r="A132" s="11"/>
      <c r="B132" s="10">
        <v>1992</v>
      </c>
      <c r="C132" s="9">
        <v>23.8</v>
      </c>
      <c r="D132" s="7">
        <f t="shared" si="9"/>
        <v>23.579999999999927</v>
      </c>
      <c r="E132" s="7"/>
      <c r="F132" s="7"/>
      <c r="G132" s="13" t="s">
        <v>6</v>
      </c>
      <c r="H132" s="13" t="s">
        <v>5</v>
      </c>
      <c r="I132" s="12" t="s">
        <v>4</v>
      </c>
      <c r="J132" s="7"/>
      <c r="K132" s="7"/>
      <c r="L132" s="7"/>
      <c r="M132" s="7"/>
      <c r="N132" s="7"/>
      <c r="O132" s="7"/>
      <c r="P132" s="7"/>
      <c r="Q132" s="7"/>
      <c r="R132" s="7"/>
      <c r="S132" s="6"/>
    </row>
    <row r="133" spans="1:19">
      <c r="A133" s="11" t="s">
        <v>3</v>
      </c>
      <c r="B133" s="10">
        <v>1993</v>
      </c>
      <c r="C133" s="9">
        <v>24.5</v>
      </c>
      <c r="D133" s="7">
        <f t="shared" si="9"/>
        <v>24.2199999999998</v>
      </c>
      <c r="E133" s="7"/>
      <c r="F133" s="7" t="s">
        <v>25</v>
      </c>
      <c r="G133" s="8">
        <f>AVERAGE(C131:C135)</f>
        <v>23.580000000000002</v>
      </c>
      <c r="H133" s="7">
        <v>23.8</v>
      </c>
      <c r="I133" s="8">
        <v>1992</v>
      </c>
      <c r="J133" s="7"/>
      <c r="K133" s="7"/>
      <c r="L133" s="7"/>
      <c r="M133" s="7"/>
      <c r="N133" s="7"/>
      <c r="O133" s="7"/>
      <c r="P133" s="7"/>
      <c r="Q133" s="7"/>
      <c r="R133" s="7"/>
      <c r="S133" s="6"/>
    </row>
    <row r="134" spans="1:19">
      <c r="A134" s="11"/>
      <c r="B134" s="10">
        <v>1994</v>
      </c>
      <c r="C134" s="9">
        <v>23.3</v>
      </c>
      <c r="D134" s="7">
        <f t="shared" si="9"/>
        <v>24.8599999999999</v>
      </c>
      <c r="E134" s="7"/>
      <c r="F134" s="7"/>
      <c r="G134" s="7"/>
      <c r="H134" s="7" t="s">
        <v>24</v>
      </c>
      <c r="I134" s="8" t="s">
        <v>1</v>
      </c>
      <c r="J134" s="7"/>
      <c r="K134" s="7"/>
      <c r="L134" s="7"/>
      <c r="M134" s="7"/>
      <c r="N134" s="7"/>
      <c r="O134" s="7"/>
      <c r="P134" s="7"/>
      <c r="Q134" s="7"/>
      <c r="R134" s="7"/>
      <c r="S134" s="6"/>
    </row>
    <row r="135" spans="1:19" ht="15" thickBot="1">
      <c r="A135" s="5"/>
      <c r="B135" s="4">
        <v>1995</v>
      </c>
      <c r="C135" s="3">
        <v>21.6</v>
      </c>
      <c r="D135" s="2">
        <f t="shared" si="9"/>
        <v>25.499999999999773</v>
      </c>
      <c r="E135" s="2"/>
      <c r="F135" s="2"/>
      <c r="G135" s="2"/>
      <c r="H135" s="2"/>
      <c r="I135" s="2"/>
      <c r="J135" s="2"/>
      <c r="K135" s="2"/>
      <c r="L135" s="2"/>
      <c r="M135" s="2"/>
      <c r="N135" s="2"/>
      <c r="O135" s="2"/>
      <c r="P135" s="2"/>
      <c r="Q135" s="2"/>
      <c r="R135" s="2"/>
      <c r="S135" s="1"/>
    </row>
    <row r="137" spans="1:19" ht="15" thickBot="1"/>
    <row r="138" spans="1:19">
      <c r="A138" s="23"/>
      <c r="B138" s="22" t="s">
        <v>23</v>
      </c>
      <c r="C138" s="21" t="s">
        <v>68</v>
      </c>
      <c r="D138" s="20"/>
      <c r="E138" s="50" t="s">
        <v>21</v>
      </c>
      <c r="F138" s="20"/>
      <c r="G138" s="20"/>
      <c r="H138" s="20" t="s">
        <v>20</v>
      </c>
      <c r="I138" s="20"/>
      <c r="J138" s="20"/>
      <c r="K138" s="20"/>
      <c r="L138" s="20"/>
      <c r="M138" s="20"/>
      <c r="N138" s="20"/>
      <c r="O138" s="20"/>
      <c r="P138" s="20"/>
      <c r="Q138" s="20"/>
      <c r="R138" s="20"/>
      <c r="S138" s="18"/>
    </row>
    <row r="139" spans="1:19">
      <c r="A139" s="11"/>
      <c r="B139" s="10">
        <v>1985</v>
      </c>
      <c r="C139" s="9">
        <v>19</v>
      </c>
      <c r="D139" s="7">
        <f t="shared" ref="D139:D149" si="10">N$143*B139+N$145</f>
        <v>20.066666666666606</v>
      </c>
      <c r="E139" s="7"/>
      <c r="F139" s="7"/>
      <c r="G139" s="7"/>
      <c r="H139" s="7"/>
      <c r="I139" s="7"/>
      <c r="J139" s="7"/>
      <c r="K139" s="7"/>
      <c r="L139" s="7"/>
      <c r="M139" s="7"/>
      <c r="N139" s="7"/>
      <c r="O139" s="7"/>
      <c r="P139" s="7"/>
      <c r="Q139" s="7"/>
      <c r="R139" s="7"/>
      <c r="S139" s="6"/>
    </row>
    <row r="140" spans="1:19">
      <c r="A140" s="11" t="s">
        <v>19</v>
      </c>
      <c r="B140" s="10">
        <v>1986</v>
      </c>
      <c r="C140" s="9">
        <v>20.6</v>
      </c>
      <c r="D140" s="7">
        <f t="shared" si="10"/>
        <v>20.599999999999909</v>
      </c>
      <c r="E140" s="7"/>
      <c r="F140" s="7"/>
      <c r="G140" s="13" t="s">
        <v>18</v>
      </c>
      <c r="H140" s="13" t="s">
        <v>5</v>
      </c>
      <c r="I140" s="12" t="s">
        <v>17</v>
      </c>
      <c r="J140" s="7"/>
      <c r="K140" s="7"/>
      <c r="L140" s="7"/>
      <c r="M140" s="7"/>
      <c r="N140" s="7"/>
      <c r="O140" s="7"/>
      <c r="P140" s="7"/>
      <c r="Q140" s="7"/>
      <c r="R140" s="7"/>
      <c r="S140" s="6"/>
    </row>
    <row r="141" spans="1:19">
      <c r="A141" s="11"/>
      <c r="B141" s="10">
        <v>1987</v>
      </c>
      <c r="C141" s="9">
        <v>20.100000000000001</v>
      </c>
      <c r="D141" s="7">
        <f t="shared" si="10"/>
        <v>21.133333333333212</v>
      </c>
      <c r="E141" s="7"/>
      <c r="F141" s="7" t="s">
        <v>2</v>
      </c>
      <c r="G141" s="8">
        <f>MEDIAN(C139:C143)</f>
        <v>20.6</v>
      </c>
      <c r="H141" s="8">
        <v>20.6</v>
      </c>
      <c r="I141" s="8">
        <v>1986</v>
      </c>
      <c r="J141" s="7"/>
      <c r="K141" s="7"/>
      <c r="L141" s="7"/>
      <c r="M141" s="7"/>
      <c r="N141" s="7"/>
      <c r="O141" s="7"/>
      <c r="P141" s="7"/>
      <c r="Q141" s="7"/>
      <c r="R141" s="7"/>
      <c r="S141" s="6"/>
    </row>
    <row r="142" spans="1:19" ht="15" thickBot="1">
      <c r="A142" s="11"/>
      <c r="B142" s="10">
        <v>1988</v>
      </c>
      <c r="C142" s="9">
        <v>20.7</v>
      </c>
      <c r="D142" s="7">
        <f t="shared" si="10"/>
        <v>21.666666666666515</v>
      </c>
      <c r="E142" s="7"/>
      <c r="F142" s="7"/>
      <c r="G142" s="8"/>
      <c r="H142" s="7"/>
      <c r="I142" s="8" t="s">
        <v>16</v>
      </c>
      <c r="J142" s="7"/>
      <c r="K142" s="7"/>
      <c r="L142" s="7" t="s">
        <v>15</v>
      </c>
      <c r="M142" s="7"/>
      <c r="N142" s="7"/>
      <c r="O142" s="7"/>
      <c r="P142" s="7" t="s">
        <v>14</v>
      </c>
      <c r="Q142" s="7"/>
      <c r="R142" s="7"/>
      <c r="S142" s="6"/>
    </row>
    <row r="143" spans="1:19">
      <c r="A143" s="11"/>
      <c r="B143" s="10">
        <v>1989</v>
      </c>
      <c r="C143" s="9">
        <v>21.5</v>
      </c>
      <c r="D143" s="7">
        <f t="shared" si="10"/>
        <v>22.199999999999818</v>
      </c>
      <c r="E143" s="7"/>
      <c r="F143" s="7"/>
      <c r="G143" s="8"/>
      <c r="H143" s="7"/>
      <c r="I143" s="8"/>
      <c r="J143" s="7"/>
      <c r="K143" s="7"/>
      <c r="L143" s="19" t="s">
        <v>13</v>
      </c>
      <c r="M143" s="82" t="s">
        <v>12</v>
      </c>
      <c r="N143" s="18">
        <f>(G147-G141)/(I147-I141)</f>
        <v>0.53333333333333321</v>
      </c>
      <c r="O143" s="7"/>
      <c r="P143" s="7" t="s">
        <v>67</v>
      </c>
      <c r="Q143" s="7"/>
      <c r="R143" s="7"/>
      <c r="S143" s="6">
        <f>G141-(N143*I141)</f>
        <v>-1038.5999999999999</v>
      </c>
    </row>
    <row r="144" spans="1:19" ht="15" thickBot="1">
      <c r="A144" s="11" t="s">
        <v>10</v>
      </c>
      <c r="B144" s="10">
        <v>1990</v>
      </c>
      <c r="C144" s="9"/>
      <c r="D144" s="7">
        <f t="shared" si="10"/>
        <v>22.733333333333121</v>
      </c>
      <c r="E144" s="7"/>
      <c r="F144" s="7"/>
      <c r="G144" s="8"/>
      <c r="H144" s="7"/>
      <c r="I144" s="8"/>
      <c r="J144" s="7"/>
      <c r="K144" s="7"/>
      <c r="L144" s="17"/>
      <c r="M144" s="83"/>
      <c r="N144" s="1"/>
      <c r="O144" s="7"/>
      <c r="P144" s="7" t="s">
        <v>66</v>
      </c>
      <c r="Q144" s="7"/>
      <c r="R144" s="7"/>
      <c r="S144" s="6"/>
    </row>
    <row r="145" spans="1:19" ht="15" thickBot="1">
      <c r="A145" s="11"/>
      <c r="B145" s="10">
        <v>1991</v>
      </c>
      <c r="C145" s="9">
        <v>24.7</v>
      </c>
      <c r="D145" s="7">
        <f t="shared" si="10"/>
        <v>23.266666666666424</v>
      </c>
      <c r="E145" s="7"/>
      <c r="F145" s="7"/>
      <c r="G145" s="8"/>
      <c r="H145" s="7"/>
      <c r="I145" s="8"/>
      <c r="J145" s="7"/>
      <c r="K145" s="7"/>
      <c r="L145" s="16" t="s">
        <v>8</v>
      </c>
      <c r="M145" s="15" t="s">
        <v>7</v>
      </c>
      <c r="N145" s="14">
        <f>G147-(N143*I147)</f>
        <v>-1038.5999999999999</v>
      </c>
      <c r="O145" s="7"/>
      <c r="P145" s="7"/>
      <c r="Q145" s="7"/>
      <c r="R145" s="7"/>
      <c r="S145" s="6"/>
    </row>
    <row r="146" spans="1:19">
      <c r="A146" s="11"/>
      <c r="B146" s="10">
        <v>1992</v>
      </c>
      <c r="C146" s="9">
        <v>23.8</v>
      </c>
      <c r="D146" s="7">
        <f t="shared" si="10"/>
        <v>23.799999999999955</v>
      </c>
      <c r="E146" s="7"/>
      <c r="F146" s="7"/>
      <c r="G146" s="13" t="s">
        <v>6</v>
      </c>
      <c r="H146" s="13" t="s">
        <v>5</v>
      </c>
      <c r="I146" s="12" t="s">
        <v>4</v>
      </c>
      <c r="J146" s="7"/>
      <c r="K146" s="7"/>
      <c r="L146" s="7"/>
      <c r="M146" s="7"/>
      <c r="N146" s="7"/>
      <c r="O146" s="7"/>
      <c r="P146" s="7"/>
      <c r="Q146" s="7"/>
      <c r="R146" s="7"/>
      <c r="S146" s="6"/>
    </row>
    <row r="147" spans="1:19">
      <c r="A147" s="11" t="s">
        <v>3</v>
      </c>
      <c r="B147" s="10">
        <v>1993</v>
      </c>
      <c r="C147" s="9">
        <v>24.5</v>
      </c>
      <c r="D147" s="7">
        <f t="shared" si="10"/>
        <v>24.333333333333258</v>
      </c>
      <c r="E147" s="7"/>
      <c r="F147" s="7" t="s">
        <v>2</v>
      </c>
      <c r="G147" s="8">
        <f>MEDIAN(C145:C149)</f>
        <v>23.8</v>
      </c>
      <c r="H147" s="7">
        <v>23.8</v>
      </c>
      <c r="I147" s="8">
        <v>1992</v>
      </c>
      <c r="J147" s="7"/>
      <c r="K147" s="7"/>
      <c r="L147" s="7"/>
      <c r="M147" s="7"/>
      <c r="N147" s="7"/>
      <c r="O147" s="7"/>
      <c r="P147" s="7"/>
      <c r="Q147" s="7"/>
      <c r="R147" s="7"/>
      <c r="S147" s="6"/>
    </row>
    <row r="148" spans="1:19">
      <c r="A148" s="11"/>
      <c r="B148" s="10">
        <v>1994</v>
      </c>
      <c r="C148" s="9">
        <v>23.3</v>
      </c>
      <c r="D148" s="7">
        <f t="shared" si="10"/>
        <v>24.866666666666561</v>
      </c>
      <c r="E148" s="7"/>
      <c r="F148" s="7"/>
      <c r="G148" s="7"/>
      <c r="H148" s="7"/>
      <c r="I148" s="8" t="s">
        <v>1</v>
      </c>
      <c r="J148" s="7"/>
      <c r="K148" s="7"/>
      <c r="L148" s="7"/>
      <c r="M148" s="7"/>
      <c r="N148" s="7"/>
      <c r="O148" s="7"/>
      <c r="P148" s="7"/>
      <c r="Q148" s="7"/>
      <c r="R148" s="7"/>
      <c r="S148" s="6"/>
    </row>
    <row r="149" spans="1:19" ht="15" thickBot="1">
      <c r="A149" s="5"/>
      <c r="B149" s="4">
        <v>1995</v>
      </c>
      <c r="C149" s="3">
        <v>21.6</v>
      </c>
      <c r="D149" s="2">
        <f t="shared" si="10"/>
        <v>25.399999999999864</v>
      </c>
      <c r="E149" s="2"/>
      <c r="F149" s="2"/>
      <c r="G149" s="2"/>
      <c r="H149" s="2"/>
      <c r="I149" s="2"/>
      <c r="J149" s="2"/>
      <c r="K149" s="2"/>
      <c r="L149" s="2"/>
      <c r="M149" s="2"/>
      <c r="N149" s="2"/>
      <c r="O149" s="2"/>
      <c r="P149" s="2"/>
      <c r="Q149" s="2"/>
      <c r="R149" s="2"/>
      <c r="S149" s="1"/>
    </row>
    <row r="151" spans="1:19">
      <c r="A151" s="81" t="s">
        <v>0</v>
      </c>
      <c r="B151" s="81"/>
      <c r="C151" s="81"/>
      <c r="D151" s="81"/>
      <c r="E151" s="81"/>
      <c r="F151" s="81"/>
      <c r="G151" s="81"/>
      <c r="H151" s="81"/>
      <c r="I151" s="81"/>
      <c r="J151" s="81"/>
    </row>
    <row r="152" spans="1:19">
      <c r="A152" s="81"/>
      <c r="B152" s="81"/>
      <c r="C152" s="81"/>
      <c r="D152" s="81"/>
      <c r="E152" s="81"/>
      <c r="F152" s="81"/>
      <c r="G152" s="81"/>
      <c r="H152" s="81"/>
      <c r="I152" s="81"/>
      <c r="J152" s="81"/>
    </row>
    <row r="153" spans="1:19">
      <c r="A153" s="81"/>
      <c r="B153" s="81"/>
      <c r="C153" s="81"/>
      <c r="D153" s="81"/>
      <c r="E153" s="81"/>
      <c r="F153" s="81"/>
      <c r="G153" s="81"/>
      <c r="H153" s="81"/>
      <c r="I153" s="81"/>
      <c r="J153" s="81"/>
    </row>
  </sheetData>
  <mergeCells count="17">
    <mergeCell ref="A151:J153"/>
    <mergeCell ref="A55:L56"/>
    <mergeCell ref="E74:F74"/>
    <mergeCell ref="H75:H77"/>
    <mergeCell ref="A90:M94"/>
    <mergeCell ref="A118:G118"/>
    <mergeCell ref="A119:G121"/>
    <mergeCell ref="D35:E35"/>
    <mergeCell ref="G35:H35"/>
    <mergeCell ref="J35:K35"/>
    <mergeCell ref="M129:M130"/>
    <mergeCell ref="M143:M144"/>
    <mergeCell ref="A18:C18"/>
    <mergeCell ref="F18:H18"/>
    <mergeCell ref="G20:H20"/>
    <mergeCell ref="A28:C28"/>
    <mergeCell ref="A33:AB33"/>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S134"/>
  <sheetViews>
    <sheetView tabSelected="1" topLeftCell="A5" workbookViewId="0">
      <selection activeCell="B5" sqref="B5"/>
    </sheetView>
  </sheetViews>
  <sheetFormatPr defaultRowHeight="14.4"/>
  <cols>
    <col min="8" max="8" width="16" customWidth="1"/>
  </cols>
  <sheetData>
    <row r="1" spans="1:9">
      <c r="A1" s="87" t="s">
        <v>102</v>
      </c>
      <c r="B1" s="87"/>
      <c r="C1" s="87"/>
      <c r="D1" s="87"/>
    </row>
    <row r="2" spans="1:9">
      <c r="A2" s="87"/>
      <c r="B2" s="87"/>
      <c r="C2" s="87"/>
      <c r="D2" s="87"/>
    </row>
    <row r="4" spans="1:9">
      <c r="A4" s="49" t="s">
        <v>74</v>
      </c>
      <c r="B4" s="49" t="s">
        <v>84</v>
      </c>
    </row>
    <row r="5" spans="1:9">
      <c r="A5">
        <v>1986</v>
      </c>
      <c r="B5">
        <v>1178</v>
      </c>
    </row>
    <row r="6" spans="1:9">
      <c r="A6">
        <v>1987</v>
      </c>
      <c r="B6">
        <v>1166</v>
      </c>
    </row>
    <row r="7" spans="1:9">
      <c r="A7">
        <v>1988</v>
      </c>
      <c r="B7">
        <v>1167</v>
      </c>
    </row>
    <row r="8" spans="1:9">
      <c r="A8">
        <v>1989</v>
      </c>
      <c r="B8">
        <v>1157</v>
      </c>
    </row>
    <row r="9" spans="1:9">
      <c r="A9">
        <v>1990</v>
      </c>
      <c r="B9">
        <v>1182</v>
      </c>
    </row>
    <row r="10" spans="1:9">
      <c r="A10">
        <v>1991</v>
      </c>
      <c r="B10">
        <v>1189</v>
      </c>
    </row>
    <row r="11" spans="1:9">
      <c r="A11">
        <v>1992</v>
      </c>
      <c r="B11">
        <v>1215</v>
      </c>
    </row>
    <row r="12" spans="1:9">
      <c r="A12">
        <v>1993</v>
      </c>
      <c r="B12">
        <v>1187</v>
      </c>
    </row>
    <row r="13" spans="1:9">
      <c r="A13">
        <v>1994</v>
      </c>
      <c r="B13">
        <v>1191</v>
      </c>
    </row>
    <row r="14" spans="1:9">
      <c r="A14">
        <v>1995</v>
      </c>
      <c r="B14">
        <v>1169</v>
      </c>
    </row>
    <row r="16" spans="1:9" s="64" customFormat="1" ht="33.6">
      <c r="A16" s="86" t="s">
        <v>101</v>
      </c>
      <c r="B16" s="86"/>
      <c r="C16" s="86"/>
      <c r="D16" s="86"/>
      <c r="E16" s="86"/>
      <c r="F16" s="86"/>
      <c r="G16" s="86"/>
      <c r="H16" s="86"/>
      <c r="I16" s="86"/>
    </row>
    <row r="17" spans="1:13" ht="15" thickBot="1"/>
    <row r="18" spans="1:13">
      <c r="A18" s="67" t="s">
        <v>100</v>
      </c>
      <c r="B18" s="69"/>
      <c r="C18" s="49"/>
      <c r="D18" s="67" t="s">
        <v>99</v>
      </c>
      <c r="E18" s="69"/>
      <c r="F18" s="49"/>
      <c r="G18" s="67" t="s">
        <v>44</v>
      </c>
      <c r="H18" s="68"/>
      <c r="I18" s="68"/>
      <c r="J18" s="69"/>
      <c r="L18" s="67" t="s">
        <v>98</v>
      </c>
      <c r="M18" s="69"/>
    </row>
    <row r="19" spans="1:13">
      <c r="A19" s="11">
        <f t="shared" ref="A19:B27" si="0">IF(COUNTA(A5:A6)=2,AVERAGE(A5:A6),0)</f>
        <v>1986.5</v>
      </c>
      <c r="B19" s="6">
        <f t="shared" si="0"/>
        <v>1172</v>
      </c>
      <c r="D19" s="11">
        <f t="shared" ref="D19:E26" si="1">IF(COUNTA(A5:A7)=3,AVERAGE(A5:A7),0)</f>
        <v>1987</v>
      </c>
      <c r="E19" s="6">
        <f>IF(COUNTA(B5:B7)=3,AVERAGE(B5:B7),0)</f>
        <v>1170.3333333333333</v>
      </c>
      <c r="G19" s="63">
        <f t="shared" ref="G19:H25" si="2">IF(COUNTA(A5:A8)=4,AVERAGE(A5:A8),0)</f>
        <v>1987.5</v>
      </c>
      <c r="H19" s="62">
        <f t="shared" si="2"/>
        <v>1167</v>
      </c>
      <c r="I19" s="53">
        <f t="shared" ref="I19:J24" si="3">IF(COUNTA(G19:G20)=2,AVERAGE(G19:G20),0)</f>
        <v>1988</v>
      </c>
      <c r="J19" s="55">
        <f t="shared" si="3"/>
        <v>1167.5</v>
      </c>
      <c r="L19" s="11">
        <f t="shared" ref="L19:M23" si="4">IF(COUNTA(A5:A10)=6,AVERAGE(A5:A10),0)</f>
        <v>1988.5</v>
      </c>
      <c r="M19" s="6">
        <f t="shared" si="4"/>
        <v>1173.1666666666667</v>
      </c>
    </row>
    <row r="20" spans="1:13">
      <c r="A20" s="11">
        <f t="shared" si="0"/>
        <v>1987.5</v>
      </c>
      <c r="B20" s="6">
        <f t="shared" si="0"/>
        <v>1166.5</v>
      </c>
      <c r="D20" s="11">
        <f t="shared" si="1"/>
        <v>1988</v>
      </c>
      <c r="E20" s="6">
        <f t="shared" si="1"/>
        <v>1163.3333333333333</v>
      </c>
      <c r="G20" s="63">
        <f t="shared" si="2"/>
        <v>1988.5</v>
      </c>
      <c r="H20" s="62">
        <f t="shared" si="2"/>
        <v>1168</v>
      </c>
      <c r="I20" s="53">
        <f t="shared" si="3"/>
        <v>1989</v>
      </c>
      <c r="J20" s="55">
        <f t="shared" si="3"/>
        <v>1170.875</v>
      </c>
      <c r="L20" s="11">
        <f t="shared" si="4"/>
        <v>1989.5</v>
      </c>
      <c r="M20" s="6">
        <f t="shared" si="4"/>
        <v>1179.3333333333333</v>
      </c>
    </row>
    <row r="21" spans="1:13">
      <c r="A21" s="11">
        <f t="shared" si="0"/>
        <v>1988.5</v>
      </c>
      <c r="B21" s="6">
        <f t="shared" si="0"/>
        <v>1162</v>
      </c>
      <c r="D21" s="11">
        <f t="shared" si="1"/>
        <v>1989</v>
      </c>
      <c r="E21" s="6">
        <f t="shared" si="1"/>
        <v>1168.6666666666667</v>
      </c>
      <c r="G21" s="63">
        <f t="shared" si="2"/>
        <v>1989.5</v>
      </c>
      <c r="H21" s="62">
        <f t="shared" si="2"/>
        <v>1173.75</v>
      </c>
      <c r="I21" s="53">
        <f t="shared" si="3"/>
        <v>1990</v>
      </c>
      <c r="J21" s="55">
        <f t="shared" si="3"/>
        <v>1179.75</v>
      </c>
      <c r="L21" s="11">
        <f t="shared" si="4"/>
        <v>1990.5</v>
      </c>
      <c r="M21" s="6">
        <f t="shared" si="4"/>
        <v>1182.8333333333333</v>
      </c>
    </row>
    <row r="22" spans="1:13">
      <c r="A22" s="11">
        <f t="shared" si="0"/>
        <v>1989.5</v>
      </c>
      <c r="B22" s="6">
        <f t="shared" si="0"/>
        <v>1169.5</v>
      </c>
      <c r="D22" s="11">
        <f t="shared" si="1"/>
        <v>1990</v>
      </c>
      <c r="E22" s="6">
        <f t="shared" si="1"/>
        <v>1176</v>
      </c>
      <c r="G22" s="63">
        <f t="shared" si="2"/>
        <v>1990.5</v>
      </c>
      <c r="H22" s="62">
        <f t="shared" si="2"/>
        <v>1185.75</v>
      </c>
      <c r="I22" s="53">
        <f t="shared" si="3"/>
        <v>1991</v>
      </c>
      <c r="J22" s="55">
        <f t="shared" si="3"/>
        <v>1189.5</v>
      </c>
      <c r="L22" s="11">
        <f t="shared" si="4"/>
        <v>1991.5</v>
      </c>
      <c r="M22" s="6">
        <f t="shared" si="4"/>
        <v>1186.8333333333333</v>
      </c>
    </row>
    <row r="23" spans="1:13" ht="15" thickBot="1">
      <c r="A23" s="11">
        <f t="shared" si="0"/>
        <v>1990.5</v>
      </c>
      <c r="B23" s="6">
        <f t="shared" si="0"/>
        <v>1185.5</v>
      </c>
      <c r="D23" s="11">
        <f t="shared" si="1"/>
        <v>1991</v>
      </c>
      <c r="E23" s="6">
        <f t="shared" si="1"/>
        <v>1195.3333333333333</v>
      </c>
      <c r="G23" s="63">
        <f t="shared" si="2"/>
        <v>1991.5</v>
      </c>
      <c r="H23" s="62">
        <f t="shared" si="2"/>
        <v>1193.25</v>
      </c>
      <c r="I23" s="53">
        <f t="shared" si="3"/>
        <v>1992</v>
      </c>
      <c r="J23" s="55">
        <f t="shared" si="3"/>
        <v>1194.375</v>
      </c>
      <c r="L23" s="5">
        <f t="shared" si="4"/>
        <v>1992.5</v>
      </c>
      <c r="M23" s="1">
        <f t="shared" si="4"/>
        <v>1188.8333333333333</v>
      </c>
    </row>
    <row r="24" spans="1:13">
      <c r="A24" s="11">
        <f t="shared" si="0"/>
        <v>1991.5</v>
      </c>
      <c r="B24" s="6">
        <f t="shared" si="0"/>
        <v>1202</v>
      </c>
      <c r="D24" s="11">
        <f t="shared" si="1"/>
        <v>1992</v>
      </c>
      <c r="E24" s="6">
        <f t="shared" si="1"/>
        <v>1197</v>
      </c>
      <c r="G24" s="63">
        <f t="shared" si="2"/>
        <v>1992.5</v>
      </c>
      <c r="H24" s="62">
        <f t="shared" si="2"/>
        <v>1195.5</v>
      </c>
      <c r="I24" s="53">
        <f t="shared" si="3"/>
        <v>1993</v>
      </c>
      <c r="J24" s="55">
        <f t="shared" si="3"/>
        <v>1193</v>
      </c>
    </row>
    <row r="25" spans="1:13" ht="15" thickBot="1">
      <c r="A25" s="11">
        <f t="shared" si="0"/>
        <v>1992.5</v>
      </c>
      <c r="B25" s="6">
        <f t="shared" si="0"/>
        <v>1201</v>
      </c>
      <c r="D25" s="11">
        <f t="shared" si="1"/>
        <v>1993</v>
      </c>
      <c r="E25" s="6">
        <f t="shared" si="1"/>
        <v>1197.6666666666667</v>
      </c>
      <c r="G25" s="61">
        <f t="shared" si="2"/>
        <v>1993.5</v>
      </c>
      <c r="H25" s="60">
        <f t="shared" si="2"/>
        <v>1190.5</v>
      </c>
      <c r="I25" s="2"/>
      <c r="J25" s="1"/>
    </row>
    <row r="26" spans="1:13" ht="15" thickBot="1">
      <c r="A26" s="11">
        <f t="shared" si="0"/>
        <v>1993.5</v>
      </c>
      <c r="B26" s="6">
        <f t="shared" si="0"/>
        <v>1189</v>
      </c>
      <c r="D26" s="5">
        <f t="shared" si="1"/>
        <v>1994</v>
      </c>
      <c r="E26" s="1">
        <f t="shared" si="1"/>
        <v>1182.3333333333333</v>
      </c>
    </row>
    <row r="27" spans="1:13" ht="15" thickBot="1">
      <c r="A27" s="5">
        <f t="shared" si="0"/>
        <v>1994.5</v>
      </c>
      <c r="B27" s="1">
        <f t="shared" si="0"/>
        <v>1180</v>
      </c>
    </row>
    <row r="31" spans="1:13">
      <c r="A31" s="85" t="s">
        <v>97</v>
      </c>
      <c r="B31" s="85"/>
      <c r="C31" s="85"/>
      <c r="D31" s="85"/>
      <c r="E31" s="85"/>
      <c r="F31" s="85"/>
      <c r="G31" s="85"/>
      <c r="H31" s="85"/>
      <c r="I31" s="85"/>
      <c r="J31" s="85"/>
      <c r="K31" s="85"/>
      <c r="L31" s="85"/>
    </row>
    <row r="32" spans="1:13">
      <c r="A32" s="85"/>
      <c r="B32" s="85"/>
      <c r="C32" s="85"/>
      <c r="D32" s="85"/>
      <c r="E32" s="85"/>
      <c r="F32" s="85"/>
      <c r="G32" s="85"/>
      <c r="H32" s="85"/>
      <c r="I32" s="85"/>
      <c r="J32" s="85"/>
      <c r="K32" s="85"/>
      <c r="L32" s="85"/>
    </row>
    <row r="33" spans="1:12">
      <c r="A33" s="85"/>
      <c r="B33" s="85"/>
      <c r="C33" s="85"/>
      <c r="D33" s="85"/>
      <c r="E33" s="85"/>
      <c r="F33" s="85"/>
      <c r="G33" s="85"/>
      <c r="H33" s="85"/>
      <c r="I33" s="85"/>
      <c r="J33" s="85"/>
      <c r="K33" s="85"/>
      <c r="L33" s="85"/>
    </row>
    <row r="34" spans="1:12">
      <c r="A34" s="85"/>
      <c r="B34" s="85"/>
      <c r="C34" s="85"/>
      <c r="D34" s="85"/>
      <c r="E34" s="85"/>
      <c r="F34" s="85"/>
      <c r="G34" s="85"/>
      <c r="H34" s="85"/>
      <c r="I34" s="85"/>
      <c r="J34" s="85"/>
      <c r="K34" s="85"/>
      <c r="L34" s="85"/>
    </row>
    <row r="36" spans="1:12" ht="25.8">
      <c r="A36" s="59" t="s">
        <v>96</v>
      </c>
    </row>
    <row r="37" spans="1:12" ht="15" thickBot="1"/>
    <row r="38" spans="1:12" ht="15" thickBot="1">
      <c r="A38" s="88" t="s">
        <v>95</v>
      </c>
      <c r="B38" s="89"/>
      <c r="C38" s="90"/>
      <c r="E38" s="88" t="s">
        <v>33</v>
      </c>
      <c r="F38" s="89"/>
      <c r="G38" s="89"/>
      <c r="H38" s="90"/>
    </row>
    <row r="39" spans="1:12">
      <c r="A39" s="37" t="s">
        <v>94</v>
      </c>
      <c r="B39" s="20">
        <f t="shared" ref="B39:B46" si="5">IF(COUNTA(A5:A7) = 3, AVERAGE(A5:A7),0)</f>
        <v>1987</v>
      </c>
      <c r="C39" s="18">
        <f t="shared" ref="C39:C46" si="6">IF(COUNTA(B5:B7)=3,(SUMPRODUCT(A$40:A$42,B5:B7)/SUM(A$40:A$42)),0)</f>
        <v>1168.1666666666667</v>
      </c>
      <c r="E39" s="11" t="s">
        <v>93</v>
      </c>
      <c r="F39" s="7">
        <f>B5</f>
        <v>1178</v>
      </c>
      <c r="G39" s="7" t="s">
        <v>93</v>
      </c>
      <c r="H39" s="6">
        <f>B5</f>
        <v>1178</v>
      </c>
    </row>
    <row r="40" spans="1:12">
      <c r="A40" s="58">
        <v>1</v>
      </c>
      <c r="B40" s="7">
        <f t="shared" si="5"/>
        <v>1988</v>
      </c>
      <c r="C40" s="6">
        <f t="shared" si="6"/>
        <v>1165.1666666666667</v>
      </c>
      <c r="E40" s="11">
        <v>0.1</v>
      </c>
      <c r="F40" s="7">
        <f t="shared" ref="F40:F48" si="7">(1-$E$40)*F39 +( $E$40*B6)</f>
        <v>1176.8</v>
      </c>
      <c r="G40" s="7">
        <v>0.25</v>
      </c>
      <c r="H40" s="6">
        <f t="shared" ref="H40:H48" si="8">(1-$G$40)*H39 +( $G$40*B6)</f>
        <v>1175</v>
      </c>
    </row>
    <row r="41" spans="1:12">
      <c r="A41" s="58">
        <v>4</v>
      </c>
      <c r="B41" s="7">
        <f t="shared" si="5"/>
        <v>1989</v>
      </c>
      <c r="C41" s="6">
        <f t="shared" si="6"/>
        <v>1162.8333333333333</v>
      </c>
      <c r="E41" s="11"/>
      <c r="F41" s="7">
        <f t="shared" si="7"/>
        <v>1175.82</v>
      </c>
      <c r="G41" s="7"/>
      <c r="H41" s="6">
        <f t="shared" si="8"/>
        <v>1173</v>
      </c>
    </row>
    <row r="42" spans="1:12">
      <c r="A42" s="58">
        <v>1</v>
      </c>
      <c r="B42" s="7">
        <f t="shared" si="5"/>
        <v>1990</v>
      </c>
      <c r="C42" s="6">
        <f t="shared" si="6"/>
        <v>1179</v>
      </c>
      <c r="E42" s="11"/>
      <c r="F42" s="7">
        <f t="shared" si="7"/>
        <v>1173.9380000000001</v>
      </c>
      <c r="G42" s="7"/>
      <c r="H42" s="6">
        <f t="shared" si="8"/>
        <v>1169</v>
      </c>
    </row>
    <row r="43" spans="1:12">
      <c r="A43" s="11"/>
      <c r="B43" s="7">
        <f t="shared" si="5"/>
        <v>1991</v>
      </c>
      <c r="C43" s="6">
        <f t="shared" si="6"/>
        <v>1192.1666666666667</v>
      </c>
      <c r="E43" s="11"/>
      <c r="F43" s="7">
        <f t="shared" si="7"/>
        <v>1174.7442000000001</v>
      </c>
      <c r="G43" s="7"/>
      <c r="H43" s="6">
        <f t="shared" si="8"/>
        <v>1172.25</v>
      </c>
    </row>
    <row r="44" spans="1:12">
      <c r="A44" s="11"/>
      <c r="B44" s="7">
        <f t="shared" si="5"/>
        <v>1992</v>
      </c>
      <c r="C44" s="6">
        <f t="shared" si="6"/>
        <v>1206</v>
      </c>
      <c r="E44" s="11"/>
      <c r="F44" s="7">
        <f t="shared" si="7"/>
        <v>1176.1697800000002</v>
      </c>
      <c r="G44" s="7"/>
      <c r="H44" s="6">
        <f t="shared" si="8"/>
        <v>1176.4375</v>
      </c>
    </row>
    <row r="45" spans="1:12">
      <c r="A45" s="11"/>
      <c r="B45" s="7">
        <f t="shared" si="5"/>
        <v>1993</v>
      </c>
      <c r="C45" s="6">
        <f t="shared" si="6"/>
        <v>1192.3333333333333</v>
      </c>
      <c r="E45" s="11"/>
      <c r="F45" s="7">
        <f t="shared" si="7"/>
        <v>1180.0528020000002</v>
      </c>
      <c r="G45" s="7"/>
      <c r="H45" s="6">
        <f t="shared" si="8"/>
        <v>1186.078125</v>
      </c>
    </row>
    <row r="46" spans="1:12" ht="15" thickBot="1">
      <c r="A46" s="5"/>
      <c r="B46" s="2">
        <f t="shared" si="5"/>
        <v>1994</v>
      </c>
      <c r="C46" s="1">
        <f t="shared" si="6"/>
        <v>1186.6666666666667</v>
      </c>
      <c r="E46" s="11"/>
      <c r="F46" s="7">
        <f t="shared" si="7"/>
        <v>1180.7475218000002</v>
      </c>
      <c r="G46" s="7"/>
      <c r="H46" s="6">
        <f t="shared" si="8"/>
        <v>1186.30859375</v>
      </c>
    </row>
    <row r="47" spans="1:12">
      <c r="E47" s="11"/>
      <c r="F47" s="7">
        <f t="shared" si="7"/>
        <v>1181.7727696200002</v>
      </c>
      <c r="G47" s="7"/>
      <c r="H47" s="6">
        <f t="shared" si="8"/>
        <v>1187.4814453125</v>
      </c>
    </row>
    <row r="48" spans="1:12" ht="15" thickBot="1">
      <c r="E48" s="5"/>
      <c r="F48" s="2">
        <f t="shared" si="7"/>
        <v>1180.4954926580003</v>
      </c>
      <c r="G48" s="2"/>
      <c r="H48" s="1">
        <f t="shared" si="8"/>
        <v>1182.861083984375</v>
      </c>
    </row>
    <row r="55" spans="1:7" ht="118.8" customHeight="1">
      <c r="A55" s="85" t="s">
        <v>92</v>
      </c>
      <c r="B55" s="85"/>
      <c r="C55" s="85"/>
      <c r="D55" s="85"/>
      <c r="E55" s="85"/>
      <c r="F55" s="85"/>
      <c r="G55" s="85"/>
    </row>
    <row r="59" spans="1:7">
      <c r="A59" t="s">
        <v>91</v>
      </c>
    </row>
    <row r="61" spans="1:7" ht="15" thickBot="1"/>
    <row r="62" spans="1:7">
      <c r="A62" s="31" t="s">
        <v>23</v>
      </c>
      <c r="B62" s="57" t="s">
        <v>84</v>
      </c>
    </row>
    <row r="63" spans="1:7">
      <c r="A63" s="10">
        <v>1986</v>
      </c>
      <c r="B63" s="6">
        <v>1178</v>
      </c>
    </row>
    <row r="64" spans="1:7">
      <c r="A64" s="10">
        <v>1987</v>
      </c>
      <c r="B64" s="6">
        <v>1166</v>
      </c>
    </row>
    <row r="65" spans="1:7">
      <c r="A65" s="10">
        <v>1988</v>
      </c>
      <c r="B65" s="6">
        <v>1167</v>
      </c>
    </row>
    <row r="66" spans="1:7">
      <c r="A66" s="10">
        <v>1989</v>
      </c>
      <c r="B66" s="6">
        <v>1157</v>
      </c>
    </row>
    <row r="67" spans="1:7">
      <c r="A67" s="10">
        <v>1990</v>
      </c>
      <c r="B67" s="6">
        <v>1182</v>
      </c>
    </row>
    <row r="68" spans="1:7">
      <c r="A68" s="10">
        <v>1991</v>
      </c>
      <c r="B68" s="6">
        <v>1189</v>
      </c>
    </row>
    <row r="69" spans="1:7">
      <c r="A69" s="10">
        <v>1992</v>
      </c>
      <c r="B69" s="6">
        <v>1215</v>
      </c>
    </row>
    <row r="70" spans="1:7">
      <c r="A70" s="10">
        <v>1993</v>
      </c>
      <c r="B70" s="6">
        <v>1187</v>
      </c>
    </row>
    <row r="71" spans="1:7">
      <c r="A71" s="10">
        <v>1994</v>
      </c>
      <c r="B71" s="6">
        <v>1191</v>
      </c>
    </row>
    <row r="72" spans="1:7">
      <c r="A72" s="10">
        <v>1995</v>
      </c>
      <c r="B72" s="6">
        <v>1169</v>
      </c>
    </row>
    <row r="73" spans="1:7" ht="15" thickBot="1">
      <c r="A73" s="4"/>
      <c r="B73" s="3"/>
    </row>
    <row r="74" spans="1:7">
      <c r="A74" s="24"/>
      <c r="B74" s="24"/>
    </row>
    <row r="75" spans="1:7">
      <c r="A75" s="24"/>
      <c r="B75" s="24"/>
    </row>
    <row r="76" spans="1:7">
      <c r="A76" s="24"/>
      <c r="B76" s="24"/>
    </row>
    <row r="77" spans="1:7">
      <c r="A77" s="24"/>
      <c r="B77" s="24"/>
    </row>
    <row r="78" spans="1:7">
      <c r="A78" s="24"/>
      <c r="B78" s="24"/>
    </row>
    <row r="79" spans="1:7">
      <c r="A79" s="24"/>
      <c r="B79" s="24"/>
    </row>
    <row r="80" spans="1:7">
      <c r="A80" s="73" t="s">
        <v>31</v>
      </c>
      <c r="B80" s="73"/>
      <c r="C80" s="73"/>
      <c r="D80" s="73"/>
      <c r="E80" s="73"/>
      <c r="F80" s="73"/>
      <c r="G80" s="73"/>
    </row>
    <row r="81" spans="1:19">
      <c r="A81" s="84" t="s">
        <v>30</v>
      </c>
      <c r="B81" s="84"/>
      <c r="C81" s="84"/>
      <c r="D81" s="84"/>
      <c r="E81" s="84"/>
      <c r="F81" s="84"/>
      <c r="G81" s="84"/>
    </row>
    <row r="82" spans="1:19">
      <c r="A82" s="84"/>
      <c r="B82" s="84"/>
      <c r="C82" s="84"/>
      <c r="D82" s="84"/>
      <c r="E82" s="84"/>
      <c r="F82" s="84"/>
      <c r="G82" s="84"/>
    </row>
    <row r="83" spans="1:19">
      <c r="A83" s="84"/>
      <c r="B83" s="84"/>
      <c r="C83" s="84"/>
      <c r="D83" s="84"/>
      <c r="E83" s="84"/>
      <c r="F83" s="84"/>
      <c r="G83" s="84"/>
    </row>
    <row r="84" spans="1:19">
      <c r="A84" s="24"/>
      <c r="B84" s="24"/>
    </row>
    <row r="85" spans="1:19" ht="15" thickBot="1"/>
    <row r="86" spans="1:19">
      <c r="A86" s="23"/>
      <c r="B86" s="31" t="s">
        <v>23</v>
      </c>
      <c r="C86" s="30" t="s">
        <v>84</v>
      </c>
      <c r="D86" s="20"/>
      <c r="E86" s="20" t="s">
        <v>29</v>
      </c>
      <c r="F86" s="20"/>
      <c r="G86" s="20"/>
      <c r="H86" s="20" t="s">
        <v>20</v>
      </c>
      <c r="I86" s="20"/>
      <c r="J86" s="20"/>
      <c r="K86" s="20"/>
      <c r="L86" s="20"/>
      <c r="M86" s="20"/>
      <c r="N86" s="20"/>
      <c r="O86" s="20"/>
      <c r="P86" s="20"/>
      <c r="Q86" s="20"/>
      <c r="R86" s="20"/>
      <c r="S86" s="18"/>
    </row>
    <row r="87" spans="1:19">
      <c r="A87" s="11"/>
      <c r="B87" s="10">
        <v>1986</v>
      </c>
      <c r="C87" s="6">
        <v>1178</v>
      </c>
      <c r="D87" s="7">
        <f>($N$91*B87)+$N$93</f>
        <v>1163.2666666666664</v>
      </c>
      <c r="E87" s="7"/>
      <c r="F87" s="7"/>
      <c r="G87" s="7"/>
      <c r="H87" s="7"/>
      <c r="I87" s="7"/>
      <c r="J87" s="7"/>
      <c r="K87" s="7"/>
      <c r="L87" s="7"/>
      <c r="M87" s="7"/>
      <c r="N87" s="7"/>
      <c r="O87" s="7"/>
      <c r="P87" s="7"/>
      <c r="Q87" s="7"/>
      <c r="R87" s="7"/>
      <c r="S87" s="6"/>
    </row>
    <row r="88" spans="1:19">
      <c r="A88" s="11" t="s">
        <v>19</v>
      </c>
      <c r="B88" s="10">
        <v>1987</v>
      </c>
      <c r="C88" s="6">
        <v>1166</v>
      </c>
      <c r="D88" s="7">
        <f>($N$91*B88)+$N$93</f>
        <v>1166.6333333333332</v>
      </c>
      <c r="E88" s="7"/>
      <c r="F88" s="7"/>
      <c r="G88" s="13" t="s">
        <v>18</v>
      </c>
      <c r="H88" s="13" t="s">
        <v>86</v>
      </c>
      <c r="I88" s="12" t="s">
        <v>17</v>
      </c>
      <c r="J88" s="7"/>
      <c r="K88" s="7"/>
      <c r="L88" s="7"/>
      <c r="M88" s="7"/>
      <c r="N88" s="7"/>
      <c r="O88" s="7"/>
      <c r="P88" s="7"/>
      <c r="Q88" s="7"/>
      <c r="R88" s="7"/>
      <c r="S88" s="6"/>
    </row>
    <row r="89" spans="1:19">
      <c r="A89" s="11"/>
      <c r="B89" s="10">
        <v>1988</v>
      </c>
      <c r="C89" s="6">
        <v>1167</v>
      </c>
      <c r="D89" s="7">
        <f>($N$91*B89)+$N$93</f>
        <v>1170</v>
      </c>
      <c r="E89" s="7"/>
      <c r="F89" s="7" t="s">
        <v>25</v>
      </c>
      <c r="G89" s="24">
        <f>AVERAGE(C87:C91)</f>
        <v>1170</v>
      </c>
      <c r="H89" s="7">
        <v>1167</v>
      </c>
      <c r="I89" s="24">
        <v>1988</v>
      </c>
      <c r="J89" s="7"/>
      <c r="K89" s="7"/>
      <c r="L89" s="7"/>
      <c r="M89" s="7"/>
      <c r="N89" s="7"/>
      <c r="O89" s="7"/>
      <c r="P89" s="7"/>
      <c r="Q89" s="7"/>
      <c r="R89" s="7"/>
      <c r="S89" s="6"/>
    </row>
    <row r="90" spans="1:19" ht="15" thickBot="1">
      <c r="A90" s="11"/>
      <c r="B90" s="10">
        <v>1989</v>
      </c>
      <c r="C90" s="6">
        <v>1157</v>
      </c>
      <c r="D90" s="7">
        <f>($N$91*B90)+$N$93</f>
        <v>1173.3666666666659</v>
      </c>
      <c r="E90" s="7"/>
      <c r="F90" s="7"/>
      <c r="G90" s="24"/>
      <c r="H90" s="7" t="s">
        <v>28</v>
      </c>
      <c r="I90" s="24" t="s">
        <v>16</v>
      </c>
      <c r="J90" s="7"/>
      <c r="K90" s="7"/>
      <c r="L90" s="7" t="s">
        <v>15</v>
      </c>
      <c r="M90" s="7"/>
      <c r="N90" s="7"/>
      <c r="O90" s="7"/>
      <c r="P90" s="7" t="s">
        <v>14</v>
      </c>
      <c r="Q90" s="7"/>
      <c r="R90" s="7"/>
      <c r="S90" s="6"/>
    </row>
    <row r="91" spans="1:19">
      <c r="A91" s="11"/>
      <c r="B91" s="10">
        <v>1990</v>
      </c>
      <c r="C91" s="6">
        <v>1182</v>
      </c>
      <c r="D91" s="7">
        <f>($N$91*B91)+$N$93</f>
        <v>1176.7333333333327</v>
      </c>
      <c r="E91" s="7"/>
      <c r="F91" s="7"/>
      <c r="G91" s="24"/>
      <c r="H91" s="7"/>
      <c r="I91" s="24"/>
      <c r="J91" s="7"/>
      <c r="K91" s="7"/>
      <c r="L91" s="19" t="s">
        <v>13</v>
      </c>
      <c r="M91" s="82" t="s">
        <v>12</v>
      </c>
      <c r="N91" s="18">
        <f>(G95-G89)/(I95-I89)</f>
        <v>3.3666666666666742</v>
      </c>
      <c r="O91" s="7"/>
      <c r="P91" s="7" t="s">
        <v>90</v>
      </c>
      <c r="Q91" s="7"/>
      <c r="R91" s="7"/>
      <c r="S91" s="6">
        <f>G89-(N91*I89)</f>
        <v>-5522.9333333333489</v>
      </c>
    </row>
    <row r="92" spans="1:19" ht="15" thickBot="1">
      <c r="A92" s="11"/>
      <c r="B92" s="10"/>
      <c r="C92" s="47"/>
      <c r="D92" s="7"/>
      <c r="E92" s="7"/>
      <c r="F92" s="7"/>
      <c r="G92" s="24"/>
      <c r="H92" s="7"/>
      <c r="I92" s="24"/>
      <c r="J92" s="7"/>
      <c r="K92" s="7"/>
      <c r="L92" s="17"/>
      <c r="M92" s="83"/>
      <c r="N92" s="1"/>
      <c r="O92" s="7"/>
      <c r="P92" s="7" t="s">
        <v>89</v>
      </c>
      <c r="Q92" s="7"/>
      <c r="R92" s="7"/>
      <c r="S92" s="6"/>
    </row>
    <row r="93" spans="1:19" ht="15" thickBot="1">
      <c r="A93" s="11"/>
      <c r="B93" s="10">
        <v>1991</v>
      </c>
      <c r="C93" s="6">
        <v>1189</v>
      </c>
      <c r="D93" s="7">
        <f>($N$91*B93)+$N$93</f>
        <v>1180.0999999999995</v>
      </c>
      <c r="E93" s="7"/>
      <c r="F93" s="7"/>
      <c r="G93" s="24"/>
      <c r="H93" s="7"/>
      <c r="I93" s="24"/>
      <c r="J93" s="7"/>
      <c r="K93" s="7"/>
      <c r="L93" s="16" t="s">
        <v>8</v>
      </c>
      <c r="M93" s="15" t="s">
        <v>7</v>
      </c>
      <c r="N93" s="14">
        <f>G95-(N91*I95)</f>
        <v>-5522.9333333333489</v>
      </c>
      <c r="O93" s="7"/>
      <c r="P93" s="7"/>
      <c r="Q93" s="7"/>
      <c r="R93" s="7"/>
      <c r="S93" s="6"/>
    </row>
    <row r="94" spans="1:19">
      <c r="A94" s="11"/>
      <c r="B94" s="10">
        <v>1992</v>
      </c>
      <c r="C94" s="6">
        <v>1215</v>
      </c>
      <c r="D94" s="7">
        <f>($N$91*B94)+$N$93</f>
        <v>1183.4666666666662</v>
      </c>
      <c r="E94" s="7"/>
      <c r="F94" s="7"/>
      <c r="G94" s="13" t="s">
        <v>6</v>
      </c>
      <c r="H94" s="13" t="s">
        <v>86</v>
      </c>
      <c r="I94" s="12" t="s">
        <v>4</v>
      </c>
      <c r="J94" s="7"/>
      <c r="K94" s="7"/>
      <c r="L94" s="7"/>
      <c r="M94" s="7"/>
      <c r="N94" s="7"/>
      <c r="O94" s="7"/>
      <c r="P94" s="7"/>
      <c r="Q94" s="7"/>
      <c r="R94" s="7"/>
      <c r="S94" s="6"/>
    </row>
    <row r="95" spans="1:19">
      <c r="A95" s="11" t="s">
        <v>3</v>
      </c>
      <c r="B95" s="10">
        <v>1993</v>
      </c>
      <c r="C95" s="6">
        <v>1187</v>
      </c>
      <c r="D95" s="7">
        <f>($N$91*B95)+$N$93</f>
        <v>1186.833333333333</v>
      </c>
      <c r="E95" s="7"/>
      <c r="F95" s="7" t="s">
        <v>25</v>
      </c>
      <c r="G95" s="24">
        <f>AVERAGE(C93:C97)</f>
        <v>1190.2</v>
      </c>
      <c r="H95" s="7">
        <v>1191</v>
      </c>
      <c r="I95" s="24">
        <v>1994</v>
      </c>
      <c r="J95" s="7"/>
      <c r="K95" s="7"/>
      <c r="L95" s="7"/>
      <c r="M95" s="7"/>
      <c r="N95" s="7"/>
      <c r="O95" s="7"/>
      <c r="P95" s="7"/>
      <c r="Q95" s="7"/>
      <c r="R95" s="7"/>
      <c r="S95" s="6"/>
    </row>
    <row r="96" spans="1:19">
      <c r="A96" s="11"/>
      <c r="B96" s="10">
        <v>1994</v>
      </c>
      <c r="C96" s="6">
        <v>1191</v>
      </c>
      <c r="D96" s="7">
        <f>($N$91*B96)+$N$93</f>
        <v>1190.1999999999998</v>
      </c>
      <c r="E96" s="7"/>
      <c r="F96" s="7"/>
      <c r="G96" s="7"/>
      <c r="H96" s="7" t="s">
        <v>24</v>
      </c>
      <c r="I96" s="24" t="s">
        <v>1</v>
      </c>
      <c r="J96" s="7"/>
      <c r="K96" s="7"/>
      <c r="L96" s="7"/>
      <c r="M96" s="7"/>
      <c r="N96" s="7"/>
      <c r="O96" s="7"/>
      <c r="P96" s="7"/>
      <c r="Q96" s="7"/>
      <c r="R96" s="7"/>
      <c r="S96" s="6"/>
    </row>
    <row r="97" spans="1:19" ht="15" thickBot="1">
      <c r="A97" s="5"/>
      <c r="B97" s="4">
        <v>1995</v>
      </c>
      <c r="C97" s="1">
        <v>1169</v>
      </c>
      <c r="D97" s="2">
        <f>($N$91*B97)+$N$93</f>
        <v>1193.5666666666666</v>
      </c>
      <c r="E97" s="2"/>
      <c r="F97" s="2"/>
      <c r="G97" s="2"/>
      <c r="H97" s="2"/>
      <c r="I97" s="2"/>
      <c r="J97" s="2"/>
      <c r="K97" s="2"/>
      <c r="L97" s="2"/>
      <c r="M97" s="2"/>
      <c r="N97" s="2"/>
      <c r="O97" s="2"/>
      <c r="P97" s="2"/>
      <c r="Q97" s="2"/>
      <c r="R97" s="2"/>
      <c r="S97" s="1"/>
    </row>
    <row r="99" spans="1:19" ht="15" thickBot="1"/>
    <row r="100" spans="1:19">
      <c r="A100" s="23"/>
      <c r="B100" s="31" t="s">
        <v>23</v>
      </c>
      <c r="C100" s="30" t="s">
        <v>22</v>
      </c>
      <c r="D100" s="20"/>
      <c r="E100" s="20" t="s">
        <v>21</v>
      </c>
      <c r="F100" s="20"/>
      <c r="G100" s="20"/>
      <c r="H100" s="20" t="s">
        <v>20</v>
      </c>
      <c r="I100" s="20"/>
      <c r="J100" s="20"/>
      <c r="K100" s="20"/>
      <c r="L100" s="20"/>
      <c r="M100" s="20"/>
      <c r="N100" s="20"/>
      <c r="O100" s="20"/>
      <c r="P100" s="20"/>
      <c r="Q100" s="20"/>
      <c r="R100" s="20"/>
      <c r="S100" s="18"/>
    </row>
    <row r="101" spans="1:19">
      <c r="A101" s="11"/>
      <c r="B101" s="10">
        <v>1986</v>
      </c>
      <c r="C101" s="6">
        <v>1178</v>
      </c>
      <c r="D101" s="7">
        <f>$N$105*B101+$N$107</f>
        <v>1152.3333333333339</v>
      </c>
      <c r="E101" s="7"/>
      <c r="F101" s="7"/>
      <c r="G101" s="7"/>
      <c r="H101" s="7"/>
      <c r="I101" s="7"/>
      <c r="J101" s="7"/>
      <c r="K101" s="7"/>
      <c r="L101" s="7"/>
      <c r="M101" s="7"/>
      <c r="N101" s="7"/>
      <c r="O101" s="7"/>
      <c r="P101" s="7"/>
      <c r="Q101" s="7"/>
      <c r="R101" s="7"/>
      <c r="S101" s="6"/>
    </row>
    <row r="102" spans="1:19">
      <c r="A102" s="11" t="s">
        <v>19</v>
      </c>
      <c r="B102" s="10">
        <v>1987</v>
      </c>
      <c r="C102" s="6">
        <v>1166</v>
      </c>
      <c r="D102" s="7">
        <f>$N$105*B102+$N$107</f>
        <v>1159.6666666666661</v>
      </c>
      <c r="E102" s="7"/>
      <c r="F102" s="7"/>
      <c r="G102" s="13" t="s">
        <v>18</v>
      </c>
      <c r="H102" s="13" t="s">
        <v>86</v>
      </c>
      <c r="I102" s="12" t="s">
        <v>17</v>
      </c>
      <c r="J102" s="7"/>
      <c r="K102" s="7"/>
      <c r="L102" s="7"/>
      <c r="M102" s="7"/>
      <c r="N102" s="7"/>
      <c r="O102" s="7"/>
      <c r="P102" s="7"/>
      <c r="Q102" s="7"/>
      <c r="R102" s="7"/>
      <c r="S102" s="6"/>
    </row>
    <row r="103" spans="1:19">
      <c r="A103" s="11"/>
      <c r="B103" s="10">
        <v>1988</v>
      </c>
      <c r="C103" s="6">
        <v>1167</v>
      </c>
      <c r="D103" s="7">
        <f>$N$105*B103+$N$107</f>
        <v>1167</v>
      </c>
      <c r="E103" s="7"/>
      <c r="F103" s="7" t="s">
        <v>2</v>
      </c>
      <c r="G103" s="24">
        <f>MEDIAN(C101:C105)</f>
        <v>1167</v>
      </c>
      <c r="H103" s="24">
        <v>1167</v>
      </c>
      <c r="I103" s="24">
        <v>1988</v>
      </c>
      <c r="J103" s="7"/>
      <c r="K103" s="7"/>
      <c r="L103" s="7"/>
      <c r="M103" s="7"/>
      <c r="N103" s="7"/>
      <c r="O103" s="7"/>
      <c r="P103" s="7"/>
      <c r="Q103" s="7"/>
      <c r="R103" s="7"/>
      <c r="S103" s="6"/>
    </row>
    <row r="104" spans="1:19" ht="15" thickBot="1">
      <c r="A104" s="11"/>
      <c r="B104" s="10">
        <v>1989</v>
      </c>
      <c r="C104" s="6">
        <v>1157</v>
      </c>
      <c r="D104" s="7">
        <f>$N$105*B104+$N$107</f>
        <v>1174.3333333333339</v>
      </c>
      <c r="E104" s="7"/>
      <c r="F104" s="7"/>
      <c r="G104" s="24"/>
      <c r="H104" s="7"/>
      <c r="I104" s="24" t="s">
        <v>16</v>
      </c>
      <c r="J104" s="7"/>
      <c r="K104" s="7"/>
      <c r="L104" s="7" t="s">
        <v>15</v>
      </c>
      <c r="M104" s="7"/>
      <c r="N104" s="7"/>
      <c r="O104" s="7"/>
      <c r="P104" s="7" t="s">
        <v>14</v>
      </c>
      <c r="Q104" s="7"/>
      <c r="R104" s="7"/>
      <c r="S104" s="6"/>
    </row>
    <row r="105" spans="1:19">
      <c r="A105" s="11"/>
      <c r="B105" s="10">
        <v>1990</v>
      </c>
      <c r="C105" s="6">
        <v>1182</v>
      </c>
      <c r="D105" s="7">
        <f>$N$105*B105+$N$107</f>
        <v>1181.6666666666661</v>
      </c>
      <c r="E105" s="7"/>
      <c r="F105" s="7"/>
      <c r="G105" s="24"/>
      <c r="H105" s="7"/>
      <c r="I105" s="24"/>
      <c r="J105" s="7"/>
      <c r="K105" s="7"/>
      <c r="L105" s="19" t="s">
        <v>13</v>
      </c>
      <c r="M105" s="82" t="s">
        <v>12</v>
      </c>
      <c r="N105" s="18">
        <f>(G109-G103)/(I109-I103)</f>
        <v>7.333333333333333</v>
      </c>
      <c r="O105" s="7"/>
      <c r="P105" s="7" t="s">
        <v>88</v>
      </c>
      <c r="Q105" s="7"/>
      <c r="R105" s="7"/>
      <c r="S105" s="6">
        <f>G103-(N105*I103)</f>
        <v>-13411.666666666666</v>
      </c>
    </row>
    <row r="106" spans="1:19" ht="15" thickBot="1">
      <c r="A106" s="11"/>
      <c r="B106" s="10"/>
      <c r="C106" s="47"/>
      <c r="D106" s="7"/>
      <c r="E106" s="7"/>
      <c r="F106" s="7"/>
      <c r="G106" s="24"/>
      <c r="H106" s="7"/>
      <c r="I106" s="24"/>
      <c r="J106" s="7"/>
      <c r="K106" s="7"/>
      <c r="L106" s="17"/>
      <c r="M106" s="83"/>
      <c r="N106" s="1"/>
      <c r="O106" s="7"/>
      <c r="P106" s="7" t="s">
        <v>87</v>
      </c>
      <c r="Q106" s="7"/>
      <c r="R106" s="7"/>
      <c r="S106" s="6"/>
    </row>
    <row r="107" spans="1:19" ht="15" thickBot="1">
      <c r="A107" s="11"/>
      <c r="B107" s="10">
        <v>1991</v>
      </c>
      <c r="C107" s="6">
        <v>1189</v>
      </c>
      <c r="D107" s="7">
        <f>$N$105*B107+$N$107</f>
        <v>1189</v>
      </c>
      <c r="E107" s="7"/>
      <c r="F107" s="7"/>
      <c r="G107" s="24"/>
      <c r="H107" s="7"/>
      <c r="I107" s="24"/>
      <c r="J107" s="7"/>
      <c r="K107" s="7"/>
      <c r="L107" s="16" t="s">
        <v>8</v>
      </c>
      <c r="M107" s="15" t="s">
        <v>7</v>
      </c>
      <c r="N107" s="14">
        <f>G109-(N105*I109)</f>
        <v>-13411.666666666666</v>
      </c>
      <c r="O107" s="7"/>
      <c r="P107" s="7"/>
      <c r="Q107" s="7"/>
      <c r="R107" s="7"/>
      <c r="S107" s="6"/>
    </row>
    <row r="108" spans="1:19">
      <c r="A108" s="11"/>
      <c r="B108" s="10">
        <v>1992</v>
      </c>
      <c r="C108" s="6">
        <v>1215</v>
      </c>
      <c r="D108" s="7">
        <f>$N$105*B108+$N$107</f>
        <v>1196.3333333333339</v>
      </c>
      <c r="E108" s="7"/>
      <c r="F108" s="7"/>
      <c r="G108" s="13" t="s">
        <v>6</v>
      </c>
      <c r="H108" s="13" t="s">
        <v>86</v>
      </c>
      <c r="I108" s="12" t="s">
        <v>4</v>
      </c>
      <c r="J108" s="7"/>
      <c r="K108" s="7"/>
      <c r="L108" s="7"/>
      <c r="M108" s="7"/>
      <c r="N108" s="7"/>
      <c r="O108" s="7"/>
      <c r="P108" s="7"/>
      <c r="Q108" s="7"/>
      <c r="R108" s="7"/>
      <c r="S108" s="6"/>
    </row>
    <row r="109" spans="1:19">
      <c r="A109" s="11" t="s">
        <v>3</v>
      </c>
      <c r="B109" s="10">
        <v>1993</v>
      </c>
      <c r="C109" s="6">
        <v>1187</v>
      </c>
      <c r="D109" s="7">
        <f>$N$105*B109+$N$107</f>
        <v>1203.6666666666661</v>
      </c>
      <c r="E109" s="7"/>
      <c r="F109" s="7" t="s">
        <v>2</v>
      </c>
      <c r="G109" s="24">
        <f>MEDIAN(C107:C111)</f>
        <v>1189</v>
      </c>
      <c r="H109" s="7">
        <v>1189</v>
      </c>
      <c r="I109" s="24">
        <v>1991</v>
      </c>
      <c r="J109" s="7"/>
      <c r="K109" s="7"/>
      <c r="L109" s="7"/>
      <c r="M109" s="7"/>
      <c r="N109" s="7"/>
      <c r="O109" s="7"/>
      <c r="P109" s="7"/>
      <c r="Q109" s="7"/>
      <c r="R109" s="7"/>
      <c r="S109" s="6"/>
    </row>
    <row r="110" spans="1:19">
      <c r="A110" s="11"/>
      <c r="B110" s="10">
        <v>1994</v>
      </c>
      <c r="C110" s="6">
        <v>1191</v>
      </c>
      <c r="D110" s="7">
        <f>$N$105*B110+$N$107</f>
        <v>1211</v>
      </c>
      <c r="E110" s="7"/>
      <c r="F110" s="7"/>
      <c r="G110" s="7"/>
      <c r="H110" s="7"/>
      <c r="I110" s="24" t="s">
        <v>1</v>
      </c>
      <c r="J110" s="7"/>
      <c r="K110" s="7"/>
      <c r="L110" s="7"/>
      <c r="M110" s="7"/>
      <c r="N110" s="7"/>
      <c r="O110" s="7"/>
      <c r="P110" s="7"/>
      <c r="Q110" s="7"/>
      <c r="R110" s="7"/>
      <c r="S110" s="6"/>
    </row>
    <row r="111" spans="1:19" ht="15" thickBot="1">
      <c r="A111" s="5"/>
      <c r="B111" s="4">
        <v>1995</v>
      </c>
      <c r="C111" s="1">
        <v>1169</v>
      </c>
      <c r="D111" s="2">
        <f>$N$105*B111+$N$107</f>
        <v>1218.3333333333339</v>
      </c>
      <c r="E111" s="2"/>
      <c r="F111" s="2"/>
      <c r="G111" s="2"/>
      <c r="H111" s="2"/>
      <c r="I111" s="2"/>
      <c r="J111" s="2"/>
      <c r="K111" s="2"/>
      <c r="L111" s="2"/>
      <c r="M111" s="2"/>
      <c r="N111" s="2"/>
      <c r="O111" s="2"/>
      <c r="P111" s="2"/>
      <c r="Q111" s="2"/>
      <c r="R111" s="2"/>
      <c r="S111" s="1"/>
    </row>
    <row r="113" spans="1:13">
      <c r="A113" s="81" t="s">
        <v>0</v>
      </c>
      <c r="B113" s="81"/>
      <c r="C113" s="81"/>
      <c r="D113" s="81"/>
      <c r="E113" s="81"/>
      <c r="F113" s="81"/>
      <c r="G113" s="81"/>
      <c r="H113" s="81"/>
      <c r="I113" s="81"/>
      <c r="J113" s="81"/>
    </row>
    <row r="114" spans="1:13">
      <c r="A114" s="81"/>
      <c r="B114" s="81"/>
      <c r="C114" s="81"/>
      <c r="D114" s="81"/>
      <c r="E114" s="81"/>
      <c r="F114" s="81"/>
      <c r="G114" s="81"/>
      <c r="H114" s="81"/>
      <c r="I114" s="81"/>
      <c r="J114" s="81"/>
    </row>
    <row r="115" spans="1:13">
      <c r="A115" s="81"/>
      <c r="B115" s="81"/>
      <c r="C115" s="81"/>
      <c r="D115" s="81"/>
      <c r="E115" s="81"/>
      <c r="F115" s="81"/>
      <c r="G115" s="81"/>
      <c r="H115" s="81"/>
      <c r="I115" s="81"/>
      <c r="J115" s="81"/>
    </row>
    <row r="116" spans="1:13" ht="15" thickBot="1"/>
    <row r="117" spans="1:13">
      <c r="A117" s="23" t="s">
        <v>85</v>
      </c>
      <c r="B117" s="20" t="s">
        <v>23</v>
      </c>
      <c r="C117" s="20" t="s">
        <v>63</v>
      </c>
      <c r="D117" s="18" t="s">
        <v>84</v>
      </c>
      <c r="E117" s="53" t="s">
        <v>73</v>
      </c>
      <c r="F117" s="56" t="s">
        <v>83</v>
      </c>
    </row>
    <row r="118" spans="1:13">
      <c r="A118" s="11">
        <v>1</v>
      </c>
      <c r="B118" s="12">
        <v>1986</v>
      </c>
      <c r="C118" s="12">
        <f t="shared" ref="C118:C127" si="9">B118^2</f>
        <v>3944196</v>
      </c>
      <c r="D118" s="55">
        <v>1178</v>
      </c>
      <c r="E118" s="53">
        <f t="shared" ref="E118:E127" si="10">D$133+D$132*B118</f>
        <v>1169.8727272727269</v>
      </c>
      <c r="F118" s="52">
        <f t="shared" ref="F118:F127" si="11">G$130+G$131*B118+G$132*C118</f>
        <v>1162.9878407693468</v>
      </c>
      <c r="G118" s="54"/>
      <c r="H118" s="54"/>
      <c r="I118" s="54"/>
      <c r="J118" s="54"/>
      <c r="K118" s="54"/>
      <c r="L118" s="54"/>
      <c r="M118" s="54"/>
    </row>
    <row r="119" spans="1:13">
      <c r="A119" s="11">
        <v>1</v>
      </c>
      <c r="B119" s="24">
        <v>1987</v>
      </c>
      <c r="C119" s="12">
        <f t="shared" si="9"/>
        <v>3948169</v>
      </c>
      <c r="D119" s="6">
        <v>1166</v>
      </c>
      <c r="E119" s="53">
        <f t="shared" si="10"/>
        <v>1172.145454545454</v>
      </c>
      <c r="F119" s="52">
        <f t="shared" si="11"/>
        <v>1170.0485398811288</v>
      </c>
    </row>
    <row r="120" spans="1:13">
      <c r="A120" s="11">
        <v>1</v>
      </c>
      <c r="B120" s="24">
        <v>1988</v>
      </c>
      <c r="C120" s="12">
        <f t="shared" si="9"/>
        <v>3952144</v>
      </c>
      <c r="D120" s="6">
        <v>1167</v>
      </c>
      <c r="E120" s="53">
        <f t="shared" si="10"/>
        <v>1174.4181818181819</v>
      </c>
      <c r="F120" s="52">
        <f t="shared" si="11"/>
        <v>1175.9122264599428</v>
      </c>
    </row>
    <row r="121" spans="1:13">
      <c r="A121" s="11">
        <v>1</v>
      </c>
      <c r="B121" s="24">
        <v>1989</v>
      </c>
      <c r="C121" s="12">
        <f t="shared" si="9"/>
        <v>3956121</v>
      </c>
      <c r="D121" s="6">
        <v>1157</v>
      </c>
      <c r="E121" s="53">
        <f t="shared" si="10"/>
        <v>1176.6909090909089</v>
      </c>
      <c r="F121" s="52">
        <f t="shared" si="11"/>
        <v>1180.578900505323</v>
      </c>
    </row>
    <row r="122" spans="1:13">
      <c r="A122" s="11">
        <v>1</v>
      </c>
      <c r="B122" s="24">
        <v>1990</v>
      </c>
      <c r="C122" s="12">
        <f t="shared" si="9"/>
        <v>3960100</v>
      </c>
      <c r="D122" s="6">
        <v>1182</v>
      </c>
      <c r="E122" s="53">
        <f t="shared" si="10"/>
        <v>1178.9636363636359</v>
      </c>
      <c r="F122" s="52">
        <f t="shared" si="11"/>
        <v>1184.0485620177351</v>
      </c>
    </row>
    <row r="123" spans="1:13">
      <c r="A123" s="11">
        <v>1</v>
      </c>
      <c r="B123" s="24">
        <v>1991</v>
      </c>
      <c r="C123" s="12">
        <f t="shared" si="9"/>
        <v>3964081</v>
      </c>
      <c r="D123" s="6">
        <v>1189</v>
      </c>
      <c r="E123" s="53">
        <f t="shared" si="10"/>
        <v>1181.236363636363</v>
      </c>
      <c r="F123" s="52">
        <f t="shared" si="11"/>
        <v>1186.3212109967135</v>
      </c>
    </row>
    <row r="124" spans="1:13">
      <c r="A124" s="11">
        <v>1</v>
      </c>
      <c r="B124" s="24">
        <v>1992</v>
      </c>
      <c r="C124" s="12">
        <f t="shared" si="9"/>
        <v>3968064</v>
      </c>
      <c r="D124" s="6">
        <v>1215</v>
      </c>
      <c r="E124" s="53">
        <f t="shared" si="10"/>
        <v>1183.5090909090909</v>
      </c>
      <c r="F124" s="52">
        <f t="shared" si="11"/>
        <v>1187.3968474417925</v>
      </c>
    </row>
    <row r="125" spans="1:13">
      <c r="A125" s="11">
        <v>1</v>
      </c>
      <c r="B125" s="24">
        <v>1993</v>
      </c>
      <c r="C125" s="12">
        <f t="shared" si="9"/>
        <v>3972049</v>
      </c>
      <c r="D125" s="6">
        <v>1187</v>
      </c>
      <c r="E125" s="53">
        <f t="shared" si="10"/>
        <v>1185.7818181818179</v>
      </c>
      <c r="F125" s="52">
        <f t="shared" si="11"/>
        <v>1187.2754713543691</v>
      </c>
    </row>
    <row r="126" spans="1:13">
      <c r="A126" s="11">
        <v>1</v>
      </c>
      <c r="B126" s="24">
        <v>1994</v>
      </c>
      <c r="C126" s="12">
        <f t="shared" si="9"/>
        <v>3976036</v>
      </c>
      <c r="D126" s="6">
        <v>1191</v>
      </c>
      <c r="E126" s="53">
        <f t="shared" si="10"/>
        <v>1188.054545454545</v>
      </c>
      <c r="F126" s="52">
        <f t="shared" si="11"/>
        <v>1185.9570827330463</v>
      </c>
    </row>
    <row r="127" spans="1:13" ht="15" thickBot="1">
      <c r="A127" s="5">
        <v>1</v>
      </c>
      <c r="B127" s="43">
        <v>1995</v>
      </c>
      <c r="C127" s="45">
        <f t="shared" si="9"/>
        <v>3980025</v>
      </c>
      <c r="D127" s="1">
        <v>1169</v>
      </c>
      <c r="E127" s="53">
        <f t="shared" si="10"/>
        <v>1190.3272727272729</v>
      </c>
      <c r="F127" s="52">
        <f t="shared" si="11"/>
        <v>1183.4416815787554</v>
      </c>
    </row>
    <row r="128" spans="1:13" ht="15" thickBot="1">
      <c r="A128" s="24"/>
      <c r="B128" s="7"/>
      <c r="C128" s="7"/>
    </row>
    <row r="129" spans="1:7">
      <c r="A129" s="23" t="s">
        <v>82</v>
      </c>
      <c r="B129" s="20">
        <f>COUNTA(B118:B127)</f>
        <v>10</v>
      </c>
      <c r="C129" s="20"/>
      <c r="D129" s="18"/>
      <c r="F129" s="23" t="s">
        <v>81</v>
      </c>
      <c r="G129" s="18"/>
    </row>
    <row r="130" spans="1:7">
      <c r="A130" s="11" t="s">
        <v>80</v>
      </c>
      <c r="B130" s="7">
        <f>AVERAGE(B118:B127)</f>
        <v>1990.5</v>
      </c>
      <c r="C130" s="7"/>
      <c r="D130" s="6"/>
      <c r="F130" s="11" t="s">
        <v>49</v>
      </c>
      <c r="G130" s="6">
        <f t="array" ref="G130:G132">MMULT(MMULT(MINVERSE(MMULT(TRANSPOSE(A118:C127),A118:C127)),TRANSPOSE(A118:C127)),D118:D127)</f>
        <v>-2374674.2169570923</v>
      </c>
    </row>
    <row r="131" spans="1:7">
      <c r="A131" s="11" t="s">
        <v>79</v>
      </c>
      <c r="B131" s="7">
        <f>AVERAGE(D118:D127)</f>
        <v>1180.0999999999999</v>
      </c>
      <c r="C131" s="7"/>
      <c r="D131" s="6"/>
      <c r="F131" s="11" t="s">
        <v>50</v>
      </c>
      <c r="G131" s="6">
        <v>2384.9260965324938</v>
      </c>
    </row>
    <row r="132" spans="1:7">
      <c r="A132" s="11" t="s">
        <v>54</v>
      </c>
      <c r="B132" s="7">
        <f>SUMPRODUCT(B118:B127,B118:B127)-(B129*B130*B130)</f>
        <v>82.5</v>
      </c>
      <c r="C132" s="7" t="s">
        <v>78</v>
      </c>
      <c r="D132" s="6">
        <f>B134/B132</f>
        <v>2.2727272727272729</v>
      </c>
      <c r="F132" s="11" t="s">
        <v>52</v>
      </c>
      <c r="G132" s="6">
        <v>-0.59850626665502205</v>
      </c>
    </row>
    <row r="133" spans="1:7">
      <c r="A133" s="11" t="s">
        <v>53</v>
      </c>
      <c r="B133" s="7">
        <f>SUMPRODUCT(D118:D127,D118:D127)-(B129*B131*B131)</f>
        <v>2498.9000000003725</v>
      </c>
      <c r="C133" s="7" t="s">
        <v>77</v>
      </c>
      <c r="D133" s="6">
        <f>B131-D132*B130</f>
        <v>-3343.763636363637</v>
      </c>
      <c r="F133" s="11"/>
      <c r="G133" s="6"/>
    </row>
    <row r="134" spans="1:7" ht="15" thickBot="1">
      <c r="A134" s="5" t="s">
        <v>51</v>
      </c>
      <c r="B134" s="2">
        <f>SUMPRODUCT(B118:B127,D118:D127)-(B129*B130*B131)</f>
        <v>187.5</v>
      </c>
      <c r="C134" s="2"/>
      <c r="D134" s="1"/>
      <c r="F134" s="5"/>
      <c r="G134" s="1"/>
    </row>
  </sheetData>
  <mergeCells count="15">
    <mergeCell ref="A16:I16"/>
    <mergeCell ref="A1:D2"/>
    <mergeCell ref="A38:C38"/>
    <mergeCell ref="E38:H38"/>
    <mergeCell ref="G18:J18"/>
    <mergeCell ref="A31:L34"/>
    <mergeCell ref="A18:B18"/>
    <mergeCell ref="D18:E18"/>
    <mergeCell ref="L18:M18"/>
    <mergeCell ref="A113:J115"/>
    <mergeCell ref="A55:G55"/>
    <mergeCell ref="A80:G80"/>
    <mergeCell ref="A81:G83"/>
    <mergeCell ref="M91:M92"/>
    <mergeCell ref="M105:M106"/>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DataSet- USA(Murders VS Years)</vt:lpstr>
      <vt:lpstr>Dataset(Class Exercise)</vt:lpstr>
      <vt:lpstr>Dataset - USA(Divorce,Annulmen)</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SINGH Arjun</dc:creator>
  <cp:lastModifiedBy>SINGH Arjun</cp:lastModifiedBy>
  <dcterms:created xsi:type="dcterms:W3CDTF">2020-01-01T12:27:31Z</dcterms:created>
  <dcterms:modified xsi:type="dcterms:W3CDTF">2020-01-06T10:47:53Z</dcterms:modified>
</cp:coreProperties>
</file>