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n na 2015-10-14" sheetId="1" r:id="rId3"/>
    <sheet state="hidden" name="Raport zgodności" sheetId="2" r:id="rId4"/>
  </sheets>
  <definedNames>
    <definedName hidden="1" localSheetId="0" name="_xlnm._FilterDatabase">'Stan na 2015-10-14'!$C$6:$AF$291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13">
      <text>
        <t xml:space="preserve">Magdalena Lewandowska:
restauracje i stacje paliw na MOP prowadzą własny monitoring video</t>
      </text>
    </comment>
    <comment authorId="0" ref="W13">
      <text>
        <t xml:space="preserve">Grzegorz Szymański:
miejsce obsługiwane przez Lotos
</t>
      </text>
    </comment>
    <comment authorId="0" ref="T14">
      <text>
        <t xml:space="preserve">Magdalena Lewandowska:
restauracje i stacje paliw na MOP prowadzą własny monitoring video</t>
      </text>
    </comment>
    <comment authorId="0" ref="W14">
      <text>
        <t xml:space="preserve">Grzegorz Szymański:
miejsce obsługiwane przez Lotos
</t>
      </text>
    </comment>
    <comment authorId="0" ref="T35">
      <text>
        <t xml:space="preserve">Magdalena Lewandowska:
restauracje i stacje paliw na MOP prowadzą własny monitoring video</t>
      </text>
    </comment>
    <comment authorId="0" ref="T36">
      <text>
        <t xml:space="preserve">Magdalena Lewandowska:
restauracje i stacje paliw na MOP prowadzą własny monitoring video</t>
      </text>
    </comment>
    <comment authorId="0" ref="E68">
      <text>
        <t xml:space="preserve">Trojanek Robert:
o czasu wydzierżawienia funkcjonuje jako MOP kat I</t>
      </text>
    </comment>
    <comment authorId="0" ref="E69">
      <text>
        <t xml:space="preserve">Trojanek Robert:
o czasu wydzierżawienia funkcjonuje jako MOP kat I</t>
      </text>
    </comment>
    <comment authorId="0" ref="E70">
      <text>
        <t xml:space="preserve">Trojanek Robert:
w trakcie rozbudowy
</t>
      </text>
    </comment>
    <comment authorId="0" ref="T163">
      <text>
        <t xml:space="preserve">Magdalena Lewandowska:
Monitoring zakładowy wszystkich stacji benzynowych</t>
      </text>
    </comment>
    <comment authorId="0" ref="T164">
      <text>
        <t xml:space="preserve">Magdalena Lewandowska:
Monitoring zakładowy wszystkich stacji benzynowych</t>
      </text>
    </comment>
    <comment authorId="0" ref="T167">
      <text>
        <t xml:space="preserve">Magdalena Lewandowska:
Monitoring zakładowy wszystkich stacji benzynowych</t>
      </text>
    </comment>
    <comment authorId="0" ref="T168">
      <text>
        <t xml:space="preserve">Magdalena Lewandowska:
Monitoring zakładowy wszystkich stacji benzynowych</t>
      </text>
    </comment>
    <comment authorId="0" ref="T175">
      <text>
        <t xml:space="preserve">Magdalena Lewandowska:
Monitoring zakładowy wszystkich stacji benzynowych</t>
      </text>
    </comment>
    <comment authorId="0" ref="T176">
      <text>
        <t xml:space="preserve">Magdalena Lewandowska:
Monitoring zakładowy wszystkich stacji benzynowych</t>
      </text>
    </comment>
    <comment authorId="0" ref="T203">
      <text>
        <t xml:space="preserve">Buczkowski Tomasz:
Monitoring Wykonawcy "Utrzymaj Standard" utrzymującego MOP</t>
      </text>
    </comment>
    <comment authorId="0" ref="T204">
      <text>
        <t xml:space="preserve">Buczkowski Tomasz:
Monitoring Wykonawcy "Utrzymaj Standard" utrzymującego MOP</t>
      </text>
    </comment>
    <comment authorId="0" ref="E209">
      <text>
        <t xml:space="preserve">Buczkowski Tomasz:
MOP-y Pawłosiów i Cieszacin w/c A-4 wybudowane na dzień dzisiejszy do funkcjonalności MOP-u kat. I są planowane docelowo do rozbudowy do funkcji kat II (MOP Cieszcin) i kat. III (MOP Pawłosiów) przez wyłonionego w przetargu dzierżawcę</t>
      </text>
    </comment>
    <comment authorId="0" ref="E210">
      <text>
        <t xml:space="preserve">Buczkowski Tomasz:
MOP-y Pawłosiów i Cieszacin w/c A-4 wybudowane na dzień dzisiejszy do funkcjonalności MOP-u kat. I są planowane docelowo do rozbudowy do funkcji kat II (MOP Cieszcin) i kat. III (MOP Pawłosiów) przez wyłonionego w przetargu dzierżawcę</t>
      </text>
    </comment>
    <comment authorId="0" ref="P227">
      <text>
        <t xml:space="preserve">Trojanek Robert:
docelowo 50
</t>
      </text>
    </comment>
    <comment authorId="0" ref="P230">
      <text>
        <t xml:space="preserve">Trojanek Robert:
Docelowo 50</t>
      </text>
    </comment>
    <comment authorId="0" ref="AB260">
      <text>
        <t xml:space="preserve">Matysik Ewa:1 miejsce dla TIR-ów</t>
      </text>
    </comment>
    <comment authorId="0" ref="AB261">
      <text>
        <t xml:space="preserve">Matysik Ewa:
1 miejsce dla TIR-ów
</t>
      </text>
    </comment>
    <comment authorId="0" ref="P272">
      <text>
        <t xml:space="preserve">Trojanek Robert:
stanowiska nie wydzielone</t>
      </text>
    </comment>
  </commentList>
</comments>
</file>

<file path=xl/sharedStrings.xml><?xml version="1.0" encoding="utf-8"?>
<sst xmlns="http://schemas.openxmlformats.org/spreadsheetml/2006/main" count="6183" uniqueCount="952">
  <si>
    <t>ALL_parkingi_A+S_inwentaryzacja_e-V.1.xls — raport zgodności</t>
  </si>
  <si>
    <t>Uruchom na: 2014-04-28 16:07</t>
  </si>
  <si>
    <t>Następujące funkcje w tym skoroszycie nie są obsługiwane przez wcześniejsze wersje programu Excel. Te funkcje mogą zostać utracone lub ograniczone, jeśli ten skoroszyt zostanie otwarty w starszej wersji programu Excel lub zapisany w starszym formacie pliku.</t>
  </si>
  <si>
    <t>Nieznaczna utrata wierności danych</t>
  </si>
  <si>
    <t>Liczba wystąpień</t>
  </si>
  <si>
    <t>Wersja</t>
  </si>
  <si>
    <t>Niektóre komórki lub style w tym skoroszycie zawierają formatowanie, które nie jest obsługiwane w wybranym formacie pliku. Te formaty zostaną przekonwertowane na najbardziej podobne dostępne formaty.</t>
  </si>
  <si>
    <t>Excel 97–2003</t>
  </si>
  <si>
    <t>Parkingi przy autostradach i drogach ekspresowych</t>
  </si>
  <si>
    <t>Dane statyczne</t>
  </si>
  <si>
    <t>Informacje na temat bezpieczeństwa i wyposażenia parkingów</t>
  </si>
  <si>
    <t>Dane kontaktowe operatora parkingu</t>
  </si>
  <si>
    <t>lp.</t>
  </si>
  <si>
    <t>Oddział</t>
  </si>
  <si>
    <t>Miejscowość</t>
  </si>
  <si>
    <t>Dane identyfikacyjne parkingu (nazwa i adres, typ MOP)</t>
  </si>
  <si>
    <t>Lokalizacja wjazdu współrzędne geograficzne w układzie 92
(zapis w formie dziesiętnej)</t>
  </si>
  <si>
    <t>Lokalizacja wjazdu współrzędne w układzie WGS84</t>
  </si>
  <si>
    <t>Klasa techniczna drogi (A, S)</t>
  </si>
  <si>
    <t>Nr drogi</t>
  </si>
  <si>
    <t xml:space="preserve">Pikietaż </t>
  </si>
  <si>
    <t>Kierunek</t>
  </si>
  <si>
    <t>Zjazd                           (w przypadku parkingów zlokalizowanych w pobliżu drogi głównej, na które wjazd usytuowany jest z innej drogi)</t>
  </si>
  <si>
    <t>Łączna liczba miejsc dla pojazdów osobowych</t>
  </si>
  <si>
    <t>Łączna liczba miejsc dla pojazdów ciężarowych</t>
  </si>
  <si>
    <t>Łączna liczba miejsc dla autobusów (miejsca zastrzeżone wyłącznie dla autobusów)</t>
  </si>
  <si>
    <t>Opis ochrony, bezpieczeństwa i urządzeń usługowych na danym parkingu.</t>
  </si>
  <si>
    <t>Imię i Nazwisko</t>
  </si>
  <si>
    <t>numer telefonu</t>
  </si>
  <si>
    <t>adres e-mail</t>
  </si>
  <si>
    <t>zgoda operatora na opublikowanie danych kontaktowych</t>
  </si>
  <si>
    <t>X</t>
  </si>
  <si>
    <t>Y</t>
  </si>
  <si>
    <t>Ochrona</t>
  </si>
  <si>
    <t>Ogrodzenie</t>
  </si>
  <si>
    <t>Monitoring wideo</t>
  </si>
  <si>
    <t>Oświetlenie</t>
  </si>
  <si>
    <t>Stacja paliw</t>
  </si>
  <si>
    <t>Miejsca dla pojazdów z ładunkiem niebezpiecznym</t>
  </si>
  <si>
    <t>Restauracja/ Bistro</t>
  </si>
  <si>
    <t>Miejsca noclegowe</t>
  </si>
  <si>
    <t>Toalety</t>
  </si>
  <si>
    <t>Myjnia</t>
  </si>
  <si>
    <t>Warsztat</t>
  </si>
  <si>
    <t>Białystok</t>
  </si>
  <si>
    <t>Jeżewo</t>
  </si>
  <si>
    <t>MOP I Jeżewo</t>
  </si>
  <si>
    <t>S</t>
  </si>
  <si>
    <t>S8</t>
  </si>
  <si>
    <t>618+260</t>
  </si>
  <si>
    <t>617+315</t>
  </si>
  <si>
    <t>nie</t>
  </si>
  <si>
    <t>tak</t>
  </si>
  <si>
    <t xml:space="preserve">PKN ORLEN S.A. </t>
  </si>
  <si>
    <t>Radule</t>
  </si>
  <si>
    <t>MOP II Radule</t>
  </si>
  <si>
    <t>621+400</t>
  </si>
  <si>
    <t>Warszawa</t>
  </si>
  <si>
    <t>621+878</t>
  </si>
  <si>
    <t>Mariusz i Beata Kalinowscy</t>
  </si>
  <si>
    <t>Złotoria</t>
  </si>
  <si>
    <t>MOP II Złotoria</t>
  </si>
  <si>
    <t>631+150</t>
  </si>
  <si>
    <t>631+928</t>
  </si>
  <si>
    <t>Mirosław Nalewajko</t>
  </si>
  <si>
    <t>bez adresu</t>
  </si>
  <si>
    <t xml:space="preserve">Rudniki </t>
  </si>
  <si>
    <t>MOP III Rudniki Południe</t>
  </si>
  <si>
    <t>S61</t>
  </si>
  <si>
    <t>4+750</t>
  </si>
  <si>
    <t>Suwałki</t>
  </si>
  <si>
    <t>nd</t>
  </si>
  <si>
    <t>Bydgoszcz/GTC</t>
  </si>
  <si>
    <t>Gajewo</t>
  </si>
  <si>
    <t>MOP I Gajewo</t>
  </si>
  <si>
    <t>A</t>
  </si>
  <si>
    <t>A1</t>
  </si>
  <si>
    <t>71+200</t>
  </si>
  <si>
    <t xml:space="preserve">Gdańska </t>
  </si>
  <si>
    <t>Operator A1, Biuro Obsługi Klienta</t>
  </si>
  <si>
    <t>69+500</t>
  </si>
  <si>
    <t>Łódź</t>
  </si>
  <si>
    <t>Malankowo</t>
  </si>
  <si>
    <t>MOP II Malankowo</t>
  </si>
  <si>
    <t>107+200</t>
  </si>
  <si>
    <t xml:space="preserve">Łódź </t>
  </si>
  <si>
    <t>106+550</t>
  </si>
  <si>
    <t>Gdańsk</t>
  </si>
  <si>
    <t>Drzonowo</t>
  </si>
  <si>
    <t>MOP I Drzonowo</t>
  </si>
  <si>
    <t>116+650</t>
  </si>
  <si>
    <t>zatoki postojowe do parkowania równoległego bez określenia rozdzaju pojazdów</t>
  </si>
  <si>
    <t>116+500</t>
  </si>
  <si>
    <t>Nowy Dwór</t>
  </si>
  <si>
    <t>MOP I Nowy Dwór</t>
  </si>
  <si>
    <t>129+650</t>
  </si>
  <si>
    <t>129+700</t>
  </si>
  <si>
    <t>Nowa Wieś</t>
  </si>
  <si>
    <t>MOP III Nowa Wieś</t>
  </si>
  <si>
    <t>144+550</t>
  </si>
  <si>
    <t>MOP II Nowa Wieś</t>
  </si>
  <si>
    <t>144+600</t>
  </si>
  <si>
    <t>Bydgoszcz</t>
  </si>
  <si>
    <t>Otłoczyn zach.</t>
  </si>
  <si>
    <t>MOP II</t>
  </si>
  <si>
    <t>160+200</t>
  </si>
  <si>
    <t>Centrum Obsługi Klienta BP</t>
  </si>
  <si>
    <t>http//www.bp.com/pl pl/on-the-road/poland/kontakt.html</t>
  </si>
  <si>
    <t>Otłoczyn wsch.</t>
  </si>
  <si>
    <t>Kałęczynek zach.</t>
  </si>
  <si>
    <t>MOP I</t>
  </si>
  <si>
    <t>178+400</t>
  </si>
  <si>
    <t>Rejon Dróg we Włoclawku</t>
  </si>
  <si>
    <t>Kałęczynek wsch.</t>
  </si>
  <si>
    <t>178+600</t>
  </si>
  <si>
    <t>Machnacz płd.</t>
  </si>
  <si>
    <t>MOP III</t>
  </si>
  <si>
    <t>191+800</t>
  </si>
  <si>
    <t>restauracja w budowie</t>
  </si>
  <si>
    <t>Machnacz płn.</t>
  </si>
  <si>
    <t>191+900</t>
  </si>
  <si>
    <t>toalety tymczasowe (kontener)</t>
  </si>
  <si>
    <t>Ludwinowo płd.</t>
  </si>
  <si>
    <t>203+200</t>
  </si>
  <si>
    <t>Ludwinowo płn.</t>
  </si>
  <si>
    <t>203+300</t>
  </si>
  <si>
    <t>Lubień płd.</t>
  </si>
  <si>
    <t>220+200</t>
  </si>
  <si>
    <t>rdk_wloclawek@gddkia.gov.pl</t>
  </si>
  <si>
    <t>toalety tymczasowe (TOI-TOI)</t>
  </si>
  <si>
    <t>Lubień płn.</t>
  </si>
  <si>
    <t>Strzelce płd.</t>
  </si>
  <si>
    <t>238+400</t>
  </si>
  <si>
    <t>Strzelce płn.</t>
  </si>
  <si>
    <t>Gdańsk/GTC</t>
  </si>
  <si>
    <t>KLESZCZEWKO</t>
  </si>
  <si>
    <t>MOP I Kleszczewko</t>
  </si>
  <si>
    <t xml:space="preserve">6+400 </t>
  </si>
  <si>
    <t xml:space="preserve">6+350 </t>
  </si>
  <si>
    <t>OLSZE</t>
  </si>
  <si>
    <t>MOP II Olsze</t>
  </si>
  <si>
    <t xml:space="preserve">42+100 </t>
  </si>
  <si>
    <t xml:space="preserve">42+050 </t>
  </si>
  <si>
    <t>bok@intertoll.pl</t>
  </si>
  <si>
    <t>KOSZWAŁY</t>
  </si>
  <si>
    <t>MOP Koszwały</t>
  </si>
  <si>
    <t>S7</t>
  </si>
  <si>
    <t>15+000</t>
  </si>
  <si>
    <t>LOTOS Paliwa Sp. z o.o.</t>
  </si>
  <si>
    <t>58 326 43 00</t>
  </si>
  <si>
    <t>Katowice</t>
  </si>
  <si>
    <t>gm. Bobrowniki</t>
  </si>
  <si>
    <t>MOP I Dobieszowice Zachód</t>
  </si>
  <si>
    <t>A1d</t>
  </si>
  <si>
    <t>6+600</t>
  </si>
  <si>
    <t>Ostrava</t>
  </si>
  <si>
    <t>AVR Sp. z o.o.</t>
  </si>
  <si>
    <t>oua.maciejow@avrgrupa.pl</t>
  </si>
  <si>
    <t>gm. Bobrowiniki</t>
  </si>
  <si>
    <t>MOP I Dobieszowice Wschód</t>
  </si>
  <si>
    <t>gm. Zbrosławice</t>
  </si>
  <si>
    <t>MOP III Wieszowa Północ</t>
  </si>
  <si>
    <t>A1c</t>
  </si>
  <si>
    <t>14+850</t>
  </si>
  <si>
    <t>tak*</t>
  </si>
  <si>
    <t>orlen.info@contactcenter.pl</t>
  </si>
  <si>
    <t>MOP II Wieszowa Południe</t>
  </si>
  <si>
    <t>gm. Knurów</t>
  </si>
  <si>
    <t>MOP I Knurów Zachód</t>
  </si>
  <si>
    <t>A1a</t>
  </si>
  <si>
    <t>7+950</t>
  </si>
  <si>
    <t>Budimex Budownictwo Sp. z o.o.</t>
  </si>
  <si>
    <t xml:space="preserve">ouaswierklany@budimex.pl </t>
  </si>
  <si>
    <t>MOP I Knurów Wschód</t>
  </si>
  <si>
    <t>m. Żory</t>
  </si>
  <si>
    <t>MOP II Rowień Zachód</t>
  </si>
  <si>
    <t>22+700</t>
  </si>
  <si>
    <t>biuro@lotospaliwa.pl</t>
  </si>
  <si>
    <t>MOP II Rowień Wschód</t>
  </si>
  <si>
    <t>22+450</t>
  </si>
  <si>
    <t>801 114 747;     225 580 042</t>
  </si>
  <si>
    <t>gm. Mszana</t>
  </si>
  <si>
    <t>MOP III Mszana Północ</t>
  </si>
  <si>
    <t>39+500</t>
  </si>
  <si>
    <t>gm. Rudziniec</t>
  </si>
  <si>
    <t>MOP I Chechło</t>
  </si>
  <si>
    <t>A4</t>
  </si>
  <si>
    <t>282+600</t>
  </si>
  <si>
    <t>Kraków</t>
  </si>
  <si>
    <t>-</t>
  </si>
  <si>
    <t>MOP I Proboszczowice</t>
  </si>
  <si>
    <t>Wrocław</t>
  </si>
  <si>
    <t>gm. Sośnicowice</t>
  </si>
  <si>
    <t>MOP II Kozłów</t>
  </si>
  <si>
    <t>300+240</t>
  </si>
  <si>
    <t>MOP II Rachowice</t>
  </si>
  <si>
    <t>Ruda Śląska</t>
  </si>
  <si>
    <t>MOP III Wirek</t>
  </si>
  <si>
    <t>327+503</t>
  </si>
  <si>
    <t>operator AUTOGRIL dzierżawca Shell Daniel Sury</t>
  </si>
  <si>
    <t>10 zamiennie na autobusowe</t>
  </si>
  <si>
    <t>MOP II Halemba</t>
  </si>
  <si>
    <t>327+488</t>
  </si>
  <si>
    <t>5 zamiennie na autobusowe</t>
  </si>
  <si>
    <t>Katowice/SAM</t>
  </si>
  <si>
    <t>Jaworzno</t>
  </si>
  <si>
    <t>MOP III Kępnica</t>
  </si>
  <si>
    <t>362+100</t>
  </si>
  <si>
    <t xml:space="preserve">tak, </t>
  </si>
  <si>
    <t>tak (nie funkcjonuje)</t>
  </si>
  <si>
    <t>zamiennie na autobusowe</t>
  </si>
  <si>
    <t>MOP III Zastawie</t>
  </si>
  <si>
    <t>Sosnowiec</t>
  </si>
  <si>
    <t>MOP II - Stacja Paliw Shell</t>
  </si>
  <si>
    <t>S1</t>
  </si>
  <si>
    <t>538+010</t>
  </si>
  <si>
    <t>Cieszyn</t>
  </si>
  <si>
    <t>SHELL POLSKA Sp. z o.o.</t>
  </si>
  <si>
    <t>Lędziny</t>
  </si>
  <si>
    <t>MOP II - Stacja Paliw Orlen</t>
  </si>
  <si>
    <t>558+394</t>
  </si>
  <si>
    <t>MOP II - Stacja Paliw BP</t>
  </si>
  <si>
    <t>541+348</t>
  </si>
  <si>
    <t>Poznań</t>
  </si>
  <si>
    <t>801114747     322920204</t>
  </si>
  <si>
    <t>558+445</t>
  </si>
  <si>
    <t>HANDEL PALIWAMI PŁYNNYMI "GRACJAN" Grażyna Goczoł</t>
  </si>
  <si>
    <t>Jasienica</t>
  </si>
  <si>
    <t>Stacja Shell, Mc Donald, Jasienica 75</t>
  </si>
  <si>
    <t>610+100</t>
  </si>
  <si>
    <t>zjazd na W. Jasienica w km 610+100</t>
  </si>
  <si>
    <t>b/d</t>
  </si>
  <si>
    <t>Świętoszówka</t>
  </si>
  <si>
    <t>Stacja Shell, Świętoszówka</t>
  </si>
  <si>
    <t>612+740</t>
  </si>
  <si>
    <t>Bielsko-Biała</t>
  </si>
  <si>
    <t>Zjazd w km 612+740 na starą DK-1</t>
  </si>
  <si>
    <t>Pogórze</t>
  </si>
  <si>
    <t>Stacja paliw Orlen, Pogórze 25</t>
  </si>
  <si>
    <t>617+100</t>
  </si>
  <si>
    <t>Ogrodzona</t>
  </si>
  <si>
    <t>MOP Ogrodzona, stacja paliw BP, Ogrodzona 166, Dębowicec</t>
  </si>
  <si>
    <t>628+100</t>
  </si>
  <si>
    <t xml:space="preserve">tak </t>
  </si>
  <si>
    <t>801114747;     338562786</t>
  </si>
  <si>
    <t>Gumna</t>
  </si>
  <si>
    <t>MOP Gumna, stacja paliw BP, Gumna 124, Dębowiec</t>
  </si>
  <si>
    <t>628+200</t>
  </si>
  <si>
    <t>801114747    609450249</t>
  </si>
  <si>
    <t>MOP Cieszyn, stacja paliw ARGE ul. Graniczna 55</t>
  </si>
  <si>
    <t>631+600</t>
  </si>
  <si>
    <t>ARGE</t>
  </si>
  <si>
    <t>MOP Cieszyn, stacja paliw ARGE ul. Graniczna 50</t>
  </si>
  <si>
    <t>631+700</t>
  </si>
  <si>
    <t>Kielce</t>
  </si>
  <si>
    <t>Suchedniów</t>
  </si>
  <si>
    <t>MOP II Suchedniów Zachód</t>
  </si>
  <si>
    <t>S7f</t>
  </si>
  <si>
    <t>7+850</t>
  </si>
  <si>
    <t>tak (częściowa)</t>
  </si>
  <si>
    <t>Mariusz Machocki</t>
  </si>
  <si>
    <t>tak
(*****)</t>
  </si>
  <si>
    <t>Występa</t>
  </si>
  <si>
    <t xml:space="preserve">MOP I Występa Zachód </t>
  </si>
  <si>
    <t>16+500</t>
  </si>
  <si>
    <t>Dyżurny FB Serwis</t>
  </si>
  <si>
    <t>brak</t>
  </si>
  <si>
    <t>Szewce</t>
  </si>
  <si>
    <t xml:space="preserve">MOP II Szewce Wschód </t>
  </si>
  <si>
    <t>S7k</t>
  </si>
  <si>
    <t>17+400</t>
  </si>
  <si>
    <t>Warzszawa</t>
  </si>
  <si>
    <t>tak (tymczasowe)</t>
  </si>
  <si>
    <t xml:space="preserve">MOP II Szewce Zachód </t>
  </si>
  <si>
    <t>17+500</t>
  </si>
  <si>
    <t xml:space="preserve">Parking ****** (Występa Wschód) </t>
  </si>
  <si>
    <t>Adam Obara</t>
  </si>
  <si>
    <t>Kraków/SAM</t>
  </si>
  <si>
    <t>Morawica gm. Liszki</t>
  </si>
  <si>
    <t>MOP III Morawica</t>
  </si>
  <si>
    <t>398+100</t>
  </si>
  <si>
    <t>Aleksandrowice gm. Zabierzów</t>
  </si>
  <si>
    <t>MOP II Aleksandrowice</t>
  </si>
  <si>
    <t>399+000</t>
  </si>
  <si>
    <t>gm. Kłaj</t>
  </si>
  <si>
    <t>MOP III Kłaj</t>
  </si>
  <si>
    <t>449+600</t>
  </si>
  <si>
    <t>MOP II Stanisławice</t>
  </si>
  <si>
    <t>449+140</t>
  </si>
  <si>
    <t>Tarnów</t>
  </si>
  <si>
    <t>gm. Wierzchosławice</t>
  </si>
  <si>
    <t>MOP II Rudka</t>
  </si>
  <si>
    <t>492+440</t>
  </si>
  <si>
    <t>MOP II Komorów</t>
  </si>
  <si>
    <t>491+820</t>
  </si>
  <si>
    <t>Zakrzów gm Niepołomice</t>
  </si>
  <si>
    <t>MOP I Zakrzów</t>
  </si>
  <si>
    <t>434+00</t>
  </si>
  <si>
    <t>GDDKiA O/Kraków Rejon Kraków</t>
  </si>
  <si>
    <t>Podłęże gm Niepołomice</t>
  </si>
  <si>
    <t>MOP I Podłęże</t>
  </si>
  <si>
    <t>434+000</t>
  </si>
  <si>
    <t>gm. Brzesko</t>
  </si>
  <si>
    <t>MOP I "Bagno"</t>
  </si>
  <si>
    <t>470+350</t>
  </si>
  <si>
    <t>GDDKiA O/Kr Rejon w Tarnowie</t>
  </si>
  <si>
    <t>MOP I "Mokrzyska"</t>
  </si>
  <si>
    <t>470+250</t>
  </si>
  <si>
    <t>Lublin</t>
  </si>
  <si>
    <t>Markuszów</t>
  </si>
  <si>
    <t>MOP II Markuszów Północ</t>
  </si>
  <si>
    <t>S17</t>
  </si>
  <si>
    <t>10+426</t>
  </si>
  <si>
    <t>MOP III Markuszów Południe</t>
  </si>
  <si>
    <t>9+950</t>
  </si>
  <si>
    <t>gm. Krzyżanów</t>
  </si>
  <si>
    <t>MOP II Krzyżanów Zachód</t>
  </si>
  <si>
    <t>258+500</t>
  </si>
  <si>
    <t>MOP III Krzyżanów Wschód</t>
  </si>
  <si>
    <t>gm. Głowno</t>
  </si>
  <si>
    <t>MOP I Głowno Zachód</t>
  </si>
  <si>
    <t>279+300</t>
  </si>
  <si>
    <t>GDDKiA Oddział w Łodzi</t>
  </si>
  <si>
    <t>42 233 96 96</t>
  </si>
  <si>
    <t>MOP I Głowno Wschód</t>
  </si>
  <si>
    <t>279+100</t>
  </si>
  <si>
    <t>gm. Nowosolna</t>
  </si>
  <si>
    <t>MOP I Skoszewy Wschód</t>
  </si>
  <si>
    <t>299+800</t>
  </si>
  <si>
    <t>sierpień 2016 roku</t>
  </si>
  <si>
    <t>MOP I Skoszewy Zachód</t>
  </si>
  <si>
    <t>miasto Łódź, 
gm. Brójce</t>
  </si>
  <si>
    <t>MOP II Wiśniowa Góra Wschód</t>
  </si>
  <si>
    <t>316+500</t>
  </si>
  <si>
    <t>MOP III Wiśniowa Góra Zachód</t>
  </si>
  <si>
    <t>gm. Świnice Warckie</t>
  </si>
  <si>
    <t>MOP I Kozanki</t>
  </si>
  <si>
    <t>A2</t>
  </si>
  <si>
    <t>307+900</t>
  </si>
  <si>
    <t>gm. Uniejów</t>
  </si>
  <si>
    <t>MOP I Zaborów</t>
  </si>
  <si>
    <t>gm. Parzęczew</t>
  </si>
  <si>
    <t>MOP II Chrząstów</t>
  </si>
  <si>
    <t>331+000</t>
  </si>
  <si>
    <t>MOP III Chrząstów</t>
  </si>
  <si>
    <t>gm. Zgierz</t>
  </si>
  <si>
    <t>MOP I Ciosny Północ</t>
  </si>
  <si>
    <t>347+200</t>
  </si>
  <si>
    <t>MOP I Ciosny Południe</t>
  </si>
  <si>
    <t>gm. Stryków</t>
  </si>
  <si>
    <t>PPO Stryków</t>
  </si>
  <si>
    <t>359+210</t>
  </si>
  <si>
    <t>gm. Dmosin</t>
  </si>
  <si>
    <t>MOP III Nowostawy</t>
  </si>
  <si>
    <t>368+550</t>
  </si>
  <si>
    <t>MOP II Niesułków</t>
  </si>
  <si>
    <t>gm. Łyszkowice</t>
  </si>
  <si>
    <t>MOP II Parma</t>
  </si>
  <si>
    <t>393+850</t>
  </si>
  <si>
    <t>MOP II Polesie</t>
  </si>
  <si>
    <t>gm. Bolimów</t>
  </si>
  <si>
    <t>MOP I Bolimów</t>
  </si>
  <si>
    <t>410+900</t>
  </si>
  <si>
    <t>gm.Bolimów</t>
  </si>
  <si>
    <t>MOP I Mogiły</t>
  </si>
  <si>
    <t>Chojny gm. Lututów</t>
  </si>
  <si>
    <t>MOP II Chojny</t>
  </si>
  <si>
    <t>140+655</t>
  </si>
  <si>
    <t>MOP I Chojny</t>
  </si>
  <si>
    <t>Dąbrowa Wielka gm. Sieradz</t>
  </si>
  <si>
    <t>MOP I Dąbrowa Wielka</t>
  </si>
  <si>
    <t>165+055</t>
  </si>
  <si>
    <t>MOP II Dąbrowa Wielka</t>
  </si>
  <si>
    <t>Paprotnia gm. Zapolice</t>
  </si>
  <si>
    <t>MOP II Paprotnia</t>
  </si>
  <si>
    <t>185+055</t>
  </si>
  <si>
    <t>MOP I Parotnia</t>
  </si>
  <si>
    <t>Sięganów gm. Łask</t>
  </si>
  <si>
    <t>MOP I Sięganów</t>
  </si>
  <si>
    <t>196+857</t>
  </si>
  <si>
    <t>MOP II Sięganów</t>
  </si>
  <si>
    <t>Tak</t>
  </si>
  <si>
    <t>gm. Rzgów</t>
  </si>
  <si>
    <t>MOP I Guzew Północ</t>
  </si>
  <si>
    <t>223+389</t>
  </si>
  <si>
    <t>MOP II Guzew Południe</t>
  </si>
  <si>
    <t>gm. Wolbórz</t>
  </si>
  <si>
    <t>Parking dla ADR Wolbórz</t>
  </si>
  <si>
    <t>338+950</t>
  </si>
  <si>
    <t>339+850</t>
  </si>
  <si>
    <t>km 341+300 zjazd na drogę zbiorczo-rozprowadzającą</t>
  </si>
  <si>
    <t>gm. Rawa Maz.</t>
  </si>
  <si>
    <t>Parking dla ADR Przewodowice</t>
  </si>
  <si>
    <t>392+050</t>
  </si>
  <si>
    <t>Piotrków Tryb</t>
  </si>
  <si>
    <t>MOP II Piotrków Tryb</t>
  </si>
  <si>
    <t>327+500</t>
  </si>
  <si>
    <t>km 326+500 zjazd na drogę zbiorczo-rozprowadzająca</t>
  </si>
  <si>
    <t>44 646 01 75</t>
  </si>
  <si>
    <t>MOP I Piotrków Tryb.</t>
  </si>
  <si>
    <t>327+600</t>
  </si>
  <si>
    <t xml:space="preserve">Restauracja, Bar Pausa.      MOP Piotrków Tryb.Północ </t>
  </si>
  <si>
    <t xml:space="preserve">44 646 12 42  669 555 128                           </t>
  </si>
  <si>
    <t xml:space="preserve">Proszenie </t>
  </si>
  <si>
    <t>MOP I Proszenie</t>
  </si>
  <si>
    <t>335+100</t>
  </si>
  <si>
    <t>km 334+510 zjazd na drogę zbiorczo-rozprowadzającą</t>
  </si>
  <si>
    <t>Włodzimierz Lewandowski, Hotel Złoty Młyn Polichno</t>
  </si>
  <si>
    <t xml:space="preserve">44 615 40 82  667 451 006 </t>
  </si>
  <si>
    <t>MOP II Studzianki</t>
  </si>
  <si>
    <t>343+100</t>
  </si>
  <si>
    <t>km 342+600 zjazd na drogę zbiorczo-rozprowadzającą</t>
  </si>
  <si>
    <t xml:space="preserve">Andrzej Lenarczyk      "Alfa" Sp. z.o.o. Stacja paliw LOTOS, </t>
  </si>
  <si>
    <t>44 734 02 73</t>
  </si>
  <si>
    <t>MOP I Studzianki</t>
  </si>
  <si>
    <t>343+750</t>
  </si>
  <si>
    <t>Robert Żychliński,Zajazd PLAN</t>
  </si>
  <si>
    <t>44 734 61 10</t>
  </si>
  <si>
    <t>344+400</t>
  </si>
  <si>
    <t>Janusz Bogusławski, Hotel Fox</t>
  </si>
  <si>
    <t xml:space="preserve">44 719 03 21 604 77 66 55 </t>
  </si>
  <si>
    <t>Gm. Tomaszów Maz.</t>
  </si>
  <si>
    <t>MOP I Jdwigów</t>
  </si>
  <si>
    <t>346+350</t>
  </si>
  <si>
    <t>Gm. Czerniewice</t>
  </si>
  <si>
    <t>MOP II Lechów</t>
  </si>
  <si>
    <t>367+720</t>
  </si>
  <si>
    <t>Wojciech Kułakowski, stacja paliw BLISKA</t>
  </si>
  <si>
    <t>44 710 47 19</t>
  </si>
  <si>
    <t>MOP II Wólka Jagielczyńska</t>
  </si>
  <si>
    <t>373+660</t>
  </si>
  <si>
    <t>km 372+700 zjazd na drogę zbiorczo-rozprowadzającą</t>
  </si>
  <si>
    <t>44 710 47 79</t>
  </si>
  <si>
    <t>MOP II Podlas</t>
  </si>
  <si>
    <t>380+530</t>
  </si>
  <si>
    <t>Sławomir Zalewski,               Hotel Hetmański</t>
  </si>
  <si>
    <t xml:space="preserve">46 814 00 61 </t>
  </si>
  <si>
    <t>MOP I Podlas</t>
  </si>
  <si>
    <t>380+660</t>
  </si>
  <si>
    <t>gm. Kowiesy</t>
  </si>
  <si>
    <t>Parking dla ADR Chrzczonowice</t>
  </si>
  <si>
    <t>398+550</t>
  </si>
  <si>
    <t>335+050</t>
  </si>
  <si>
    <t>Stacja Paliw Statoil Sp. z o.o.</t>
  </si>
  <si>
    <t>statoil.poland@statoilfuelretail.com</t>
  </si>
  <si>
    <t>MOP II Proszenie</t>
  </si>
  <si>
    <t>335+170</t>
  </si>
  <si>
    <t>MOP I Wolbórz</t>
  </si>
  <si>
    <t>339+380</t>
  </si>
  <si>
    <t>Mariusz Błaszczyk,Zajazd Wolborski</t>
  </si>
  <si>
    <t>340+800</t>
  </si>
  <si>
    <t>343+500</t>
  </si>
  <si>
    <t>346+000</t>
  </si>
  <si>
    <t>Karolina Szperna, Stacja paliw BP, Bar Bistro</t>
  </si>
  <si>
    <t>44 719 05 31</t>
  </si>
  <si>
    <t>MOP I Jadwigów</t>
  </si>
  <si>
    <t>348+300</t>
  </si>
  <si>
    <t>Zbigniew Janas, Bar Janosik</t>
  </si>
  <si>
    <t xml:space="preserve">508 221 040. 506 181 200                                   </t>
  </si>
  <si>
    <t>gm. Lubochnia</t>
  </si>
  <si>
    <t>MOP I Jakubów</t>
  </si>
  <si>
    <t>358+900</t>
  </si>
  <si>
    <t>km 359+700 zjazd na drogę zbiorczo-rozprowadzającą</t>
  </si>
  <si>
    <t>P.P.H.U. WOJAŻ-Głowaccy Sp.J.</t>
  </si>
  <si>
    <t>44 710 34 26  505 026 850</t>
  </si>
  <si>
    <t>MOP II Czerniewice</t>
  </si>
  <si>
    <t>369+940</t>
  </si>
  <si>
    <t>Zjazd z Węzła Czerniewice</t>
  </si>
  <si>
    <t>Małgorzata Piekarska-Chojnacka, Stacja paliw BP</t>
  </si>
  <si>
    <t>44 710 33 22</t>
  </si>
  <si>
    <t>372+500</t>
  </si>
  <si>
    <t>km 373+800 zjazd na drogę zbiorczo-rozprowadzającą</t>
  </si>
  <si>
    <t>Wójcik S,Wójcik J.Frankowski S. "Benz-Pal" Sp.Jawna</t>
  </si>
  <si>
    <t>44 710 42 58</t>
  </si>
  <si>
    <t>380+800</t>
  </si>
  <si>
    <t>46 814 51 41</t>
  </si>
  <si>
    <t>MOP II Huta Zawadzka</t>
  </si>
  <si>
    <t>408+100</t>
  </si>
  <si>
    <t>Olsztyn</t>
  </si>
  <si>
    <t>Nowe Pole</t>
  </si>
  <si>
    <t>Nowa Holandia
Nowe Pole 1B, 82-310 Elbląg 2
MOP II (docelowo MOP III)</t>
  </si>
  <si>
    <t>80+490</t>
  </si>
  <si>
    <t>Elbląg</t>
  </si>
  <si>
    <t>Auto Kompleks Oaza
ul. Bursztynowa 2, 82-310 Elbląg - Gronowo Górne
MOP III</t>
  </si>
  <si>
    <t>S7g</t>
  </si>
  <si>
    <t>0+525</t>
  </si>
  <si>
    <t xml:space="preserve">Olsztyn </t>
  </si>
  <si>
    <t>Komorowo Żuławskie</t>
  </si>
  <si>
    <t>Stacja Paliw Lukoil
Komorowo Żuławskie, 82-300 Elbląg</t>
  </si>
  <si>
    <t>zjazd przez węzeł</t>
  </si>
  <si>
    <t>9+283 (węzeł Bogaczewo)</t>
  </si>
  <si>
    <t>Sople</t>
  </si>
  <si>
    <t>MOP II (docelowo MOP III)</t>
  </si>
  <si>
    <t>36+980</t>
  </si>
  <si>
    <t>37+510</t>
  </si>
  <si>
    <t>Liksajny</t>
  </si>
  <si>
    <t>MOP I (docelowo MOP II)</t>
  </si>
  <si>
    <t>47+270</t>
  </si>
  <si>
    <t>47+515</t>
  </si>
  <si>
    <t>Waplewo</t>
  </si>
  <si>
    <t>S7j</t>
  </si>
  <si>
    <t>10+227</t>
  </si>
  <si>
    <t>Witramowo</t>
  </si>
  <si>
    <t>Shell
Witramowo 30, 11-015 Olsztynek
MOP II</t>
  </si>
  <si>
    <t>14+085</t>
  </si>
  <si>
    <t>Rączki</t>
  </si>
  <si>
    <t>ORLEN
Rączki 34, 13-100 Nidzica</t>
  </si>
  <si>
    <t>22+352 (węzeł Rączki)</t>
  </si>
  <si>
    <t>AJO STACJA PALIW J. ORŁOWSKI</t>
  </si>
  <si>
    <t>ajo.raczki@neostrada.pl</t>
  </si>
  <si>
    <t>Rzeczna</t>
  </si>
  <si>
    <t>BP Amazonka                Rzeczna 30, 14-400 Pasłęk</t>
  </si>
  <si>
    <t>13+622</t>
  </si>
  <si>
    <t>Opole</t>
  </si>
  <si>
    <t>gm. Grodków</t>
  </si>
  <si>
    <t xml:space="preserve">MOP I Wierzbnik </t>
  </si>
  <si>
    <t>198+810</t>
  </si>
  <si>
    <t>Rejon GDDKiA w Brzegu</t>
  </si>
  <si>
    <t>rdk_brzeg@gddkia.gov.pl</t>
  </si>
  <si>
    <t>gm. Olszanka</t>
  </si>
  <si>
    <t>MOP I Jankowice Wielkie</t>
  </si>
  <si>
    <t>200+960</t>
  </si>
  <si>
    <t>gm. Niemodlin</t>
  </si>
  <si>
    <t>MOP III Młyński Staw</t>
  </si>
  <si>
    <t>219+560</t>
  </si>
  <si>
    <t>FHU KREOSZ Krzysztof Sztwiorok</t>
  </si>
  <si>
    <t>MOP II Rzędziwojowice</t>
  </si>
  <si>
    <t>219+060</t>
  </si>
  <si>
    <t>gm. Prószków</t>
  </si>
  <si>
    <t>MOP I Przysiecz</t>
  </si>
  <si>
    <t>238+310</t>
  </si>
  <si>
    <t>MOP I Prószków</t>
  </si>
  <si>
    <t>gm. Leśnica</t>
  </si>
  <si>
    <t>MOP III Wysoka</t>
  </si>
  <si>
    <t>264+700</t>
  </si>
  <si>
    <t>MOP II Góra Św. Anny</t>
  </si>
  <si>
    <t>Poznań/AWSA</t>
  </si>
  <si>
    <t>Nowy Tomyśl</t>
  </si>
  <si>
    <t>MOP I Wytomyśl</t>
  </si>
  <si>
    <t>114+000</t>
  </si>
  <si>
    <t>Berlin</t>
  </si>
  <si>
    <t>Infolinia Autostrady Wielkopolskiej SA</t>
  </si>
  <si>
    <t>infolinia@awsa.pl</t>
  </si>
  <si>
    <t>MOP I Kozielaski</t>
  </si>
  <si>
    <t>Szamotuły</t>
  </si>
  <si>
    <t>MOP III Sędzinko</t>
  </si>
  <si>
    <t>133+600</t>
  </si>
  <si>
    <t>MOP II Zalesie</t>
  </si>
  <si>
    <t>133+800</t>
  </si>
  <si>
    <t>Poznański</t>
  </si>
  <si>
    <t>MOP I Dopiewiec</t>
  </si>
  <si>
    <t>151+000</t>
  </si>
  <si>
    <t>MOP I Konarzewo</t>
  </si>
  <si>
    <t>MOP II Tulce</t>
  </si>
  <si>
    <t>177+100</t>
  </si>
  <si>
    <t>MOP III Krzyżowniki</t>
  </si>
  <si>
    <t>177+250</t>
  </si>
  <si>
    <t>Września</t>
  </si>
  <si>
    <t>MOP I Chwałszyce</t>
  </si>
  <si>
    <t>200+200</t>
  </si>
  <si>
    <t>MOP I Targowa Górka</t>
  </si>
  <si>
    <t>MOP I Sołeczno</t>
  </si>
  <si>
    <t>216+500</t>
  </si>
  <si>
    <t>MOP I Gozdowo</t>
  </si>
  <si>
    <t>Słupca</t>
  </si>
  <si>
    <t>MOP I Skarboszewo</t>
  </si>
  <si>
    <t>226+500</t>
  </si>
  <si>
    <t>MOP I Lądek</t>
  </si>
  <si>
    <t>237+000</t>
  </si>
  <si>
    <t>Koniński</t>
  </si>
  <si>
    <t>MOP III Osiecza</t>
  </si>
  <si>
    <t>251+100</t>
  </si>
  <si>
    <t>MOP II Osiecza</t>
  </si>
  <si>
    <t>251+300</t>
  </si>
  <si>
    <t>MOP I Żdżary</t>
  </si>
  <si>
    <t>261+950</t>
  </si>
  <si>
    <t>OUA Żdżary</t>
  </si>
  <si>
    <t>pow. turecki</t>
  </si>
  <si>
    <t xml:space="preserve">Mop Leonia </t>
  </si>
  <si>
    <t>274+900</t>
  </si>
  <si>
    <t>rejon.konin@gddkia.gov.pl</t>
  </si>
  <si>
    <t>MOP Kuny</t>
  </si>
  <si>
    <t>pow. kolski</t>
  </si>
  <si>
    <t>MOP III Police</t>
  </si>
  <si>
    <t>287+350</t>
  </si>
  <si>
    <t>632 688 601; 505 192 000</t>
  </si>
  <si>
    <t>MOP II Łęka</t>
  </si>
  <si>
    <t xml:space="preserve">MOP Cichmiana </t>
  </si>
  <si>
    <t>297+825</t>
  </si>
  <si>
    <t>MOP Sobótka</t>
  </si>
  <si>
    <t>gm. Łubowo</t>
  </si>
  <si>
    <t>MOP III Łubowo</t>
  </si>
  <si>
    <t>S5d</t>
  </si>
  <si>
    <t>3+348</t>
  </si>
  <si>
    <t>GDDKIA O/Poznań</t>
  </si>
  <si>
    <t>sekretariat_poznan@gddkia.gov.pl</t>
  </si>
  <si>
    <t>MOP II Pierzyska</t>
  </si>
  <si>
    <t>gm. Kostrzyn</t>
  </si>
  <si>
    <t>MOP I Wagowo</t>
  </si>
  <si>
    <t>16+387</t>
  </si>
  <si>
    <t>MOP I Sanniki</t>
  </si>
  <si>
    <t>MOP II Siekierki</t>
  </si>
  <si>
    <t>27+637</t>
  </si>
  <si>
    <t>MOP II Czerlejno</t>
  </si>
  <si>
    <t>28+250</t>
  </si>
  <si>
    <t>gm. Bojanowo</t>
  </si>
  <si>
    <t>MOP Golina Wielka</t>
  </si>
  <si>
    <t>S5f</t>
  </si>
  <si>
    <t>88+500</t>
  </si>
  <si>
    <t>MOP Trzebosz</t>
  </si>
  <si>
    <t>gm. Rawicz</t>
  </si>
  <si>
    <t>MOP Dębno</t>
  </si>
  <si>
    <t>103+500</t>
  </si>
  <si>
    <t>MOP folwark</t>
  </si>
  <si>
    <t>Palędzie</t>
  </si>
  <si>
    <t>MOP Palędzie</t>
  </si>
  <si>
    <t>S11c</t>
  </si>
  <si>
    <t>22+960</t>
  </si>
  <si>
    <t>;</t>
  </si>
  <si>
    <t>Skórzewo</t>
  </si>
  <si>
    <t>MOP Skórzewo</t>
  </si>
  <si>
    <t>23+430</t>
  </si>
  <si>
    <t>gm. Sokolniki</t>
  </si>
  <si>
    <t>MOP Ochędzyn</t>
  </si>
  <si>
    <t>S8e</t>
  </si>
  <si>
    <t>119+100</t>
  </si>
  <si>
    <t xml:space="preserve">nie </t>
  </si>
  <si>
    <t>MOP Niwiska</t>
  </si>
  <si>
    <t>Rzeszów</t>
  </si>
  <si>
    <t>gm. Jastrząbka</t>
  </si>
  <si>
    <t>MOP I Jastrząbka</t>
  </si>
  <si>
    <t>518+358</t>
  </si>
  <si>
    <t>Jędrzychowice</t>
  </si>
  <si>
    <t>OUA Dębica / AVR Sp. z o. o.</t>
  </si>
  <si>
    <t>gm. Jawornik</t>
  </si>
  <si>
    <t>MOP I Jawornik</t>
  </si>
  <si>
    <t>518+025</t>
  </si>
  <si>
    <t>Korczowa</t>
  </si>
  <si>
    <t>gm. Dębica</t>
  </si>
  <si>
    <t>MOP I Paszczyna Południe</t>
  </si>
  <si>
    <t>540+863</t>
  </si>
  <si>
    <t>planowany termin otwarcia: 
15.11.2016</t>
  </si>
  <si>
    <t>MOP I Paszczyna Północ</t>
  </si>
  <si>
    <t>541+365</t>
  </si>
  <si>
    <t>gm. Świlcza</t>
  </si>
  <si>
    <t>MOP I Dąbry</t>
  </si>
  <si>
    <t>564+816</t>
  </si>
  <si>
    <t>OUA Rzeszów / F.U.H.P. Leszek Kochanowicz</t>
  </si>
  <si>
    <t>MOP I Bratkowice</t>
  </si>
  <si>
    <t>565+288</t>
  </si>
  <si>
    <t>gm. Trzebownisko</t>
  </si>
  <si>
    <t>MOP II  Łukawiec</t>
  </si>
  <si>
    <t>588+600</t>
  </si>
  <si>
    <t>planowany termin otwarcia: IV kw 2016r.</t>
  </si>
  <si>
    <t>gm. Krasne</t>
  </si>
  <si>
    <t>MOP III  Palikówka</t>
  </si>
  <si>
    <t>589+300</t>
  </si>
  <si>
    <t>gm. Białobrzegi</t>
  </si>
  <si>
    <t>MOP I Budy</t>
  </si>
  <si>
    <t>606+550</t>
  </si>
  <si>
    <t>MOP I Młyniska</t>
  </si>
  <si>
    <t>gm. Pawłosiów</t>
  </si>
  <si>
    <t>MOP III Pawłosiow **</t>
  </si>
  <si>
    <t>628+064</t>
  </si>
  <si>
    <t>OUA Przemyśl / AVR Sp. z o. o.</t>
  </si>
  <si>
    <t>gm. Pawłosiow</t>
  </si>
  <si>
    <t>MOP II Cieszacin **</t>
  </si>
  <si>
    <t>627+814</t>
  </si>
  <si>
    <t>gm. Orły</t>
  </si>
  <si>
    <t>MOP I Zamiechów</t>
  </si>
  <si>
    <t>642+456</t>
  </si>
  <si>
    <t>gm. Chłopice</t>
  </si>
  <si>
    <t>MOP I Kaszyce</t>
  </si>
  <si>
    <t>642+656</t>
  </si>
  <si>
    <t>gm. Stubno</t>
  </si>
  <si>
    <t>MOP Chotyniec</t>
  </si>
  <si>
    <t>665+250</t>
  </si>
  <si>
    <t>MOP Hruszowice</t>
  </si>
  <si>
    <t>662+350</t>
  </si>
  <si>
    <t>Szczecin</t>
  </si>
  <si>
    <t>Wysoka</t>
  </si>
  <si>
    <t>MOP II Wysoka Zachód</t>
  </si>
  <si>
    <t>S3</t>
  </si>
  <si>
    <t xml:space="preserve">3+900 </t>
  </si>
  <si>
    <t>Gorzów Wlkp</t>
  </si>
  <si>
    <t>MOP III Wysoka Wschód</t>
  </si>
  <si>
    <t>Kunowo</t>
  </si>
  <si>
    <t>MOP I Kunowo Zachód</t>
  </si>
  <si>
    <t xml:space="preserve">23+500 </t>
  </si>
  <si>
    <t>MOP I Kunowo Wschód</t>
  </si>
  <si>
    <t>Sitno</t>
  </si>
  <si>
    <t>MOP II Sitno Wschód</t>
  </si>
  <si>
    <t xml:space="preserve">39+900 </t>
  </si>
  <si>
    <t>MOP III Sitno Zachód</t>
  </si>
  <si>
    <t>Żdżary</t>
  </si>
  <si>
    <t>MOP II Żdżary</t>
  </si>
  <si>
    <t>67+353</t>
  </si>
  <si>
    <t>Łozienica</t>
  </si>
  <si>
    <t>MOP II Łozienica</t>
  </si>
  <si>
    <t>71+700</t>
  </si>
  <si>
    <t>Kliniska</t>
  </si>
  <si>
    <t>MOP II Kliniska</t>
  </si>
  <si>
    <t>81+000</t>
  </si>
  <si>
    <t>Barnisław</t>
  </si>
  <si>
    <t>MOP II Barnisław</t>
  </si>
  <si>
    <t>A6</t>
  </si>
  <si>
    <t>0+950</t>
  </si>
  <si>
    <t>Kołbaskowo</t>
  </si>
  <si>
    <t>MOP II Kołbaskowo</t>
  </si>
  <si>
    <t>3+000</t>
  </si>
  <si>
    <t>gm. Baranów</t>
  </si>
  <si>
    <t>MOP III Baranów</t>
  </si>
  <si>
    <t>427+600</t>
  </si>
  <si>
    <t>MOP II Baranów</t>
  </si>
  <si>
    <t>426+900</t>
  </si>
  <si>
    <t>gm. Brwinów</t>
  </si>
  <si>
    <t>MOP II Brwinów</t>
  </si>
  <si>
    <t>443+800</t>
  </si>
  <si>
    <t xml:space="preserve">Marcin Krawczyk </t>
  </si>
  <si>
    <t>TAK</t>
  </si>
  <si>
    <t>MOP III Brwinów</t>
  </si>
  <si>
    <t>443+100</t>
  </si>
  <si>
    <t>sp814@stacje.lotospaliwa.pl</t>
  </si>
  <si>
    <t>gm. Jakubów</t>
  </si>
  <si>
    <t>MOP I Moczydła</t>
  </si>
  <si>
    <t>537+599</t>
  </si>
  <si>
    <t>Kamil Ryś</t>
  </si>
  <si>
    <t>MOP I Jędrzejów</t>
  </si>
  <si>
    <t>536+845</t>
  </si>
  <si>
    <t>Terespol</t>
  </si>
  <si>
    <t>Zakroczym</t>
  </si>
  <si>
    <t>MOP II stacja paliw Statoil Polska</t>
  </si>
  <si>
    <t>323+808</t>
  </si>
  <si>
    <t>WORÓW</t>
  </si>
  <si>
    <t>MOP</t>
  </si>
  <si>
    <t>413+800</t>
  </si>
  <si>
    <t>Radom</t>
  </si>
  <si>
    <t xml:space="preserve">      Stacja BP    
Zajazd              </t>
  </si>
  <si>
    <t xml:space="preserve">486640699/ 486645547  </t>
  </si>
  <si>
    <t>brak danych</t>
  </si>
  <si>
    <t>Grójec</t>
  </si>
  <si>
    <t>415+200</t>
  </si>
  <si>
    <t>zjaz łącznicą w kier.  DK 50, km 415+859</t>
  </si>
  <si>
    <t>PEN ORLEN Grójec Tadeusz Chmurzyński ul. Mogielnicka 44, Grójec 44</t>
  </si>
  <si>
    <t>24 256 07 07</t>
  </si>
  <si>
    <t xml:space="preserve">brak danych </t>
  </si>
  <si>
    <t>Skurów</t>
  </si>
  <si>
    <t>419+525</t>
  </si>
  <si>
    <t>zjaz łącznicą w kier. DW 730, km 421+090</t>
  </si>
  <si>
    <t>Stacja Paliw BP Jakub Malinowski Skurów 84, 05-600 Grójec</t>
  </si>
  <si>
    <t>tel. 6645845</t>
  </si>
  <si>
    <t>419+582</t>
  </si>
  <si>
    <t>zjaz łącznicą w kier. DW 730, km 419+140</t>
  </si>
  <si>
    <t xml:space="preserve">Krystyna i Waldemar Plasota ,,Karczma u Jakuba" Skurów 47, 05-600 Grójec </t>
  </si>
  <si>
    <t>tel. 48 6644412</t>
  </si>
  <si>
    <t>BRONISZEW</t>
  </si>
  <si>
    <t>429+500</t>
  </si>
  <si>
    <t xml:space="preserve">G&amp;G Broniszew 74 05-610 Goszczyn, Jacek Grzegrzółka </t>
  </si>
  <si>
    <t>429+700</t>
  </si>
  <si>
    <t>Mariusz Mruk  Lotos Paliwa Spółka z o.o. 80-718 Gdańsk, ul. Elbląska 113 Stacja Paliw nr 771 w Broniszewie</t>
  </si>
  <si>
    <t>PROMNA</t>
  </si>
  <si>
    <t>435+000</t>
  </si>
  <si>
    <t xml:space="preserve">Stacja Paliw SZAGAR Krystyna Zagdańska 26-600 Radom, ul. 11 Listopada 61/63 Kolonia Promna 113/ Aleksander Pękacki Grzybowa Chata, Kolonia Promna 109 </t>
  </si>
  <si>
    <t>Szagar 486150901 Grzybowa Chata 603 604 703 -</t>
  </si>
  <si>
    <t xml:space="preserve">Promna Kolonia </t>
  </si>
  <si>
    <t>435+550</t>
  </si>
  <si>
    <t>SANAN Promna Kolonia 26-803 nr 58</t>
  </si>
  <si>
    <t>Sucha Wschodnia</t>
  </si>
  <si>
    <t>444+600</t>
  </si>
  <si>
    <t xml:space="preserve">Zajazd Jagielloński/ Stacja Paliw BP Marcin i Jarosław Jagieło </t>
  </si>
  <si>
    <t>tel. 486130324</t>
  </si>
  <si>
    <t>SUCHA</t>
  </si>
  <si>
    <t>444+700</t>
  </si>
  <si>
    <t>Magdalena i Andrzej Brodziak PPHU ,,Zodiak" ul.Krakowska 4B Zakład Gastronomiczny Sucha, ul. Radomska 18</t>
  </si>
  <si>
    <t>KIEŁBÓW</t>
  </si>
  <si>
    <t>450+100</t>
  </si>
  <si>
    <t xml:space="preserve">Teresa Kucharczyk - Bar u Jana - Siekluki 97, 26-806 Stara Błotnica </t>
  </si>
  <si>
    <t>GÓZD</t>
  </si>
  <si>
    <t>451+100</t>
  </si>
  <si>
    <t xml:space="preserve">Stanisław Dębski - Bar u Stacha, Stanisław Dębski, Nowy Kiełbów 135, 26-806 Stara Błotnica </t>
  </si>
  <si>
    <t>451+200</t>
  </si>
  <si>
    <t>ŻDŹARY</t>
  </si>
  <si>
    <t>455+500</t>
  </si>
  <si>
    <t xml:space="preserve">Stacja Paliw SHELL R1210 GUSTAW, Stare Żdżary 80A,26-806 Stara Błotnica </t>
  </si>
  <si>
    <t>Gurba</t>
  </si>
  <si>
    <t>MOP Gurba</t>
  </si>
  <si>
    <t>411+200</t>
  </si>
  <si>
    <t>Radziejowice</t>
  </si>
  <si>
    <t>MOP Radziejowice</t>
  </si>
  <si>
    <t>417+865</t>
  </si>
  <si>
    <t>Krze</t>
  </si>
  <si>
    <t>MOP "Krze"</t>
  </si>
  <si>
    <t>421+300</t>
  </si>
  <si>
    <t>46 857-74-84</t>
  </si>
  <si>
    <t>Żabia Wola</t>
  </si>
  <si>
    <t xml:space="preserve">MOP "Żabia Wola" </t>
  </si>
  <si>
    <t xml:space="preserve">Przeszkoda </t>
  </si>
  <si>
    <t>MOP "Przeszkoda"</t>
  </si>
  <si>
    <t>429+750</t>
  </si>
  <si>
    <t>Emilianów</t>
  </si>
  <si>
    <t xml:space="preserve">MOP II Emilianów </t>
  </si>
  <si>
    <t>487+390</t>
  </si>
  <si>
    <t>km 487+150 zjazd na łącznicę w.Radzymin Pn.</t>
  </si>
  <si>
    <t xml:space="preserve">Katarzyna Pierzchała </t>
  </si>
  <si>
    <t>Małopole</t>
  </si>
  <si>
    <t>MOP II Małopole</t>
  </si>
  <si>
    <t>491+000</t>
  </si>
  <si>
    <t>Artur Kurowski</t>
  </si>
  <si>
    <t>29 591 09 23 501 417 579</t>
  </si>
  <si>
    <t xml:space="preserve">Trojany </t>
  </si>
  <si>
    <t xml:space="preserve">MOP II Trojany </t>
  </si>
  <si>
    <t>493+500</t>
  </si>
  <si>
    <t>km 494+400 zjazd dr. zbiorczo-rozprowadzającą w.Trojany</t>
  </si>
  <si>
    <t xml:space="preserve">Marzena Olszewska </t>
  </si>
  <si>
    <t>GAJ</t>
  </si>
  <si>
    <t>MOP GAJ</t>
  </si>
  <si>
    <t>501+750</t>
  </si>
  <si>
    <t>Marcin Marcinkiewicz</t>
  </si>
  <si>
    <t>gm. Zgorzelec</t>
  </si>
  <si>
    <t>MOP III Żarska Wieś Północ</t>
  </si>
  <si>
    <t>Zgorzelec</t>
  </si>
  <si>
    <t xml:space="preserve"> nie </t>
  </si>
  <si>
    <t xml:space="preserve"> tak </t>
  </si>
  <si>
    <t>dodatkowo 2 miejsca dla pojazdów ciężarowych specjalnych</t>
  </si>
  <si>
    <t>gm.Zgorzelec</t>
  </si>
  <si>
    <t>MOP III Żarska Wieś Południe</t>
  </si>
  <si>
    <t>8+100</t>
  </si>
  <si>
    <t>gm.Bolesławiec</t>
  </si>
  <si>
    <t>MOP III Kraśnik Dolny</t>
  </si>
  <si>
    <t>46+300</t>
  </si>
  <si>
    <t>gm.Oława</t>
  </si>
  <si>
    <t>MOP III Oleśnica Mała</t>
  </si>
  <si>
    <t>183+987</t>
  </si>
  <si>
    <t>sp804@stacje.lotospaliwa.pl</t>
  </si>
  <si>
    <t>punkt zrzutu nieczystości dla autobusów;
dodatkowo 4 miejsca dla pojazdów ciężarowych specjalnych</t>
  </si>
  <si>
    <t>gm. Wiązów</t>
  </si>
  <si>
    <t>MOP II Witowice</t>
  </si>
  <si>
    <t>183+887</t>
  </si>
  <si>
    <t>Sp803@stacje.lotospaliwa.pl</t>
  </si>
  <si>
    <t xml:space="preserve">Czerna </t>
  </si>
  <si>
    <t>MOP I Czerna Południe</t>
  </si>
  <si>
    <t>26+250</t>
  </si>
  <si>
    <t>Obdód Utrzymania Autostrady Łąka</t>
  </si>
  <si>
    <t>75 713 62 04</t>
  </si>
  <si>
    <t>oualaka@gddkia.gov.pl</t>
  </si>
  <si>
    <t>MOP I Czerna Północ</t>
  </si>
  <si>
    <t>26+200</t>
  </si>
  <si>
    <t>Obwód Utrzymania Autostrady Łąka</t>
  </si>
  <si>
    <t>gm. Żórawina</t>
  </si>
  <si>
    <t>MOP I Krajków Południe</t>
  </si>
  <si>
    <t>166+300</t>
  </si>
  <si>
    <t>Obwód Drogowy
w Bielanach Wrocławskich</t>
  </si>
  <si>
    <t>71 337 17 70</t>
  </si>
  <si>
    <t>odbielany@gddkia.gov.pl</t>
  </si>
  <si>
    <t>punkt zrzutu nieczystości dla autobusów;
dodatkowo4 miejsca dla pojazdów ciężarowych specjalnych</t>
  </si>
  <si>
    <t>MOP I Krajków Północ</t>
  </si>
  <si>
    <t>166+600</t>
  </si>
  <si>
    <t xml:space="preserve">Michałowice gm. Długołęka </t>
  </si>
  <si>
    <t>MOP III Michałowice Południe</t>
  </si>
  <si>
    <t xml:space="preserve">39+450 </t>
  </si>
  <si>
    <t>Kępno</t>
  </si>
  <si>
    <t>dodatkowo 1 miejsce dla pojazdów ciężarowych specjalnych</t>
  </si>
  <si>
    <t>MOP III Michałowice Północ</t>
  </si>
  <si>
    <t xml:space="preserve">40+150 </t>
  </si>
  <si>
    <t>Obwód Drogowy w Oleśnicy</t>
  </si>
  <si>
    <t>71 397 84 53</t>
  </si>
  <si>
    <t>odolesnica@gddkia.gov.pl</t>
  </si>
  <si>
    <t>frima utrzymująca: "BADERA" Firma Produkcyjno-Handlowo-Usługowa;
dodatkowo 1 miejsce dla pojazdów ciężarowych specjalnych</t>
  </si>
  <si>
    <t>Jonas gm. Oleśnica</t>
  </si>
  <si>
    <t>MOP I Jonas Południe</t>
  </si>
  <si>
    <t xml:space="preserve">61+350 </t>
  </si>
  <si>
    <t>frima utrzymująca: "BADERA" Firma Produkcyjno-Handlowo-Usługowa</t>
  </si>
  <si>
    <t>MOP I Jonas Północ</t>
  </si>
  <si>
    <t>Syców</t>
  </si>
  <si>
    <t>MOP I Syców Południe</t>
  </si>
  <si>
    <t xml:space="preserve">81+060 </t>
  </si>
  <si>
    <t>MOP I Syców Północ</t>
  </si>
  <si>
    <t xml:space="preserve">81+700 </t>
  </si>
  <si>
    <t>Lipiany</t>
  </si>
  <si>
    <t>MOP I Lipiany</t>
  </si>
  <si>
    <t>A18</t>
  </si>
  <si>
    <t>74+000</t>
  </si>
  <si>
    <t>Cołokidzi i Wspólnicy
Lipiany Południe Sp. Jawna</t>
  </si>
  <si>
    <t>j.calokidzi@kopalniapiaskowca.pl</t>
  </si>
  <si>
    <t>miejsca postojowe przy autostradzie A-4, nie jest to MOP;
stanowiska dla pojazdów ciężarowych są niewydzielone</t>
  </si>
  <si>
    <t>Krzywa</t>
  </si>
  <si>
    <t>Parking Krzywa</t>
  </si>
  <si>
    <t>63+660</t>
  </si>
  <si>
    <t>Zgorzelec, Olszyna</t>
  </si>
  <si>
    <t>Hotel Azyl</t>
  </si>
  <si>
    <t>071 391-32-90</t>
  </si>
  <si>
    <t xml:space="preserve">restauracja@azyl.wroclaw.pl </t>
  </si>
  <si>
    <t>miejsca postojowe przy autostradzie A-4, nie jest to MOP</t>
  </si>
  <si>
    <t>Strupice</t>
  </si>
  <si>
    <t>Parking Strupice</t>
  </si>
  <si>
    <t>76+300</t>
  </si>
  <si>
    <t>Rejon w Legnicy</t>
  </si>
  <si>
    <t>76 85 22 888</t>
  </si>
  <si>
    <t>rdk.legnica@gddkia.gov.pl</t>
  </si>
  <si>
    <t>Pawlikowice</t>
  </si>
  <si>
    <t>Parking Pawlikowice</t>
  </si>
  <si>
    <t>76+700</t>
  </si>
  <si>
    <t>Gniewomierz</t>
  </si>
  <si>
    <t>Parking Gniewomierz</t>
  </si>
  <si>
    <t>96+520</t>
  </si>
  <si>
    <t>Zielona Góra/AWSA</t>
  </si>
  <si>
    <t>Słubice</t>
  </si>
  <si>
    <t>MOP II Gnilec</t>
  </si>
  <si>
    <t>5+300</t>
  </si>
  <si>
    <t>MOP II Sosna</t>
  </si>
  <si>
    <t>Sulęcin</t>
  </si>
  <si>
    <t>MOP I Koryta</t>
  </si>
  <si>
    <t>40+700</t>
  </si>
  <si>
    <t>MOP I Walewice</t>
  </si>
  <si>
    <t>Międzyrzecz</t>
  </si>
  <si>
    <t>MOP II Chociszewo</t>
  </si>
  <si>
    <t>85+300</t>
  </si>
  <si>
    <t>Świebodzin</t>
  </si>
  <si>
    <t>MOP II Rogozieniec</t>
  </si>
  <si>
    <t>Zielona Góra</t>
  </si>
  <si>
    <t>Marwice,
gm. Lubiszyn</t>
  </si>
  <si>
    <t>MOP I Marwice Zachód</t>
  </si>
  <si>
    <t>Gorzów Wlkp.</t>
  </si>
  <si>
    <t>Rejon Dróg Krajowych w Gorzowie Wlkp.</t>
  </si>
  <si>
    <t>95 722 84 46</t>
  </si>
  <si>
    <t xml:space="preserve"> MOP I Marwice Zachód, MOP I Marwice Wschód.  Planowany termin oddania do użytowania MOPów Marwice - 22.12.2016r. </t>
  </si>
  <si>
    <t>MOP I Marwice Wschód</t>
  </si>
  <si>
    <t>gm. Zielona Góra</t>
  </si>
  <si>
    <t>MOP Racula</t>
  </si>
  <si>
    <t>293+370</t>
  </si>
  <si>
    <t>gm. Tuplice</t>
  </si>
  <si>
    <t>MOP II Jagłowice</t>
  </si>
  <si>
    <t>GP</t>
  </si>
  <si>
    <t>DK18</t>
  </si>
  <si>
    <t>6+100</t>
  </si>
  <si>
    <t>MOP III Trzebiel</t>
  </si>
  <si>
    <t>Hotel A18</t>
  </si>
  <si>
    <t>*</t>
  </si>
  <si>
    <t xml:space="preserve">na MOP jest wydzielone, oświetlone miejsce do samodzielnych napraw </t>
  </si>
  <si>
    <t>Infolinia Autostrady Wielkopolskiej SA czynna w godz. 8.00 - 20.00</t>
  </si>
  <si>
    <t>***</t>
  </si>
  <si>
    <t>miejsca na wszystkich MOP są bezpłatne</t>
  </si>
  <si>
    <t>**</t>
  </si>
  <si>
    <t>obiekt w trakcie realizacji</t>
  </si>
  <si>
    <t>****</t>
  </si>
  <si>
    <t>w MOP brak specjalnych, dedykowanych miejsc dla pojazdów chłodni</t>
  </si>
  <si>
    <t>*****</t>
  </si>
  <si>
    <t>w MOP II i III dostępne są po 2 miejsca dla pojazdów przewożących ładunki niebezpieczne.</t>
  </si>
  <si>
    <t>MOP II i III objęte są monitoringiem zakładowym w oszarze stacji paliw, restauracji etc.</t>
  </si>
  <si>
    <t>Wyszystkie MOP są ogradzone od strony granicy pasa drogowego</t>
  </si>
  <si>
    <t>******</t>
  </si>
  <si>
    <t xml:space="preserve">Parking prywatny - porozumienie jeszcze nie podpisane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</si>
</sst>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000000"/>
    <numFmt numFmtId="165" formatCode="0.000"/>
    <numFmt numFmtId="166" formatCode="###\+###"/>
    <numFmt numFmtId="167" formatCode="_-* #,##0\ _z_ł_-;\-* #,##0\ _z_ł_-;_-* &quot;-&quot;\ _z_ł_-;_-@"/>
    <numFmt numFmtId="168" formatCode="###,###,###"/>
  </numFmts>
  <fonts count="36">
    <font>
      <sz val="10.0"/>
      <color rgb="FF000000"/>
      <name val="Arimo"/>
    </font>
    <font>
      <sz val="10.0"/>
      <name val="Arimo"/>
    </font>
    <font>
      <b/>
      <sz val="10.0"/>
      <name val="Arimo"/>
    </font>
    <font>
      <sz val="10.0"/>
      <name val="Arial ac"/>
    </font>
    <font>
      <b/>
      <sz val="12.0"/>
      <name val="Arial ac"/>
    </font>
    <font/>
    <font>
      <b/>
      <sz val="10.0"/>
      <name val="Arial ac"/>
    </font>
    <font>
      <b/>
      <sz val="18.0"/>
      <name val="Arial ac"/>
    </font>
    <font>
      <b/>
      <sz val="8.0"/>
      <name val="Arial ac"/>
    </font>
    <font>
      <u/>
      <sz val="10.0"/>
      <color rgb="FF0000FF"/>
      <name val="Arial ac"/>
    </font>
    <font>
      <u/>
      <sz val="10.0"/>
      <color rgb="FF0000FF"/>
      <name val="Arial ac"/>
    </font>
    <font>
      <color rgb="FF000000"/>
      <name val="Arial"/>
    </font>
    <font>
      <u/>
      <sz val="10.0"/>
      <color rgb="FF0000FF"/>
      <name val="Arial ac"/>
    </font>
    <font>
      <u/>
      <sz val="10.0"/>
      <color rgb="FF0000FF"/>
      <name val="Arial ac"/>
    </font>
    <font>
      <sz val="10.0"/>
      <color rgb="FF000000"/>
      <name val="Arial ac"/>
    </font>
    <font>
      <sz val="10.0"/>
      <name val="Arial"/>
    </font>
    <font>
      <sz val="9.0"/>
      <name val="Verdana"/>
    </font>
    <font>
      <u/>
      <sz val="10.0"/>
      <color rgb="FF0000FF"/>
      <name val="Arial ac"/>
    </font>
    <font>
      <b/>
      <sz val="10.0"/>
      <name val="Arial"/>
    </font>
    <font>
      <sz val="11.0"/>
      <name val="Arial ac"/>
    </font>
    <font>
      <u/>
      <sz val="10.0"/>
      <color rgb="FF0000FF"/>
      <name val="Arial ac"/>
    </font>
    <font>
      <u/>
      <sz val="10.0"/>
      <color rgb="FF0000FF"/>
      <name val="Arial ac"/>
    </font>
    <font>
      <sz val="9.0"/>
      <color rgb="FF524E4F"/>
      <name val="Arial ac"/>
    </font>
    <font>
      <u/>
      <sz val="10.0"/>
      <color rgb="FF0000FF"/>
      <name val="Arial ac"/>
    </font>
    <font>
      <u/>
      <sz val="10.0"/>
      <name val="Arial ac"/>
    </font>
    <font>
      <u/>
      <sz val="10.0"/>
      <name val="Arial ac"/>
    </font>
    <font>
      <u/>
      <sz val="10.0"/>
      <color rgb="FF0000FF"/>
      <name val="Arial ac"/>
    </font>
    <font>
      <u/>
      <sz val="10.0"/>
      <color rgb="FF0000FF"/>
      <name val="Arial ac"/>
    </font>
    <font>
      <sz val="10.0"/>
      <color rgb="FFFF0000"/>
      <name val="Arial ac"/>
    </font>
    <font>
      <sz val="11.0"/>
      <color rgb="FF006100"/>
      <name val="Calibri"/>
    </font>
    <font>
      <u/>
      <sz val="10.0"/>
      <color rgb="FF0000FF"/>
      <name val="Arial ac"/>
    </font>
    <font>
      <u/>
      <sz val="10.0"/>
      <color rgb="FF0000FF"/>
      <name val="Arial ac"/>
    </font>
    <font>
      <sz val="8.0"/>
      <color rgb="FF524E4F"/>
      <name val="Arial ac"/>
    </font>
    <font>
      <u/>
      <sz val="10.0"/>
      <color rgb="FF0000FF"/>
      <name val="Arial ac"/>
    </font>
    <font>
      <u/>
      <sz val="10.0"/>
      <name val="Arial ac"/>
    </font>
    <font>
      <u/>
      <sz val="10.0"/>
      <color rgb="FF0000FF"/>
      <name val="Arial ac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CC"/>
        <bgColor rgb="FFFF99CC"/>
      </patternFill>
    </fill>
    <fill>
      <patternFill patternType="solid">
        <fgColor rgb="FFFFC000"/>
        <bgColor rgb="FFFFC000"/>
      </patternFill>
    </fill>
  </fills>
  <borders count="33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/>
    </border>
  </borders>
  <cellStyleXfs count="1">
    <xf borderId="0" fillId="0" fontId="0" numFmtId="0" applyAlignment="1" applyFont="1"/>
  </cellStyleXfs>
  <cellXfs count="336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vertical="top" wrapText="1"/>
    </xf>
    <xf borderId="0" fillId="0" fontId="2" numFmtId="0" xfId="0" applyAlignment="1" applyFont="1">
      <alignment horizontal="center" vertical="top" wrapText="1"/>
    </xf>
    <xf borderId="0" fillId="0" fontId="0" numFmtId="0" xfId="0" applyFont="1"/>
    <xf borderId="0" fillId="0" fontId="1" numFmtId="0" xfId="0" applyAlignment="1" applyFont="1">
      <alignment vertical="top" wrapText="1"/>
    </xf>
    <xf borderId="0" fillId="0" fontId="1" numFmtId="0" xfId="0" applyAlignment="1" applyFont="1">
      <alignment horizontal="center" vertical="top" wrapText="1"/>
    </xf>
    <xf borderId="1" fillId="0" fontId="1" numFmtId="0" xfId="0" applyAlignment="1" applyBorder="1" applyFont="1">
      <alignment vertical="top" wrapText="1"/>
    </xf>
    <xf borderId="2" fillId="0" fontId="1" numFmtId="0" xfId="0" applyAlignment="1" applyBorder="1" applyFont="1">
      <alignment vertical="top" wrapText="1"/>
    </xf>
    <xf borderId="2" fillId="0" fontId="1" numFmtId="0" xfId="0" applyAlignment="1" applyBorder="1" applyFont="1">
      <alignment horizontal="center" vertical="top" wrapText="1"/>
    </xf>
    <xf borderId="3" fillId="0" fontId="1" numFmtId="0" xfId="0" applyAlignment="1" applyBorder="1" applyFont="1">
      <alignment horizontal="center" vertical="top" wrapText="1"/>
    </xf>
    <xf borderId="0" fillId="0" fontId="3" numFmtId="0" xfId="0" applyAlignment="1" applyFont="1">
      <alignment horizontal="center" vertical="center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1" xfId="0" applyAlignment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5" numFmtId="0" xfId="0" applyBorder="1" applyFont="1"/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3" fillId="0" fontId="5" numFmtId="0" xfId="0" applyBorder="1" applyFont="1"/>
    <xf borderId="2" fillId="0" fontId="6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0" fillId="0" fontId="7" numFmtId="0" xfId="0" applyAlignment="1" applyFont="1">
      <alignment horizontal="center" vertical="center" wrapText="1"/>
    </xf>
    <xf borderId="7" fillId="0" fontId="6" numFmtId="1" xfId="0" applyAlignment="1" applyBorder="1" applyFont="1" applyNumberFormat="1">
      <alignment horizontal="center" vertical="center" wrapText="1"/>
    </xf>
    <xf borderId="8" fillId="0" fontId="6" numFmtId="1" xfId="0" applyAlignment="1" applyBorder="1" applyFont="1" applyNumberFormat="1">
      <alignment horizontal="center" vertical="center" wrapText="1"/>
    </xf>
    <xf borderId="8" fillId="0" fontId="6" numFmtId="49" xfId="0" applyAlignment="1" applyBorder="1" applyFont="1" applyNumberFormat="1">
      <alignment horizontal="center" vertical="center" wrapText="1"/>
    </xf>
    <xf borderId="9" fillId="0" fontId="6" numFmtId="2" xfId="0" applyAlignment="1" applyBorder="1" applyFont="1" applyNumberFormat="1">
      <alignment horizontal="center" vertical="center" wrapText="1"/>
    </xf>
    <xf borderId="10" fillId="0" fontId="5" numFmtId="0" xfId="0" applyBorder="1" applyFont="1"/>
    <xf borderId="11" fillId="0" fontId="6" numFmtId="164" xfId="0" applyAlignment="1" applyBorder="1" applyFont="1" applyNumberFormat="1">
      <alignment horizontal="center" vertical="center" wrapText="1"/>
    </xf>
    <xf borderId="12" fillId="0" fontId="5" numFmtId="0" xfId="0" applyBorder="1" applyFont="1"/>
    <xf borderId="13" fillId="0" fontId="6" numFmtId="49" xfId="0" applyAlignment="1" applyBorder="1" applyFont="1" applyNumberFormat="1">
      <alignment horizontal="center" vertical="center" wrapText="1"/>
    </xf>
    <xf borderId="9" fillId="0" fontId="6" numFmtId="1" xfId="0" applyAlignment="1" applyBorder="1" applyFont="1" applyNumberFormat="1">
      <alignment horizontal="center" vertical="center" wrapText="1"/>
    </xf>
    <xf borderId="6" fillId="0" fontId="6" numFmtId="0" xfId="0" applyAlignment="1" applyBorder="1" applyFont="1">
      <alignment horizontal="center" vertical="center" wrapText="1"/>
    </xf>
    <xf borderId="14" fillId="0" fontId="6" numFmtId="0" xfId="0" applyAlignment="1" applyBorder="1" applyFont="1">
      <alignment horizontal="center" vertical="center" wrapText="1"/>
    </xf>
    <xf borderId="13" fillId="0" fontId="6" numFmtId="0" xfId="0" applyAlignment="1" applyBorder="1" applyFont="1">
      <alignment horizontal="center" vertical="center" wrapText="1"/>
    </xf>
    <xf borderId="15" fillId="0" fontId="6" numFmtId="0" xfId="0" applyAlignment="1" applyBorder="1" applyFont="1">
      <alignment horizontal="center" vertical="center" wrapText="1"/>
    </xf>
    <xf borderId="0" fillId="0" fontId="3" numFmtId="0" xfId="0" applyAlignment="1" applyFont="1">
      <alignment wrapText="1"/>
    </xf>
    <xf borderId="7" fillId="0" fontId="5" numFmtId="0" xfId="0" applyBorder="1" applyFont="1"/>
    <xf borderId="8" fillId="0" fontId="5" numFmtId="0" xfId="0" applyBorder="1" applyFont="1"/>
    <xf borderId="16" fillId="0" fontId="6" numFmtId="0" xfId="0" applyAlignment="1" applyBorder="1" applyFont="1">
      <alignment horizontal="center" vertical="center" wrapText="1"/>
    </xf>
    <xf borderId="17" fillId="0" fontId="6" numFmtId="164" xfId="0" applyAlignment="1" applyBorder="1" applyFont="1" applyNumberFormat="1">
      <alignment horizontal="center" vertical="center" wrapText="1"/>
    </xf>
    <xf borderId="9" fillId="0" fontId="5" numFmtId="0" xfId="0" applyBorder="1" applyFont="1"/>
    <xf borderId="18" fillId="0" fontId="6" numFmtId="0" xfId="0" applyAlignment="1" applyBorder="1" applyFont="1">
      <alignment horizontal="center" vertical="center" wrapText="1"/>
    </xf>
    <xf borderId="19" fillId="0" fontId="6" numFmtId="0" xfId="0" applyAlignment="1" applyBorder="1" applyFont="1">
      <alignment horizontal="center" vertical="center" wrapText="1"/>
    </xf>
    <xf borderId="19" fillId="0" fontId="8" numFmtId="0" xfId="0" applyAlignment="1" applyBorder="1" applyFont="1">
      <alignment horizontal="center" vertical="center" wrapText="1"/>
    </xf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0" fillId="0" fontId="3" numFmtId="0" xfId="0" applyAlignment="1" applyFont="1">
      <alignment horizontal="center" vertical="center" wrapText="1"/>
    </xf>
    <xf borderId="7" fillId="2" fontId="6" numFmtId="1" xfId="0" applyAlignment="1" applyBorder="1" applyFill="1" applyFont="1" applyNumberFormat="1">
      <alignment horizontal="center" vertical="center" wrapText="1"/>
    </xf>
    <xf borderId="8" fillId="2" fontId="6" numFmtId="1" xfId="0" applyAlignment="1" applyBorder="1" applyFont="1" applyNumberFormat="1">
      <alignment horizontal="center" vertical="center" wrapText="1"/>
    </xf>
    <xf borderId="8" fillId="2" fontId="6" numFmtId="49" xfId="0" applyAlignment="1" applyBorder="1" applyFont="1" applyNumberFormat="1">
      <alignment horizontal="center" vertical="center" wrapText="1"/>
    </xf>
    <xf borderId="8" fillId="2" fontId="6" numFmtId="0" xfId="0" applyAlignment="1" applyBorder="1" applyFont="1">
      <alignment horizontal="center" vertical="center" wrapText="1"/>
    </xf>
    <xf borderId="8" fillId="2" fontId="6" numFmtId="164" xfId="0" applyAlignment="1" applyBorder="1" applyFont="1" applyNumberFormat="1">
      <alignment horizontal="center" vertical="center" wrapText="1"/>
    </xf>
    <xf borderId="9" fillId="2" fontId="6" numFmtId="1" xfId="0" applyAlignment="1" applyBorder="1" applyFont="1" applyNumberFormat="1">
      <alignment horizontal="center" vertical="center" wrapText="1"/>
    </xf>
    <xf borderId="0" fillId="2" fontId="6" numFmtId="1" xfId="0" applyAlignment="1" applyBorder="1" applyFont="1" applyNumberFormat="1">
      <alignment horizontal="center" vertical="center" wrapText="1"/>
    </xf>
    <xf borderId="23" fillId="2" fontId="6" numFmtId="0" xfId="0" applyAlignment="1" applyBorder="1" applyFont="1">
      <alignment horizontal="center" vertical="center" wrapText="1"/>
    </xf>
    <xf borderId="16" fillId="2" fontId="6" numFmtId="0" xfId="0" applyAlignment="1" applyBorder="1" applyFont="1">
      <alignment horizontal="center" vertical="center" wrapText="1"/>
    </xf>
    <xf borderId="10" fillId="2" fontId="6" numFmtId="0" xfId="0" applyAlignment="1" applyBorder="1" applyFont="1">
      <alignment horizontal="center" vertical="center" wrapText="1"/>
    </xf>
    <xf borderId="24" fillId="2" fontId="6" numFmtId="0" xfId="0" applyAlignment="1" applyBorder="1" applyFont="1">
      <alignment horizontal="center" vertical="center" wrapText="1"/>
    </xf>
    <xf borderId="18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 wrapText="1"/>
    </xf>
    <xf borderId="19" fillId="0" fontId="3" numFmtId="2" xfId="0" applyAlignment="1" applyBorder="1" applyFont="1" applyNumberFormat="1">
      <alignment horizontal="center" vertical="center" wrapText="1"/>
    </xf>
    <xf borderId="19" fillId="0" fontId="3" numFmtId="164" xfId="0" applyAlignment="1" applyBorder="1" applyFont="1" applyNumberFormat="1">
      <alignment horizontal="center" vertical="center" wrapText="1"/>
    </xf>
    <xf borderId="19" fillId="0" fontId="6" numFmtId="165" xfId="0" applyAlignment="1" applyBorder="1" applyFont="1" applyNumberFormat="1">
      <alignment horizontal="center" vertical="center" wrapText="1"/>
    </xf>
    <xf borderId="19" fillId="0" fontId="3" numFmtId="166" xfId="0" applyAlignment="1" applyBorder="1" applyFont="1" applyNumberFormat="1">
      <alignment horizontal="center" vertical="center" wrapText="1"/>
    </xf>
    <xf borderId="19" fillId="0" fontId="3" numFmtId="165" xfId="0" applyAlignment="1" applyBorder="1" applyFont="1" applyNumberFormat="1">
      <alignment horizontal="center" vertical="center" wrapText="1"/>
    </xf>
    <xf borderId="19" fillId="0" fontId="3" numFmtId="1" xfId="0" applyAlignment="1" applyBorder="1" applyFont="1" applyNumberFormat="1">
      <alignment horizontal="center" vertical="center" wrapText="1"/>
    </xf>
    <xf borderId="19" fillId="0" fontId="3" numFmtId="167" xfId="0" applyAlignment="1" applyBorder="1" applyFont="1" applyNumberFormat="1">
      <alignment horizontal="center" vertical="center" wrapText="1"/>
    </xf>
    <xf borderId="19" fillId="0" fontId="3" numFmtId="168" xfId="0" applyAlignment="1" applyBorder="1" applyFont="1" applyNumberFormat="1">
      <alignment horizontal="center" vertical="center"/>
    </xf>
    <xf borderId="19" fillId="0" fontId="9" numFmtId="0" xfId="0" applyAlignment="1" applyBorder="1" applyFont="1">
      <alignment horizontal="center" vertical="center"/>
    </xf>
    <xf borderId="25" fillId="0" fontId="3" numFmtId="167" xfId="0" applyAlignment="1" applyBorder="1" applyFont="1" applyNumberFormat="1">
      <alignment horizontal="center" vertical="center" wrapText="1"/>
    </xf>
    <xf borderId="26" fillId="0" fontId="3" numFmtId="0" xfId="0" applyAlignment="1" applyBorder="1" applyFont="1">
      <alignment horizontal="center" vertical="center"/>
    </xf>
    <xf borderId="17" fillId="0" fontId="6" numFmtId="0" xfId="0" applyAlignment="1" applyBorder="1" applyFont="1">
      <alignment horizontal="center" vertical="center" wrapText="1"/>
    </xf>
    <xf borderId="17" fillId="0" fontId="3" numFmtId="0" xfId="0" applyAlignment="1" applyBorder="1" applyFont="1">
      <alignment horizontal="center" vertical="center" wrapText="1"/>
    </xf>
    <xf borderId="17" fillId="0" fontId="3" numFmtId="2" xfId="0" applyAlignment="1" applyBorder="1" applyFont="1" applyNumberFormat="1">
      <alignment horizontal="center" vertical="center" wrapText="1"/>
    </xf>
    <xf borderId="17" fillId="0" fontId="3" numFmtId="164" xfId="0" applyAlignment="1" applyBorder="1" applyFont="1" applyNumberFormat="1">
      <alignment horizontal="center" vertical="center" wrapText="1"/>
    </xf>
    <xf borderId="17" fillId="0" fontId="6" numFmtId="165" xfId="0" applyAlignment="1" applyBorder="1" applyFont="1" applyNumberFormat="1">
      <alignment horizontal="center" vertical="center" wrapText="1"/>
    </xf>
    <xf borderId="17" fillId="0" fontId="3" numFmtId="166" xfId="0" applyAlignment="1" applyBorder="1" applyFont="1" applyNumberFormat="1">
      <alignment horizontal="center" vertical="center" wrapText="1"/>
    </xf>
    <xf borderId="17" fillId="0" fontId="3" numFmtId="165" xfId="0" applyAlignment="1" applyBorder="1" applyFont="1" applyNumberFormat="1">
      <alignment horizontal="center" vertical="center" wrapText="1"/>
    </xf>
    <xf borderId="17" fillId="0" fontId="3" numFmtId="1" xfId="0" applyAlignment="1" applyBorder="1" applyFont="1" applyNumberFormat="1">
      <alignment horizontal="center" vertical="center" wrapText="1"/>
    </xf>
    <xf borderId="17" fillId="0" fontId="3" numFmtId="167" xfId="0" applyAlignment="1" applyBorder="1" applyFont="1" applyNumberFormat="1">
      <alignment horizontal="center" vertical="center" wrapText="1"/>
    </xf>
    <xf borderId="17" fillId="0" fontId="3" numFmtId="168" xfId="0" applyAlignment="1" applyBorder="1" applyFont="1" applyNumberFormat="1">
      <alignment horizontal="center" vertical="center"/>
    </xf>
    <xf borderId="17" fillId="0" fontId="10" numFmtId="0" xfId="0" applyAlignment="1" applyBorder="1" applyFont="1">
      <alignment horizontal="center" vertical="center"/>
    </xf>
    <xf borderId="27" fillId="0" fontId="3" numFmtId="167" xfId="0" applyAlignment="1" applyBorder="1" applyFont="1" applyNumberFormat="1">
      <alignment horizontal="center" vertical="center" wrapText="1"/>
    </xf>
    <xf borderId="0" fillId="3" fontId="11" numFmtId="164" xfId="0" applyBorder="1" applyFill="1" applyFont="1" applyNumberFormat="1"/>
    <xf borderId="28" fillId="0" fontId="3" numFmtId="0" xfId="0" applyAlignment="1" applyBorder="1" applyFont="1">
      <alignment horizontal="center" vertical="center"/>
    </xf>
    <xf borderId="29" fillId="0" fontId="6" numFmtId="0" xfId="0" applyAlignment="1" applyBorder="1" applyFont="1">
      <alignment horizontal="center" vertical="center" wrapText="1"/>
    </xf>
    <xf borderId="29" fillId="0" fontId="3" numFmtId="0" xfId="0" applyAlignment="1" applyBorder="1" applyFont="1">
      <alignment horizontal="center" vertical="center" wrapText="1"/>
    </xf>
    <xf borderId="29" fillId="0" fontId="3" numFmtId="2" xfId="0" applyAlignment="1" applyBorder="1" applyFont="1" applyNumberFormat="1">
      <alignment horizontal="center" vertical="center" wrapText="1"/>
    </xf>
    <xf borderId="29" fillId="0" fontId="3" numFmtId="164" xfId="0" applyAlignment="1" applyBorder="1" applyFont="1" applyNumberFormat="1">
      <alignment horizontal="center" vertical="center" wrapText="1"/>
    </xf>
    <xf borderId="29" fillId="0" fontId="6" numFmtId="165" xfId="0" applyAlignment="1" applyBorder="1" applyFont="1" applyNumberFormat="1">
      <alignment horizontal="center" vertical="center" wrapText="1"/>
    </xf>
    <xf borderId="29" fillId="0" fontId="3" numFmtId="166" xfId="0" applyAlignment="1" applyBorder="1" applyFont="1" applyNumberFormat="1">
      <alignment horizontal="center" vertical="center" wrapText="1"/>
    </xf>
    <xf borderId="29" fillId="0" fontId="3" numFmtId="165" xfId="0" applyAlignment="1" applyBorder="1" applyFont="1" applyNumberFormat="1">
      <alignment horizontal="center" vertical="center" wrapText="1"/>
    </xf>
    <xf borderId="29" fillId="0" fontId="3" numFmtId="1" xfId="0" applyAlignment="1" applyBorder="1" applyFont="1" applyNumberFormat="1">
      <alignment horizontal="center" vertical="center" wrapText="1"/>
    </xf>
    <xf borderId="29" fillId="0" fontId="3" numFmtId="167" xfId="0" applyAlignment="1" applyBorder="1" applyFont="1" applyNumberFormat="1">
      <alignment horizontal="center" vertical="center" wrapText="1"/>
    </xf>
    <xf borderId="29" fillId="0" fontId="3" numFmtId="168" xfId="0" applyAlignment="1" applyBorder="1" applyFont="1" applyNumberFormat="1">
      <alignment horizontal="center" vertical="center"/>
    </xf>
    <xf borderId="29" fillId="0" fontId="12" numFmtId="0" xfId="0" applyAlignment="1" applyBorder="1" applyFont="1">
      <alignment horizontal="center" vertical="center"/>
    </xf>
    <xf borderId="30" fillId="0" fontId="3" numFmtId="167" xfId="0" applyAlignment="1" applyBorder="1" applyFont="1" applyNumberFormat="1">
      <alignment horizontal="center" vertical="center" wrapText="1"/>
    </xf>
    <xf borderId="20" fillId="0" fontId="3" numFmtId="0" xfId="0" applyAlignment="1" applyBorder="1" applyFont="1">
      <alignment horizontal="center" vertical="center"/>
    </xf>
    <xf borderId="21" fillId="0" fontId="6" numFmtId="0" xfId="0" applyAlignment="1" applyBorder="1" applyFont="1">
      <alignment horizontal="center" vertical="center" wrapText="1"/>
    </xf>
    <xf borderId="21" fillId="0" fontId="3" numFmtId="0" xfId="0" applyAlignment="1" applyBorder="1" applyFont="1">
      <alignment horizontal="center" vertical="center" wrapText="1"/>
    </xf>
    <xf borderId="21" fillId="4" fontId="3" numFmtId="2" xfId="0" applyAlignment="1" applyBorder="1" applyFill="1" applyFont="1" applyNumberFormat="1">
      <alignment horizontal="center" vertical="center"/>
    </xf>
    <xf borderId="21" fillId="4" fontId="3" numFmtId="164" xfId="0" applyAlignment="1" applyBorder="1" applyFont="1" applyNumberFormat="1">
      <alignment horizontal="center" vertical="center"/>
    </xf>
    <xf borderId="21" fillId="0" fontId="6" numFmtId="165" xfId="0" applyAlignment="1" applyBorder="1" applyFont="1" applyNumberFormat="1">
      <alignment horizontal="center" vertical="center" wrapText="1"/>
    </xf>
    <xf borderId="21" fillId="0" fontId="3" numFmtId="166" xfId="0" applyAlignment="1" applyBorder="1" applyFont="1" applyNumberFormat="1">
      <alignment horizontal="center" vertical="center" wrapText="1"/>
    </xf>
    <xf borderId="21" fillId="0" fontId="3" numFmtId="165" xfId="0" applyAlignment="1" applyBorder="1" applyFont="1" applyNumberFormat="1">
      <alignment horizontal="center" vertical="center" wrapText="1"/>
    </xf>
    <xf borderId="21" fillId="4" fontId="3" numFmtId="1" xfId="0" applyAlignment="1" applyBorder="1" applyFont="1" applyNumberFormat="1">
      <alignment horizontal="center" vertical="center" wrapText="1"/>
    </xf>
    <xf borderId="21" fillId="4" fontId="3" numFmtId="0" xfId="0" applyAlignment="1" applyBorder="1" applyFont="1">
      <alignment horizontal="center" vertical="center" wrapText="1"/>
    </xf>
    <xf borderId="21" fillId="0" fontId="3" numFmtId="167" xfId="0" applyAlignment="1" applyBorder="1" applyFont="1" applyNumberFormat="1">
      <alignment horizontal="center" vertical="center" wrapText="1"/>
    </xf>
    <xf borderId="21" fillId="0" fontId="3" numFmtId="168" xfId="0" applyAlignment="1" applyBorder="1" applyFont="1" applyNumberFormat="1">
      <alignment horizontal="center" vertical="center"/>
    </xf>
    <xf borderId="21" fillId="0" fontId="13" numFmtId="0" xfId="0" applyAlignment="1" applyBorder="1" applyFont="1">
      <alignment horizontal="center" vertical="center"/>
    </xf>
    <xf borderId="22" fillId="0" fontId="3" numFmtId="167" xfId="0" applyAlignment="1" applyBorder="1" applyFont="1" applyNumberFormat="1">
      <alignment horizontal="center" vertical="center" wrapText="1"/>
    </xf>
    <xf borderId="17" fillId="4" fontId="3" numFmtId="2" xfId="0" applyAlignment="1" applyBorder="1" applyFont="1" applyNumberFormat="1">
      <alignment horizontal="center" vertical="center"/>
    </xf>
    <xf borderId="17" fillId="4" fontId="3" numFmtId="164" xfId="0" applyAlignment="1" applyBorder="1" applyFont="1" applyNumberFormat="1">
      <alignment horizontal="center" vertical="center"/>
    </xf>
    <xf borderId="17" fillId="4" fontId="3" numFmtId="1" xfId="0" applyAlignment="1" applyBorder="1" applyFont="1" applyNumberFormat="1">
      <alignment horizontal="center" vertical="center" wrapText="1"/>
    </xf>
    <xf borderId="17" fillId="4" fontId="3" numFmtId="0" xfId="0" applyAlignment="1" applyBorder="1" applyFont="1">
      <alignment horizontal="center" vertical="center" wrapText="1"/>
    </xf>
    <xf borderId="17" fillId="4" fontId="3" numFmtId="167" xfId="0" applyAlignment="1" applyBorder="1" applyFont="1" applyNumberFormat="1">
      <alignment horizontal="center" vertical="center" wrapText="1"/>
    </xf>
    <xf borderId="17" fillId="0" fontId="14" numFmtId="168" xfId="0" applyAlignment="1" applyBorder="1" applyFont="1" applyNumberFormat="1">
      <alignment horizontal="center" vertical="center" wrapText="1"/>
    </xf>
    <xf borderId="27" fillId="0" fontId="3" numFmtId="0" xfId="0" applyAlignment="1" applyBorder="1" applyFont="1">
      <alignment horizontal="center" vertical="center" wrapText="1"/>
    </xf>
    <xf borderId="17" fillId="3" fontId="3" numFmtId="1" xfId="0" applyAlignment="1" applyBorder="1" applyFont="1" applyNumberFormat="1">
      <alignment horizontal="center" vertical="center" wrapText="1"/>
    </xf>
    <xf borderId="17" fillId="3" fontId="3" numFmtId="0" xfId="0" applyAlignment="1" applyBorder="1" applyFont="1">
      <alignment horizontal="center" vertical="center" wrapText="1"/>
    </xf>
    <xf borderId="29" fillId="4" fontId="3" numFmtId="2" xfId="0" applyAlignment="1" applyBorder="1" applyFont="1" applyNumberFormat="1">
      <alignment horizontal="center" vertical="center"/>
    </xf>
    <xf borderId="29" fillId="4" fontId="3" numFmtId="164" xfId="0" applyAlignment="1" applyBorder="1" applyFont="1" applyNumberFormat="1">
      <alignment horizontal="center" vertical="center"/>
    </xf>
    <xf borderId="29" fillId="4" fontId="3" numFmtId="1" xfId="0" applyAlignment="1" applyBorder="1" applyFont="1" applyNumberFormat="1">
      <alignment horizontal="center" vertical="center" wrapText="1"/>
    </xf>
    <xf borderId="29" fillId="4" fontId="3" numFmtId="0" xfId="0" applyAlignment="1" applyBorder="1" applyFont="1">
      <alignment horizontal="center" vertical="center" wrapText="1"/>
    </xf>
    <xf borderId="21" fillId="4" fontId="3" numFmtId="2" xfId="0" applyAlignment="1" applyBorder="1" applyFont="1" applyNumberFormat="1">
      <alignment horizontal="center" vertical="center" wrapText="1"/>
    </xf>
    <xf borderId="21" fillId="4" fontId="3" numFmtId="164" xfId="0" applyAlignment="1" applyBorder="1" applyFont="1" applyNumberFormat="1">
      <alignment horizontal="center" vertical="center" wrapText="1"/>
    </xf>
    <xf borderId="17" fillId="4" fontId="3" numFmtId="2" xfId="0" applyAlignment="1" applyBorder="1" applyFont="1" applyNumberFormat="1">
      <alignment horizontal="center" vertical="center" wrapText="1"/>
    </xf>
    <xf borderId="17" fillId="4" fontId="3" numFmtId="164" xfId="0" applyAlignment="1" applyBorder="1" applyFont="1" applyNumberFormat="1">
      <alignment horizontal="center" vertical="center" wrapText="1"/>
    </xf>
    <xf borderId="17" fillId="0" fontId="3" numFmtId="0" xfId="0" applyAlignment="1" applyBorder="1" applyFont="1">
      <alignment horizontal="center" vertical="center"/>
    </xf>
    <xf borderId="29" fillId="4" fontId="3" numFmtId="2" xfId="0" applyAlignment="1" applyBorder="1" applyFont="1" applyNumberFormat="1">
      <alignment horizontal="center" vertical="center" wrapText="1"/>
    </xf>
    <xf borderId="29" fillId="4" fontId="3" numFmtId="164" xfId="0" applyAlignment="1" applyBorder="1" applyFont="1" applyNumberFormat="1">
      <alignment horizontal="center" vertical="center" wrapText="1"/>
    </xf>
    <xf borderId="21" fillId="0" fontId="3" numFmtId="2" xfId="0" applyAlignment="1" applyBorder="1" applyFont="1" applyNumberFormat="1">
      <alignment horizontal="center" vertical="center" wrapText="1"/>
    </xf>
    <xf borderId="21" fillId="0" fontId="3" numFmtId="164" xfId="0" applyAlignment="1" applyBorder="1" applyFont="1" applyNumberFormat="1">
      <alignment horizontal="center" vertical="center" wrapText="1"/>
    </xf>
    <xf borderId="17" fillId="0" fontId="3" numFmtId="168" xfId="0" applyAlignment="1" applyBorder="1" applyFont="1" applyNumberFormat="1">
      <alignment horizontal="center" vertical="center" wrapText="1"/>
    </xf>
    <xf borderId="21" fillId="0" fontId="3" numFmtId="168" xfId="0" applyAlignment="1" applyBorder="1" applyFont="1" applyNumberFormat="1">
      <alignment horizontal="center" vertical="center" wrapText="1"/>
    </xf>
    <xf borderId="27" fillId="0" fontId="15" numFmtId="167" xfId="0" applyAlignment="1" applyBorder="1" applyFont="1" applyNumberFormat="1">
      <alignment horizontal="center" vertical="center" wrapText="1"/>
    </xf>
    <xf borderId="27" fillId="0" fontId="16" numFmtId="0" xfId="0" applyAlignment="1" applyBorder="1" applyFont="1">
      <alignment horizontal="center" vertical="center" wrapText="1"/>
    </xf>
    <xf borderId="27" fillId="0" fontId="3" numFmtId="0" xfId="0" applyAlignment="1" applyBorder="1" applyFont="1">
      <alignment horizontal="center" vertical="center"/>
    </xf>
    <xf borderId="0" fillId="4" fontId="3" numFmtId="0" xfId="0" applyAlignment="1" applyBorder="1" applyFont="1">
      <alignment horizontal="center" vertical="center"/>
    </xf>
    <xf borderId="17" fillId="0" fontId="3" numFmtId="166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vertical="center"/>
    </xf>
    <xf borderId="17" fillId="0" fontId="3" numFmtId="2" xfId="0" applyAlignment="1" applyBorder="1" applyFont="1" applyNumberFormat="1">
      <alignment horizontal="center" vertical="center"/>
    </xf>
    <xf borderId="17" fillId="0" fontId="3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vertical="center"/>
    </xf>
    <xf borderId="29" fillId="0" fontId="3" numFmtId="166" xfId="0" applyAlignment="1" applyBorder="1" applyFont="1" applyNumberFormat="1">
      <alignment horizontal="center" vertical="center"/>
    </xf>
    <xf borderId="29" fillId="3" fontId="3" numFmtId="0" xfId="0" applyAlignment="1" applyBorder="1" applyFont="1">
      <alignment horizontal="center" vertical="center" wrapText="1"/>
    </xf>
    <xf borderId="29" fillId="4" fontId="3" numFmtId="167" xfId="0" applyAlignment="1" applyBorder="1" applyFont="1" applyNumberFormat="1">
      <alignment horizontal="center" vertical="center" wrapText="1"/>
    </xf>
    <xf borderId="19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center" vertical="center" wrapText="1"/>
    </xf>
    <xf borderId="23" fillId="0" fontId="3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vertical="center" wrapText="1"/>
    </xf>
    <xf borderId="16" fillId="3" fontId="3" numFmtId="0" xfId="0" applyAlignment="1" applyBorder="1" applyFont="1">
      <alignment horizontal="center" vertical="center" wrapText="1"/>
    </xf>
    <xf borderId="16" fillId="4" fontId="3" numFmtId="0" xfId="0" applyAlignment="1" applyBorder="1" applyFont="1">
      <alignment horizontal="center" vertical="center" wrapText="1"/>
    </xf>
    <xf borderId="16" fillId="3" fontId="3" numFmtId="2" xfId="0" applyAlignment="1" applyBorder="1" applyFont="1" applyNumberFormat="1">
      <alignment horizontal="center" vertical="center" wrapText="1"/>
    </xf>
    <xf borderId="16" fillId="3" fontId="3" numFmtId="164" xfId="0" applyAlignment="1" applyBorder="1" applyFont="1" applyNumberFormat="1">
      <alignment horizontal="center" vertical="center" wrapText="1"/>
    </xf>
    <xf borderId="16" fillId="3" fontId="6" numFmtId="165" xfId="0" applyAlignment="1" applyBorder="1" applyFont="1" applyNumberFormat="1">
      <alignment horizontal="center" vertical="center" wrapText="1"/>
    </xf>
    <xf borderId="16" fillId="0" fontId="3" numFmtId="166" xfId="0" applyAlignment="1" applyBorder="1" applyFont="1" applyNumberFormat="1">
      <alignment horizontal="center" vertical="center" wrapText="1"/>
    </xf>
    <xf borderId="16" fillId="3" fontId="3" numFmtId="165" xfId="0" applyAlignment="1" applyBorder="1" applyFont="1" applyNumberFormat="1">
      <alignment horizontal="center" vertical="center" wrapText="1"/>
    </xf>
    <xf borderId="16" fillId="0" fontId="3" numFmtId="1" xfId="0" applyAlignment="1" applyBorder="1" applyFont="1" applyNumberFormat="1">
      <alignment horizontal="center" vertical="center" wrapText="1"/>
    </xf>
    <xf borderId="16" fillId="0" fontId="3" numFmtId="0" xfId="0" applyAlignment="1" applyBorder="1" applyFont="1">
      <alignment horizontal="center" vertical="center" wrapText="1"/>
    </xf>
    <xf borderId="16" fillId="4" fontId="3" numFmtId="167" xfId="0" applyAlignment="1" applyBorder="1" applyFont="1" applyNumberFormat="1">
      <alignment horizontal="center" vertical="center" wrapText="1"/>
    </xf>
    <xf borderId="16" fillId="4" fontId="3" numFmtId="0" xfId="0" applyAlignment="1" applyBorder="1" applyFont="1">
      <alignment horizontal="center" vertical="center"/>
    </xf>
    <xf borderId="16" fillId="3" fontId="3" numFmtId="168" xfId="0" applyAlignment="1" applyBorder="1" applyFont="1" applyNumberFormat="1">
      <alignment horizontal="center" vertical="center"/>
    </xf>
    <xf borderId="16" fillId="3" fontId="17" numFmtId="0" xfId="0" applyAlignment="1" applyBorder="1" applyFont="1">
      <alignment horizontal="center" vertical="center"/>
    </xf>
    <xf borderId="31" fillId="4" fontId="3" numFmtId="0" xfId="0" applyAlignment="1" applyBorder="1" applyFont="1">
      <alignment horizontal="center" vertical="center"/>
    </xf>
    <xf borderId="19" fillId="0" fontId="6" numFmtId="2" xfId="0" applyAlignment="1" applyBorder="1" applyFont="1" applyNumberFormat="1">
      <alignment horizontal="center" vertical="center" wrapText="1"/>
    </xf>
    <xf borderId="19" fillId="0" fontId="6" numFmtId="164" xfId="0" applyAlignment="1" applyBorder="1" applyFont="1" applyNumberFormat="1">
      <alignment horizontal="center" vertical="center" wrapText="1"/>
    </xf>
    <xf borderId="25" fillId="0" fontId="3" numFmtId="0" xfId="0" applyAlignment="1" applyBorder="1" applyFont="1">
      <alignment horizontal="center" vertical="center"/>
    </xf>
    <xf borderId="17" fillId="0" fontId="6" numFmtId="2" xfId="0" applyAlignment="1" applyBorder="1" applyFont="1" applyNumberFormat="1">
      <alignment horizontal="center" vertical="center" wrapText="1"/>
    </xf>
    <xf borderId="29" fillId="0" fontId="6" numFmtId="2" xfId="0" applyAlignment="1" applyBorder="1" applyFont="1" applyNumberFormat="1">
      <alignment horizontal="center" vertical="center" wrapText="1"/>
    </xf>
    <xf borderId="29" fillId="0" fontId="6" numFmtId="164" xfId="0" applyAlignment="1" applyBorder="1" applyFont="1" applyNumberFormat="1">
      <alignment horizontal="center" vertical="center" wrapText="1"/>
    </xf>
    <xf borderId="29" fillId="0" fontId="3" numFmtId="0" xfId="0" applyAlignment="1" applyBorder="1" applyFont="1">
      <alignment horizontal="center" vertical="center"/>
    </xf>
    <xf borderId="30" fillId="0" fontId="3" numFmtId="0" xfId="0" applyAlignment="1" applyBorder="1" applyFont="1">
      <alignment horizontal="center" vertical="center"/>
    </xf>
    <xf borderId="21" fillId="0" fontId="18" numFmtId="0" xfId="0" applyAlignment="1" applyBorder="1" applyFont="1">
      <alignment horizontal="center" vertical="center" wrapText="1"/>
    </xf>
    <xf borderId="21" fillId="0" fontId="15" numFmtId="0" xfId="0" applyAlignment="1" applyBorder="1" applyFont="1">
      <alignment horizontal="center" vertical="center" wrapText="1"/>
    </xf>
    <xf borderId="21" fillId="0" fontId="15" numFmtId="2" xfId="0" applyAlignment="1" applyBorder="1" applyFont="1" applyNumberFormat="1">
      <alignment horizontal="center" vertical="center" wrapText="1"/>
    </xf>
    <xf borderId="21" fillId="0" fontId="15" numFmtId="164" xfId="0" applyAlignment="1" applyBorder="1" applyFont="1" applyNumberFormat="1">
      <alignment horizontal="center" vertical="center" wrapText="1"/>
    </xf>
    <xf borderId="21" fillId="0" fontId="18" numFmtId="165" xfId="0" applyAlignment="1" applyBorder="1" applyFont="1" applyNumberFormat="1">
      <alignment horizontal="center" vertical="center" wrapText="1"/>
    </xf>
    <xf borderId="21" fillId="0" fontId="15" numFmtId="166" xfId="0" applyAlignment="1" applyBorder="1" applyFont="1" applyNumberFormat="1">
      <alignment horizontal="center" vertical="center" wrapText="1"/>
    </xf>
    <xf borderId="21" fillId="0" fontId="15" numFmtId="165" xfId="0" applyAlignment="1" applyBorder="1" applyFont="1" applyNumberFormat="1">
      <alignment horizontal="center" vertical="center" wrapText="1"/>
    </xf>
    <xf borderId="21" fillId="0" fontId="15" numFmtId="1" xfId="0" applyAlignment="1" applyBorder="1" applyFont="1" applyNumberFormat="1">
      <alignment horizontal="center" vertical="center" wrapText="1"/>
    </xf>
    <xf borderId="21" fillId="0" fontId="15" numFmtId="167" xfId="0" applyAlignment="1" applyBorder="1" applyFont="1" applyNumberFormat="1">
      <alignment horizontal="center" vertical="center" wrapText="1"/>
    </xf>
    <xf borderId="21" fillId="0" fontId="15" numFmtId="0" xfId="0" applyAlignment="1" applyBorder="1" applyFont="1">
      <alignment horizontal="center" vertical="center"/>
    </xf>
    <xf borderId="22" fillId="0" fontId="15" numFmtId="0" xfId="0" applyAlignment="1" applyBorder="1" applyFont="1">
      <alignment horizontal="center" vertical="center"/>
    </xf>
    <xf borderId="16" fillId="0" fontId="18" numFmtId="0" xfId="0" applyAlignment="1" applyBorder="1" applyFont="1">
      <alignment horizontal="center" vertical="center" wrapText="1"/>
    </xf>
    <xf borderId="16" fillId="0" fontId="15" numFmtId="0" xfId="0" applyAlignment="1" applyBorder="1" applyFont="1">
      <alignment horizontal="center" vertical="center" wrapText="1"/>
    </xf>
    <xf borderId="16" fillId="0" fontId="15" numFmtId="2" xfId="0" applyAlignment="1" applyBorder="1" applyFont="1" applyNumberFormat="1">
      <alignment horizontal="center" vertical="center" wrapText="1"/>
    </xf>
    <xf borderId="16" fillId="0" fontId="15" numFmtId="164" xfId="0" applyAlignment="1" applyBorder="1" applyFont="1" applyNumberFormat="1">
      <alignment horizontal="center" vertical="center" wrapText="1"/>
    </xf>
    <xf borderId="16" fillId="0" fontId="18" numFmtId="165" xfId="0" applyAlignment="1" applyBorder="1" applyFont="1" applyNumberFormat="1">
      <alignment horizontal="center" vertical="center" wrapText="1"/>
    </xf>
    <xf borderId="16" fillId="0" fontId="15" numFmtId="166" xfId="0" applyAlignment="1" applyBorder="1" applyFont="1" applyNumberFormat="1">
      <alignment horizontal="center" vertical="center" wrapText="1"/>
    </xf>
    <xf borderId="16" fillId="0" fontId="15" numFmtId="165" xfId="0" applyAlignment="1" applyBorder="1" applyFont="1" applyNumberFormat="1">
      <alignment horizontal="center" vertical="center" wrapText="1"/>
    </xf>
    <xf borderId="16" fillId="0" fontId="15" numFmtId="1" xfId="0" applyAlignment="1" applyBorder="1" applyFont="1" applyNumberFormat="1">
      <alignment horizontal="center" vertical="center" wrapText="1"/>
    </xf>
    <xf borderId="16" fillId="0" fontId="15" numFmtId="0" xfId="0" applyAlignment="1" applyBorder="1" applyFont="1">
      <alignment horizontal="center" vertical="center"/>
    </xf>
    <xf borderId="16" fillId="0" fontId="3" numFmtId="168" xfId="0" applyAlignment="1" applyBorder="1" applyFont="1" applyNumberFormat="1">
      <alignment horizontal="center" vertical="center"/>
    </xf>
    <xf borderId="31" fillId="0" fontId="15" numFmtId="0" xfId="0" applyAlignment="1" applyBorder="1" applyFont="1">
      <alignment horizontal="center" vertical="center"/>
    </xf>
    <xf borderId="19" fillId="0" fontId="15" numFmtId="2" xfId="0" applyAlignment="1" applyBorder="1" applyFont="1" applyNumberFormat="1">
      <alignment horizontal="center" vertical="center" wrapText="1"/>
    </xf>
    <xf borderId="19" fillId="0" fontId="3" numFmtId="2" xfId="0" applyAlignment="1" applyBorder="1" applyFont="1" applyNumberFormat="1">
      <alignment horizontal="center" vertical="center"/>
    </xf>
    <xf borderId="19" fillId="0" fontId="15" numFmtId="164" xfId="0" applyAlignment="1" applyBorder="1" applyFont="1" applyNumberFormat="1">
      <alignment horizontal="center" vertical="center" wrapText="1"/>
    </xf>
    <xf borderId="19" fillId="4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7" fillId="0" fontId="15" numFmtId="2" xfId="0" applyAlignment="1" applyBorder="1" applyFont="1" applyNumberFormat="1">
      <alignment horizontal="center" vertical="center" wrapText="1"/>
    </xf>
    <xf borderId="17" fillId="0" fontId="15" numFmtId="164" xfId="0" applyAlignment="1" applyBorder="1" applyFont="1" applyNumberFormat="1">
      <alignment horizontal="center" vertical="center" wrapText="1"/>
    </xf>
    <xf borderId="17" fillId="4" fontId="3" numFmtId="0" xfId="0" applyAlignment="1" applyBorder="1" applyFont="1">
      <alignment horizontal="center" vertical="center"/>
    </xf>
    <xf borderId="17" fillId="0" fontId="3" numFmtId="3" xfId="0" applyAlignment="1" applyBorder="1" applyFont="1" applyNumberFormat="1">
      <alignment vertical="center"/>
    </xf>
    <xf borderId="17" fillId="4" fontId="6" numFmtId="165" xfId="0" applyAlignment="1" applyBorder="1" applyFont="1" applyNumberFormat="1">
      <alignment horizontal="center" vertical="center" wrapText="1"/>
    </xf>
    <xf borderId="17" fillId="4" fontId="3" numFmtId="166" xfId="0" applyAlignment="1" applyBorder="1" applyFont="1" applyNumberFormat="1">
      <alignment horizontal="center" vertical="center" wrapText="1"/>
    </xf>
    <xf borderId="17" fillId="4" fontId="3" numFmtId="165" xfId="0" applyAlignment="1" applyBorder="1" applyFont="1" applyNumberFormat="1">
      <alignment horizontal="center" vertical="center" wrapText="1"/>
    </xf>
    <xf borderId="27" fillId="4" fontId="3" numFmtId="0" xfId="0" applyAlignment="1" applyBorder="1" applyFont="1">
      <alignment horizontal="center" vertical="center" wrapText="1"/>
    </xf>
    <xf borderId="0" fillId="0" fontId="3" numFmtId="17" xfId="0" applyAlignment="1" applyFont="1" applyNumberFormat="1">
      <alignment horizontal="left" vertical="center"/>
    </xf>
    <xf borderId="27" fillId="3" fontId="3" numFmtId="0" xfId="0" applyAlignment="1" applyBorder="1" applyFont="1">
      <alignment horizontal="center" vertical="center"/>
    </xf>
    <xf borderId="27" fillId="3" fontId="19" numFmtId="0" xfId="0" applyAlignment="1" applyBorder="1" applyFont="1">
      <alignment horizontal="center" vertical="center" wrapText="1"/>
    </xf>
    <xf borderId="17" fillId="0" fontId="3" numFmtId="49" xfId="0" applyAlignment="1" applyBorder="1" applyFont="1" applyNumberFormat="1">
      <alignment horizontal="center" vertical="center" wrapText="1"/>
    </xf>
    <xf borderId="17" fillId="0" fontId="15" numFmtId="2" xfId="0" applyAlignment="1" applyBorder="1" applyFont="1" applyNumberFormat="1">
      <alignment horizontal="center" vertical="center"/>
    </xf>
    <xf borderId="17" fillId="0" fontId="15" numFmtId="164" xfId="0" applyAlignment="1" applyBorder="1" applyFont="1" applyNumberFormat="1">
      <alignment horizontal="center" vertical="center"/>
    </xf>
    <xf borderId="17" fillId="0" fontId="6" numFmtId="0" xfId="0" applyAlignment="1" applyBorder="1" applyFont="1">
      <alignment horizontal="center" vertical="center"/>
    </xf>
    <xf borderId="17" fillId="0" fontId="3" numFmtId="49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vertical="center" wrapText="1"/>
    </xf>
    <xf borderId="17" fillId="0" fontId="20" numFmtId="0" xfId="0" applyAlignment="1" applyBorder="1" applyFont="1">
      <alignment vertical="center"/>
    </xf>
    <xf borderId="17" fillId="0" fontId="21" numFmtId="0" xfId="0" applyAlignment="1" applyBorder="1" applyFont="1">
      <alignment vertical="center" wrapText="1"/>
    </xf>
    <xf borderId="17" fillId="0" fontId="22" numFmtId="0" xfId="0" applyBorder="1" applyFont="1"/>
    <xf borderId="30" fillId="0" fontId="3" numFmtId="0" xfId="0" applyAlignment="1" applyBorder="1" applyFont="1">
      <alignment horizontal="center" vertical="center" wrapText="1"/>
    </xf>
    <xf borderId="21" fillId="0" fontId="3" numFmtId="0" xfId="0" applyAlignment="1" applyBorder="1" applyFont="1">
      <alignment horizontal="center" vertical="center"/>
    </xf>
    <xf borderId="21" fillId="0" fontId="3" numFmtId="1" xfId="0" applyAlignment="1" applyBorder="1" applyFont="1" applyNumberFormat="1">
      <alignment horizontal="center" vertical="center"/>
    </xf>
    <xf borderId="21" fillId="4" fontId="3" numFmtId="167" xfId="0" applyAlignment="1" applyBorder="1" applyFont="1" applyNumberFormat="1">
      <alignment horizontal="center" vertical="center" wrapText="1"/>
    </xf>
    <xf borderId="21" fillId="0" fontId="3" numFmtId="0" xfId="0" applyAlignment="1" applyBorder="1" applyFont="1">
      <alignment vertical="center"/>
    </xf>
    <xf borderId="22" fillId="0" fontId="3" numFmtId="0" xfId="0" applyAlignment="1" applyBorder="1" applyFont="1">
      <alignment horizontal="center" vertical="center"/>
    </xf>
    <xf borderId="17" fillId="0" fontId="3" numFmtId="1" xfId="0" applyAlignment="1" applyBorder="1" applyFont="1" applyNumberFormat="1">
      <alignment horizontal="center" vertical="center"/>
    </xf>
    <xf borderId="29" fillId="4" fontId="3" numFmtId="0" xfId="0" applyAlignment="1" applyBorder="1" applyFont="1">
      <alignment horizontal="center" vertical="center"/>
    </xf>
    <xf borderId="30" fillId="0" fontId="15" numFmtId="0" xfId="0" applyAlignment="1" applyBorder="1" applyFont="1">
      <alignment horizontal="center" vertical="center"/>
    </xf>
    <xf borderId="21" fillId="0" fontId="3" numFmtId="1" xfId="0" applyAlignment="1" applyBorder="1" applyFont="1" applyNumberFormat="1">
      <alignment horizontal="center" vertical="center" wrapText="1"/>
    </xf>
    <xf borderId="16" fillId="0" fontId="3" numFmtId="2" xfId="0" applyAlignment="1" applyBorder="1" applyFont="1" applyNumberFormat="1">
      <alignment horizontal="center" vertical="center" wrapText="1"/>
    </xf>
    <xf borderId="16" fillId="0" fontId="3" numFmtId="164" xfId="0" applyAlignment="1" applyBorder="1" applyFont="1" applyNumberFormat="1">
      <alignment horizontal="center" vertical="center" wrapText="1"/>
    </xf>
    <xf borderId="16" fillId="0" fontId="6" numFmtId="165" xfId="0" applyAlignment="1" applyBorder="1" applyFont="1" applyNumberFormat="1">
      <alignment horizontal="center" vertical="center" wrapText="1"/>
    </xf>
    <xf borderId="16" fillId="0" fontId="3" numFmtId="165" xfId="0" applyAlignment="1" applyBorder="1" applyFont="1" applyNumberFormat="1">
      <alignment horizontal="center" vertical="center" wrapText="1"/>
    </xf>
    <xf borderId="16" fillId="0" fontId="3" numFmtId="167" xfId="0" applyAlignment="1" applyBorder="1" applyFont="1" applyNumberFormat="1">
      <alignment horizontal="center" vertical="center" wrapText="1"/>
    </xf>
    <xf borderId="16" fillId="0" fontId="3" numFmtId="0" xfId="0" applyAlignment="1" applyBorder="1" applyFont="1">
      <alignment horizontal="center" vertical="center"/>
    </xf>
    <xf borderId="16" fillId="0" fontId="3" numFmtId="168" xfId="0" applyAlignment="1" applyBorder="1" applyFont="1" applyNumberFormat="1">
      <alignment horizontal="center" vertical="center" wrapText="1"/>
    </xf>
    <xf borderId="16" fillId="0" fontId="23" numFmtId="0" xfId="0" applyAlignment="1" applyBorder="1" applyFont="1">
      <alignment horizontal="center" vertical="center"/>
    </xf>
    <xf borderId="31" fillId="0" fontId="3" numFmtId="0" xfId="0" applyAlignment="1" applyBorder="1" applyFont="1">
      <alignment horizontal="center" vertical="center"/>
    </xf>
    <xf borderId="19" fillId="0" fontId="24" numFmtId="0" xfId="0" applyAlignment="1" applyBorder="1" applyFont="1">
      <alignment horizontal="center" vertical="center"/>
    </xf>
    <xf borderId="17" fillId="0" fontId="25" numFmtId="0" xfId="0" applyAlignment="1" applyBorder="1" applyFont="1">
      <alignment horizontal="center" vertical="center"/>
    </xf>
    <xf borderId="17" fillId="5" fontId="3" numFmtId="167" xfId="0" applyAlignment="1" applyBorder="1" applyFill="1" applyFont="1" applyNumberFormat="1">
      <alignment horizontal="center" vertical="center" wrapText="1"/>
    </xf>
    <xf borderId="17" fillId="5" fontId="3" numFmtId="0" xfId="0" applyAlignment="1" applyBorder="1" applyFont="1">
      <alignment horizontal="center" vertical="center" wrapText="1"/>
    </xf>
    <xf borderId="17" fillId="5" fontId="3" numFmtId="0" xfId="0" applyAlignment="1" applyBorder="1" applyFont="1">
      <alignment horizontal="center" vertical="center"/>
    </xf>
    <xf borderId="17" fillId="3" fontId="6" numFmtId="0" xfId="0" applyAlignment="1" applyBorder="1" applyFont="1">
      <alignment horizontal="center" vertical="center" wrapText="1"/>
    </xf>
    <xf borderId="17" fillId="3" fontId="3" numFmtId="2" xfId="0" applyAlignment="1" applyBorder="1" applyFont="1" applyNumberFormat="1">
      <alignment horizontal="center" vertical="center" wrapText="1"/>
    </xf>
    <xf borderId="17" fillId="3" fontId="3" numFmtId="164" xfId="0" applyAlignment="1" applyBorder="1" applyFont="1" applyNumberFormat="1">
      <alignment horizontal="center" vertical="center" wrapText="1"/>
    </xf>
    <xf borderId="17" fillId="3" fontId="6" numFmtId="165" xfId="0" applyAlignment="1" applyBorder="1" applyFont="1" applyNumberFormat="1">
      <alignment horizontal="center" vertical="center" wrapText="1"/>
    </xf>
    <xf borderId="17" fillId="0" fontId="3" numFmtId="3" xfId="0" applyAlignment="1" applyBorder="1" applyFont="1" applyNumberFormat="1">
      <alignment horizontal="center" vertical="center" wrapText="1"/>
    </xf>
    <xf borderId="17" fillId="0" fontId="26" numFmtId="0" xfId="0" applyAlignment="1" applyBorder="1" applyFont="1">
      <alignment horizontal="center" vertical="center" wrapText="1"/>
    </xf>
    <xf borderId="27" fillId="4" fontId="3" numFmtId="0" xfId="0" applyAlignment="1" applyBorder="1" applyFont="1">
      <alignment horizontal="center" vertical="center"/>
    </xf>
    <xf borderId="17" fillId="3" fontId="3" numFmtId="166" xfId="0" applyAlignment="1" applyBorder="1" applyFont="1" applyNumberFormat="1">
      <alignment horizontal="center" vertical="center" wrapText="1"/>
    </xf>
    <xf borderId="16" fillId="4" fontId="3" numFmtId="2" xfId="0" applyAlignment="1" applyBorder="1" applyFont="1" applyNumberFormat="1">
      <alignment horizontal="center" vertical="center" wrapText="1"/>
    </xf>
    <xf borderId="16" fillId="4" fontId="3" numFmtId="164" xfId="0" applyAlignment="1" applyBorder="1" applyFont="1" applyNumberFormat="1">
      <alignment horizontal="center" vertical="center" wrapText="1"/>
    </xf>
    <xf borderId="16" fillId="4" fontId="6" numFmtId="165" xfId="0" applyAlignment="1" applyBorder="1" applyFont="1" applyNumberFormat="1">
      <alignment horizontal="center" vertical="center" wrapText="1"/>
    </xf>
    <xf borderId="16" fillId="0" fontId="3" numFmtId="3" xfId="0" applyAlignment="1" applyBorder="1" applyFont="1" applyNumberFormat="1">
      <alignment horizontal="center" vertical="center" wrapText="1"/>
    </xf>
    <xf borderId="16" fillId="0" fontId="27" numFmtId="0" xfId="0" applyAlignment="1" applyBorder="1" applyFont="1">
      <alignment horizontal="center" vertical="center" wrapText="1"/>
    </xf>
    <xf borderId="17" fillId="4" fontId="6" numFmtId="0" xfId="0" applyAlignment="1" applyBorder="1" applyFont="1">
      <alignment horizontal="center" vertical="center" wrapText="1"/>
    </xf>
    <xf borderId="17" fillId="4" fontId="3" numFmtId="168" xfId="0" applyAlignment="1" applyBorder="1" applyFont="1" applyNumberFormat="1">
      <alignment horizontal="center" vertical="center"/>
    </xf>
    <xf borderId="0" fillId="5" fontId="3" numFmtId="0" xfId="0" applyAlignment="1" applyBorder="1" applyFont="1">
      <alignment horizontal="left" vertical="center" wrapText="1"/>
    </xf>
    <xf borderId="17" fillId="4" fontId="6" numFmtId="2" xfId="0" applyAlignment="1" applyBorder="1" applyFont="1" applyNumberFormat="1">
      <alignment horizontal="center" vertical="center" wrapText="1"/>
    </xf>
    <xf borderId="17" fillId="4" fontId="6" numFmtId="164" xfId="0" applyAlignment="1" applyBorder="1" applyFont="1" applyNumberFormat="1">
      <alignment horizontal="center" vertical="center" wrapText="1"/>
    </xf>
    <xf borderId="17" fillId="6" fontId="28" numFmtId="167" xfId="0" applyAlignment="1" applyBorder="1" applyFill="1" applyFont="1" applyNumberFormat="1">
      <alignment horizontal="center" vertical="center" wrapText="1"/>
    </xf>
    <xf borderId="17" fillId="0" fontId="15" numFmtId="0" xfId="0" applyAlignment="1" applyBorder="1" applyFont="1">
      <alignment horizontal="center" vertical="center" wrapText="1"/>
    </xf>
    <xf borderId="27" fillId="0" fontId="15" numFmtId="0" xfId="0" applyAlignment="1" applyBorder="1" applyFont="1">
      <alignment horizontal="center" vertical="center"/>
    </xf>
    <xf borderId="19" fillId="0" fontId="1" numFmtId="2" xfId="0" applyAlignment="1" applyBorder="1" applyFont="1" applyNumberFormat="1">
      <alignment horizontal="center" vertical="center"/>
    </xf>
    <xf borderId="19" fillId="0" fontId="1" numFmtId="164" xfId="0" applyAlignment="1" applyBorder="1" applyFont="1" applyNumberFormat="1">
      <alignment horizontal="center" vertical="center"/>
    </xf>
    <xf borderId="19" fillId="4" fontId="3" numFmtId="167" xfId="0" applyAlignment="1" applyBorder="1" applyFont="1" applyNumberFormat="1">
      <alignment horizontal="center" vertical="center" wrapText="1"/>
    </xf>
    <xf borderId="19" fillId="0" fontId="3" numFmtId="168" xfId="0" applyAlignment="1" applyBorder="1" applyFont="1" applyNumberFormat="1">
      <alignment horizontal="center" vertical="center" wrapText="1"/>
    </xf>
    <xf borderId="17" fillId="0" fontId="1" numFmtId="2" xfId="0" applyAlignment="1" applyBorder="1" applyFont="1" applyNumberFormat="1">
      <alignment horizontal="center" vertical="center"/>
    </xf>
    <xf borderId="17" fillId="0" fontId="1" numFmtId="164" xfId="0" applyAlignment="1" applyBorder="1" applyFont="1" applyNumberFormat="1">
      <alignment horizontal="center" vertical="center"/>
    </xf>
    <xf borderId="27" fillId="7" fontId="3" numFmtId="0" xfId="0" applyAlignment="1" applyBorder="1" applyFill="1" applyFont="1">
      <alignment horizontal="center" vertical="center"/>
    </xf>
    <xf borderId="17" fillId="4" fontId="29" numFmtId="0" xfId="0" applyAlignment="1" applyBorder="1" applyFont="1">
      <alignment horizontal="center" vertical="center"/>
    </xf>
    <xf borderId="17" fillId="0" fontId="30" numFmtId="165" xfId="0" applyAlignment="1" applyBorder="1" applyFont="1" applyNumberFormat="1">
      <alignment horizontal="center" vertical="center" wrapText="1"/>
    </xf>
    <xf borderId="17" fillId="4" fontId="31" numFmtId="165" xfId="0" applyAlignment="1" applyBorder="1" applyFont="1" applyNumberFormat="1">
      <alignment horizontal="center" vertical="center" wrapText="1"/>
    </xf>
    <xf borderId="17" fillId="0" fontId="6" numFmtId="1" xfId="0" applyAlignment="1" applyBorder="1" applyFont="1" applyNumberFormat="1">
      <alignment horizontal="center" vertical="center" wrapText="1"/>
    </xf>
    <xf borderId="17" fillId="0" fontId="6" numFmtId="49" xfId="0" applyAlignment="1" applyBorder="1" applyFont="1" applyNumberFormat="1">
      <alignment horizontal="center" vertical="center" wrapText="1"/>
    </xf>
    <xf borderId="17" fillId="0" fontId="32" numFmtId="0" xfId="0" applyBorder="1" applyFont="1"/>
    <xf borderId="17" fillId="4" fontId="3" numFmtId="3" xfId="0" applyAlignment="1" applyBorder="1" applyFont="1" applyNumberFormat="1">
      <alignment horizontal="center" vertical="center" wrapText="1"/>
    </xf>
    <xf borderId="27" fillId="3" fontId="3" numFmtId="0" xfId="0" applyAlignment="1" applyBorder="1" applyFont="1">
      <alignment horizontal="center" vertical="center" wrapText="1"/>
    </xf>
    <xf borderId="29" fillId="4" fontId="6" numFmtId="0" xfId="0" applyAlignment="1" applyBorder="1" applyFont="1">
      <alignment horizontal="center" vertical="center" wrapText="1"/>
    </xf>
    <xf borderId="29" fillId="0" fontId="1" numFmtId="2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29" fillId="0" fontId="3" numFmtId="2" xfId="0" applyAlignment="1" applyBorder="1" applyFont="1" applyNumberFormat="1">
      <alignment horizontal="center" vertical="center"/>
    </xf>
    <xf borderId="29" fillId="4" fontId="3" numFmtId="165" xfId="0" applyAlignment="1" applyBorder="1" applyFont="1" applyNumberFormat="1">
      <alignment horizontal="center" vertical="center" wrapText="1"/>
    </xf>
    <xf borderId="29" fillId="4" fontId="33" numFmtId="165" xfId="0" applyAlignment="1" applyBorder="1" applyFont="1" applyNumberFormat="1">
      <alignment horizontal="center" vertical="center" wrapText="1"/>
    </xf>
    <xf borderId="22" fillId="0" fontId="3" numFmtId="0" xfId="0" applyAlignment="1" applyBorder="1" applyFont="1">
      <alignment horizontal="center" vertical="center" wrapText="1"/>
    </xf>
    <xf borderId="27" fillId="0" fontId="14" numFmtId="0" xfId="0" applyAlignment="1" applyBorder="1" applyFont="1">
      <alignment horizontal="center" vertical="center"/>
    </xf>
    <xf borderId="29" fillId="0" fontId="3" numFmtId="49" xfId="0" applyAlignment="1" applyBorder="1" applyFont="1" applyNumberFormat="1">
      <alignment horizontal="center" vertical="center" wrapText="1"/>
    </xf>
    <xf borderId="29" fillId="0" fontId="15" numFmtId="2" xfId="0" applyAlignment="1" applyBorder="1" applyFont="1" applyNumberFormat="1">
      <alignment horizontal="center" vertical="center" wrapText="1"/>
    </xf>
    <xf borderId="29" fillId="0" fontId="15" numFmtId="164" xfId="0" applyAlignment="1" applyBorder="1" applyFont="1" applyNumberFormat="1">
      <alignment horizontal="center" vertical="center" wrapText="1"/>
    </xf>
    <xf borderId="29" fillId="0" fontId="14" numFmtId="168" xfId="0" applyAlignment="1" applyBorder="1" applyFont="1" applyNumberFormat="1">
      <alignment horizontal="center" vertical="center" wrapText="1"/>
    </xf>
    <xf borderId="20" fillId="4" fontId="3" numFmtId="0" xfId="0" applyAlignment="1" applyBorder="1" applyFont="1">
      <alignment horizontal="center" vertical="center"/>
    </xf>
    <xf borderId="17" fillId="4" fontId="34" numFmtId="0" xfId="0" applyAlignment="1" applyBorder="1" applyFont="1">
      <alignment horizontal="center" vertical="center"/>
    </xf>
    <xf borderId="27" fillId="4" fontId="3" numFmtId="167" xfId="0" applyAlignment="1" applyBorder="1" applyFont="1" applyNumberFormat="1">
      <alignment horizontal="center" vertical="center" wrapText="1"/>
    </xf>
    <xf borderId="32" fillId="5" fontId="3" numFmtId="0" xfId="0" applyAlignment="1" applyBorder="1" applyFont="1">
      <alignment horizontal="center" vertical="center" wrapText="1"/>
    </xf>
    <xf borderId="32" fillId="0" fontId="5" numFmtId="0" xfId="0" applyBorder="1" applyFont="1"/>
    <xf borderId="17" fillId="3" fontId="3" numFmtId="165" xfId="0" applyAlignment="1" applyBorder="1" applyFont="1" applyNumberFormat="1">
      <alignment horizontal="center" vertical="center" wrapText="1"/>
    </xf>
    <xf borderId="17" fillId="3" fontId="3" numFmtId="3" xfId="0" applyAlignment="1" applyBorder="1" applyFont="1" applyNumberFormat="1">
      <alignment horizontal="center" vertical="center"/>
    </xf>
    <xf borderId="29" fillId="3" fontId="3" numFmtId="165" xfId="0" applyAlignment="1" applyBorder="1" applyFont="1" applyNumberFormat="1">
      <alignment horizontal="center" vertical="center" wrapText="1"/>
    </xf>
    <xf borderId="29" fillId="3" fontId="3" numFmtId="166" xfId="0" applyAlignment="1" applyBorder="1" applyFont="1" applyNumberFormat="1">
      <alignment horizontal="center" vertical="center" wrapText="1"/>
    </xf>
    <xf borderId="29" fillId="3" fontId="3" numFmtId="1" xfId="0" applyAlignment="1" applyBorder="1" applyFont="1" applyNumberFormat="1">
      <alignment horizontal="center" vertical="center" wrapText="1"/>
    </xf>
    <xf borderId="29" fillId="3" fontId="3" numFmtId="2" xfId="0" applyAlignment="1" applyBorder="1" applyFont="1" applyNumberFormat="1">
      <alignment horizontal="center" vertical="center" wrapText="1"/>
    </xf>
    <xf borderId="29" fillId="3" fontId="3" numFmtId="0" xfId="0" applyAlignment="1" applyBorder="1" applyFont="1">
      <alignment horizontal="center" vertical="center"/>
    </xf>
    <xf borderId="29" fillId="3" fontId="3" numFmtId="3" xfId="0" applyAlignment="1" applyBorder="1" applyFont="1" applyNumberFormat="1">
      <alignment horizontal="center" vertical="center"/>
    </xf>
    <xf borderId="29" fillId="3" fontId="35" numFmtId="0" xfId="0" applyAlignment="1" applyBorder="1" applyFont="1">
      <alignment horizontal="center" vertical="center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0" fontId="3" numFmtId="165" xfId="0" applyAlignment="1" applyFont="1" applyNumberFormat="1">
      <alignment horizontal="center" vertical="center" wrapText="1"/>
    </xf>
    <xf borderId="0" fillId="0" fontId="3" numFmtId="167" xfId="0" applyAlignment="1" applyFont="1" applyNumberFormat="1">
      <alignment horizontal="left" vertical="center" wrapText="1"/>
    </xf>
    <xf borderId="0" fillId="0" fontId="3" numFmtId="1" xfId="0" applyAlignment="1" applyFont="1" applyNumberFormat="1">
      <alignment horizontal="center" vertical="center" wrapText="1"/>
    </xf>
    <xf borderId="0" fillId="0" fontId="3" numFmtId="165" xfId="0" applyAlignment="1" applyFont="1" applyNumberFormat="1">
      <alignment horizontal="left" vertical="center"/>
    </xf>
    <xf borderId="0" fillId="0" fontId="6" numFmtId="164" xfId="0" applyAlignment="1" applyFont="1" applyNumberFormat="1">
      <alignment horizontal="center" vertical="center" wrapText="1"/>
    </xf>
    <xf borderId="0" fillId="0" fontId="6" numFmtId="0" xfId="0" applyAlignment="1" applyFont="1">
      <alignment horizontal="left"/>
    </xf>
    <xf borderId="0" fillId="0" fontId="3" numFmtId="0" xfId="0" applyAlignment="1" applyFont="1">
      <alignment horizontal="left" wrapText="1"/>
    </xf>
    <xf borderId="0" fillId="0" fontId="3" numFmtId="164" xfId="0" applyFont="1" applyNumberFormat="1"/>
    <xf borderId="0" fillId="4" fontId="3" numFmtId="0" xfId="0" applyBorder="1" applyFont="1"/>
    <xf borderId="0" fillId="0" fontId="3" numFmtId="0" xfId="0" applyAlignment="1" applyFont="1">
      <alignment horizontal="center" vertical="top" wrapText="1"/>
    </xf>
    <xf borderId="0" fillId="0" fontId="28" numFmtId="0" xfId="0" applyFont="1"/>
    <xf borderId="0" fillId="0" fontId="3" numFmtId="165" xfId="0" applyAlignment="1" applyFont="1" applyNumberFormat="1">
      <alignment horizontal="center" vertical="center"/>
    </xf>
    <xf borderId="0" fillId="0" fontId="6" numFmtId="0" xfId="0" applyAlignment="1" applyFont="1">
      <alignment horizontal="center"/>
    </xf>
    <xf borderId="0" fillId="0" fontId="6" numFmtId="49" xfId="0" applyAlignment="1" applyFont="1" applyNumberForma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left"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17</xdr:col>
      <xdr:colOff>0</xdr:colOff>
      <xdr:row>536</xdr:row>
      <xdr:rowOff>0</xdr:rowOff>
    </xdr:from>
    <xdr:to>
      <xdr:col>17</xdr:col>
      <xdr:colOff>0</xdr:colOff>
      <xdr:row>536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18</xdr:col>
      <xdr:colOff>0</xdr:colOff>
      <xdr:row>536</xdr:row>
      <xdr:rowOff>0</xdr:rowOff>
    </xdr:from>
    <xdr:to>
      <xdr:col>18</xdr:col>
      <xdr:colOff>0</xdr:colOff>
      <xdr:row>536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17</xdr:col>
      <xdr:colOff>0</xdr:colOff>
      <xdr:row>343</xdr:row>
      <xdr:rowOff>0</xdr:rowOff>
    </xdr:from>
    <xdr:to>
      <xdr:col>17</xdr:col>
      <xdr:colOff>0</xdr:colOff>
      <xdr:row>343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18</xdr:col>
      <xdr:colOff>0</xdr:colOff>
      <xdr:row>524</xdr:row>
      <xdr:rowOff>0</xdr:rowOff>
    </xdr:from>
    <xdr:to>
      <xdr:col>18</xdr:col>
      <xdr:colOff>0</xdr:colOff>
      <xdr:row>524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17</xdr:col>
      <xdr:colOff>0</xdr:colOff>
      <xdr:row>1242</xdr:row>
      <xdr:rowOff>0</xdr:rowOff>
    </xdr:from>
    <xdr:to>
      <xdr:col>17</xdr:col>
      <xdr:colOff>0</xdr:colOff>
      <xdr:row>1242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18</xdr:col>
      <xdr:colOff>0</xdr:colOff>
      <xdr:row>1242</xdr:row>
      <xdr:rowOff>0</xdr:rowOff>
    </xdr:from>
    <xdr:to>
      <xdr:col>18</xdr:col>
      <xdr:colOff>0</xdr:colOff>
      <xdr:row>1242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17</xdr:col>
      <xdr:colOff>0</xdr:colOff>
      <xdr:row>1263</xdr:row>
      <xdr:rowOff>0</xdr:rowOff>
    </xdr:from>
    <xdr:to>
      <xdr:col>17</xdr:col>
      <xdr:colOff>0</xdr:colOff>
      <xdr:row>1263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18</xdr:col>
      <xdr:colOff>0</xdr:colOff>
      <xdr:row>1263</xdr:row>
      <xdr:rowOff>0</xdr:rowOff>
    </xdr:from>
    <xdr:to>
      <xdr:col>18</xdr:col>
      <xdr:colOff>0</xdr:colOff>
      <xdr:row>1263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17</xdr:col>
      <xdr:colOff>0</xdr:colOff>
      <xdr:row>1269</xdr:row>
      <xdr:rowOff>0</xdr:rowOff>
    </xdr:from>
    <xdr:to>
      <xdr:col>17</xdr:col>
      <xdr:colOff>0</xdr:colOff>
      <xdr:row>1269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18</xdr:col>
      <xdr:colOff>0</xdr:colOff>
      <xdr:row>1269</xdr:row>
      <xdr:rowOff>0</xdr:rowOff>
    </xdr:from>
    <xdr:to>
      <xdr:col>18</xdr:col>
      <xdr:colOff>0</xdr:colOff>
      <xdr:row>1269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17</xdr:col>
      <xdr:colOff>0</xdr:colOff>
      <xdr:row>1307</xdr:row>
      <xdr:rowOff>0</xdr:rowOff>
    </xdr:from>
    <xdr:to>
      <xdr:col>17</xdr:col>
      <xdr:colOff>0</xdr:colOff>
      <xdr:row>1307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18</xdr:col>
      <xdr:colOff>0</xdr:colOff>
      <xdr:row>1307</xdr:row>
      <xdr:rowOff>0</xdr:rowOff>
    </xdr:from>
    <xdr:to>
      <xdr:col>18</xdr:col>
      <xdr:colOff>0</xdr:colOff>
      <xdr:row>1307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17</xdr:col>
      <xdr:colOff>0</xdr:colOff>
      <xdr:row>1255</xdr:row>
      <xdr:rowOff>0</xdr:rowOff>
    </xdr:from>
    <xdr:to>
      <xdr:col>17</xdr:col>
      <xdr:colOff>0</xdr:colOff>
      <xdr:row>1255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18</xdr:col>
      <xdr:colOff>0</xdr:colOff>
      <xdr:row>1255</xdr:row>
      <xdr:rowOff>0</xdr:rowOff>
    </xdr:from>
    <xdr:to>
      <xdr:col>18</xdr:col>
      <xdr:colOff>0</xdr:colOff>
      <xdr:row>1255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17</xdr:col>
      <xdr:colOff>0</xdr:colOff>
      <xdr:row>1295</xdr:row>
      <xdr:rowOff>0</xdr:rowOff>
    </xdr:from>
    <xdr:to>
      <xdr:col>17</xdr:col>
      <xdr:colOff>0</xdr:colOff>
      <xdr:row>1295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  <xdr:twoCellAnchor>
    <xdr:from>
      <xdr:col>18</xdr:col>
      <xdr:colOff>0</xdr:colOff>
      <xdr:row>1295</xdr:row>
      <xdr:rowOff>0</xdr:rowOff>
    </xdr:from>
    <xdr:to>
      <xdr:col>18</xdr:col>
      <xdr:colOff>0</xdr:colOff>
      <xdr:row>1295</xdr:row>
      <xdr:rowOff>47625</xdr:rowOff>
    </xdr:to>
    <xdr:pic>
      <xdr:nvPicPr>
        <xdr:cNvPr descr="pixel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476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7.29" defaultRowHeight="15.0"/>
  <cols>
    <col customWidth="1" min="1" max="1" width="2.86"/>
    <col customWidth="1" min="2" max="2" width="8.29"/>
    <col customWidth="1" min="3" max="3" width="16.57"/>
    <col customWidth="1" min="4" max="4" width="19.14"/>
    <col customWidth="1" min="5" max="5" width="24.86"/>
    <col customWidth="1" min="6" max="6" width="16.43"/>
    <col customWidth="1" min="7" max="9" width="16.0"/>
    <col customWidth="1" min="10" max="10" width="13.0"/>
    <col customWidth="1" min="11" max="11" width="7.71"/>
    <col customWidth="1" min="12" max="12" width="14.14"/>
    <col customWidth="1" min="13" max="13" width="13.14"/>
    <col customWidth="1" min="14" max="14" width="23.0"/>
    <col customWidth="1" min="15" max="17" width="14.43"/>
    <col customWidth="1" min="18" max="28" width="9.71"/>
    <col customWidth="1" min="29" max="29" width="27.43"/>
    <col customWidth="1" min="30" max="30" width="12.43"/>
    <col customWidth="1" min="31" max="31" width="28.29"/>
    <col customWidth="1" min="32" max="32" width="13.14"/>
    <col customWidth="1" min="33" max="33" width="27.29"/>
  </cols>
  <sheetData>
    <row r="1" ht="19.5" customHeight="1">
      <c r="A1" s="11"/>
      <c r="B1" s="12"/>
      <c r="C1" s="13"/>
      <c r="D1" s="13"/>
      <c r="E1" s="14"/>
      <c r="F1" s="11"/>
      <c r="G1" s="11"/>
      <c r="H1" s="15"/>
      <c r="I1" s="15"/>
      <c r="J1" s="16"/>
      <c r="K1" s="16"/>
      <c r="L1" s="16"/>
      <c r="M1" s="16"/>
      <c r="N1" s="16"/>
      <c r="O1" s="16"/>
      <c r="P1" s="14"/>
      <c r="Q1" s="14"/>
      <c r="R1" s="17"/>
      <c r="S1" s="18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1"/>
      <c r="AG1" s="12"/>
    </row>
    <row r="2" ht="21.0" customHeight="1">
      <c r="A2" s="11"/>
      <c r="B2" s="19" t="s">
        <v>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11"/>
    </row>
    <row r="3" ht="15.0" customHeight="1">
      <c r="A3" s="11"/>
      <c r="B3" s="23" t="s">
        <v>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4"/>
      <c r="R3" s="25" t="s">
        <v>10</v>
      </c>
      <c r="S3" s="20"/>
      <c r="T3" s="20"/>
      <c r="U3" s="20"/>
      <c r="V3" s="20"/>
      <c r="W3" s="20"/>
      <c r="X3" s="20"/>
      <c r="Y3" s="20"/>
      <c r="Z3" s="20"/>
      <c r="AA3" s="20"/>
      <c r="AB3" s="24"/>
      <c r="AC3" s="26" t="s">
        <v>11</v>
      </c>
      <c r="AD3" s="27"/>
      <c r="AE3" s="27"/>
      <c r="AF3" s="28"/>
      <c r="AG3" s="11"/>
    </row>
    <row r="4" ht="108.0" customHeight="1">
      <c r="A4" s="29"/>
      <c r="B4" s="30" t="s">
        <v>12</v>
      </c>
      <c r="C4" s="31" t="s">
        <v>13</v>
      </c>
      <c r="D4" s="31" t="s">
        <v>14</v>
      </c>
      <c r="E4" s="32" t="s">
        <v>15</v>
      </c>
      <c r="F4" s="33" t="s">
        <v>16</v>
      </c>
      <c r="G4" s="34"/>
      <c r="H4" s="35" t="s">
        <v>17</v>
      </c>
      <c r="I4" s="36"/>
      <c r="J4" s="31" t="s">
        <v>18</v>
      </c>
      <c r="K4" s="32" t="s">
        <v>19</v>
      </c>
      <c r="L4" s="37" t="s">
        <v>20</v>
      </c>
      <c r="M4" s="31" t="s">
        <v>21</v>
      </c>
      <c r="N4" s="31" t="s">
        <v>22</v>
      </c>
      <c r="O4" s="38" t="s">
        <v>23</v>
      </c>
      <c r="P4" s="38" t="s">
        <v>24</v>
      </c>
      <c r="Q4" s="38" t="s">
        <v>25</v>
      </c>
      <c r="R4" s="39" t="s">
        <v>26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40" t="s">
        <v>27</v>
      </c>
      <c r="AD4" s="41" t="s">
        <v>28</v>
      </c>
      <c r="AE4" s="41" t="s">
        <v>29</v>
      </c>
      <c r="AF4" s="42" t="s">
        <v>30</v>
      </c>
      <c r="AG4" s="43"/>
    </row>
    <row r="5" ht="63.0" customHeight="1">
      <c r="B5" s="44"/>
      <c r="C5" s="45"/>
      <c r="D5" s="45"/>
      <c r="E5" s="45"/>
      <c r="F5" s="46" t="s">
        <v>31</v>
      </c>
      <c r="G5" s="46" t="s">
        <v>32</v>
      </c>
      <c r="H5" s="47" t="s">
        <v>32</v>
      </c>
      <c r="I5" s="47" t="s">
        <v>31</v>
      </c>
      <c r="J5" s="45"/>
      <c r="K5" s="45"/>
      <c r="L5" s="45"/>
      <c r="M5" s="45"/>
      <c r="N5" s="45"/>
      <c r="O5" s="48"/>
      <c r="P5" s="48"/>
      <c r="Q5" s="48"/>
      <c r="R5" s="49" t="s">
        <v>33</v>
      </c>
      <c r="S5" s="50" t="s">
        <v>34</v>
      </c>
      <c r="T5" s="50" t="s">
        <v>35</v>
      </c>
      <c r="U5" s="50" t="s">
        <v>36</v>
      </c>
      <c r="V5" s="50" t="s">
        <v>37</v>
      </c>
      <c r="W5" s="51" t="s">
        <v>38</v>
      </c>
      <c r="X5" s="50" t="s">
        <v>39</v>
      </c>
      <c r="Y5" s="50" t="s">
        <v>40</v>
      </c>
      <c r="Z5" s="50" t="s">
        <v>41</v>
      </c>
      <c r="AA5" s="50" t="s">
        <v>42</v>
      </c>
      <c r="AB5" s="50" t="s">
        <v>43</v>
      </c>
      <c r="AC5" s="52"/>
      <c r="AD5" s="53"/>
      <c r="AE5" s="53"/>
      <c r="AF5" s="54"/>
      <c r="AG5" s="43"/>
    </row>
    <row r="6" ht="14.25" customHeight="1">
      <c r="A6" s="55"/>
      <c r="B6" s="56"/>
      <c r="C6" s="57"/>
      <c r="D6" s="57"/>
      <c r="E6" s="58"/>
      <c r="F6" s="59"/>
      <c r="G6" s="59"/>
      <c r="H6" s="60"/>
      <c r="I6" s="60"/>
      <c r="J6" s="57"/>
      <c r="K6" s="58"/>
      <c r="L6" s="58"/>
      <c r="M6" s="57"/>
      <c r="N6" s="57"/>
      <c r="O6" s="61"/>
      <c r="P6" s="61"/>
      <c r="Q6" s="62"/>
      <c r="R6" s="63"/>
      <c r="S6" s="64"/>
      <c r="T6" s="64"/>
      <c r="U6" s="64"/>
      <c r="V6" s="64"/>
      <c r="W6" s="64"/>
      <c r="X6" s="64"/>
      <c r="Y6" s="64"/>
      <c r="Z6" s="64"/>
      <c r="AA6" s="64"/>
      <c r="AB6" s="64"/>
      <c r="AC6" s="65"/>
      <c r="AD6" s="59"/>
      <c r="AE6" s="59"/>
      <c r="AF6" s="66"/>
      <c r="AG6" s="43"/>
    </row>
    <row r="7" ht="34.5" customHeight="1">
      <c r="A7" s="11"/>
      <c r="B7" s="67">
        <v>1.0</v>
      </c>
      <c r="C7" s="50" t="s">
        <v>44</v>
      </c>
      <c r="D7" s="68" t="s">
        <v>45</v>
      </c>
      <c r="E7" s="68" t="s">
        <v>46</v>
      </c>
      <c r="F7" s="69">
        <v>750450.71</v>
      </c>
      <c r="G7" s="69">
        <v>592109.37</v>
      </c>
      <c r="H7" s="70">
        <v>53.13531043352</v>
      </c>
      <c r="I7" s="70">
        <v>22.745507705084</v>
      </c>
      <c r="J7" s="71" t="s">
        <v>47</v>
      </c>
      <c r="K7" s="71" t="s">
        <v>48</v>
      </c>
      <c r="L7" s="72" t="s">
        <v>49</v>
      </c>
      <c r="M7" s="73" t="s">
        <v>44</v>
      </c>
      <c r="N7" s="73" t="s">
        <v>50</v>
      </c>
      <c r="O7" s="74">
        <v>8.0</v>
      </c>
      <c r="P7" s="68">
        <v>10.0</v>
      </c>
      <c r="Q7" s="68">
        <v>0.0</v>
      </c>
      <c r="R7" s="75" t="s">
        <v>51</v>
      </c>
      <c r="S7" s="75" t="s">
        <v>51</v>
      </c>
      <c r="T7" s="75" t="s">
        <v>51</v>
      </c>
      <c r="U7" s="75" t="s">
        <v>52</v>
      </c>
      <c r="V7" s="75" t="s">
        <v>52</v>
      </c>
      <c r="W7" s="75" t="s">
        <v>51</v>
      </c>
      <c r="X7" s="75" t="s">
        <v>52</v>
      </c>
      <c r="Y7" s="75" t="s">
        <v>51</v>
      </c>
      <c r="Z7" s="75" t="s">
        <v>52</v>
      </c>
      <c r="AA7" s="75" t="s">
        <v>51</v>
      </c>
      <c r="AB7" s="75" t="s">
        <v>51</v>
      </c>
      <c r="AC7" s="68" t="s">
        <v>53</v>
      </c>
      <c r="AD7" s="76">
        <v>2.4256142E8</v>
      </c>
      <c r="AE7" s="77" t="str">
        <f>HYPERLINK("mailto:orlen.info@contactcenter.pl","orlen.info@contactcenter.pl")</f>
        <v>orlen.info@contactcenter.pl</v>
      </c>
      <c r="AF7" s="78" t="s">
        <v>52</v>
      </c>
      <c r="AG7" s="11"/>
    </row>
    <row r="8" ht="34.5" customHeight="1">
      <c r="A8" s="11"/>
      <c r="B8" s="79">
        <f t="shared" ref="B8:B287" si="1">B7+1</f>
        <v>2</v>
      </c>
      <c r="C8" s="80" t="s">
        <v>44</v>
      </c>
      <c r="D8" s="81" t="s">
        <v>54</v>
      </c>
      <c r="E8" s="81" t="s">
        <v>55</v>
      </c>
      <c r="F8" s="82">
        <v>753672.02</v>
      </c>
      <c r="G8" s="82">
        <v>593255.02</v>
      </c>
      <c r="H8" s="83">
        <v>53.14406588885</v>
      </c>
      <c r="I8" s="83">
        <v>22.794474835588</v>
      </c>
      <c r="J8" s="84" t="s">
        <v>47</v>
      </c>
      <c r="K8" s="84" t="s">
        <v>48</v>
      </c>
      <c r="L8" s="85" t="s">
        <v>56</v>
      </c>
      <c r="M8" s="86" t="s">
        <v>57</v>
      </c>
      <c r="N8" s="86" t="s">
        <v>58</v>
      </c>
      <c r="O8" s="87">
        <v>60.0</v>
      </c>
      <c r="P8" s="81">
        <v>250.0</v>
      </c>
      <c r="Q8" s="81">
        <v>20.0</v>
      </c>
      <c r="R8" s="88" t="s">
        <v>52</v>
      </c>
      <c r="S8" s="88" t="s">
        <v>52</v>
      </c>
      <c r="T8" s="88" t="s">
        <v>52</v>
      </c>
      <c r="U8" s="88" t="s">
        <v>52</v>
      </c>
      <c r="V8" s="88" t="s">
        <v>52</v>
      </c>
      <c r="W8" s="88" t="s">
        <v>51</v>
      </c>
      <c r="X8" s="88" t="s">
        <v>52</v>
      </c>
      <c r="Y8" s="88" t="s">
        <v>52</v>
      </c>
      <c r="Z8" s="88" t="s">
        <v>52</v>
      </c>
      <c r="AA8" s="88" t="s">
        <v>51</v>
      </c>
      <c r="AB8" s="88" t="s">
        <v>52</v>
      </c>
      <c r="AC8" s="81" t="s">
        <v>59</v>
      </c>
      <c r="AD8" s="89">
        <v>8.57182032E8</v>
      </c>
      <c r="AE8" s="90" t="str">
        <f>HYPERLINK("mailto:hesso-oil@tlen.pl","hesso-oil@tlen.pl")</f>
        <v>hesso-oil@tlen.pl</v>
      </c>
      <c r="AF8" s="91" t="s">
        <v>52</v>
      </c>
      <c r="AG8" s="11"/>
    </row>
    <row r="9" ht="34.5" customHeight="1">
      <c r="A9" s="11"/>
      <c r="B9" s="79">
        <f t="shared" si="1"/>
        <v>3</v>
      </c>
      <c r="C9" s="80" t="s">
        <v>44</v>
      </c>
      <c r="D9" s="81" t="s">
        <v>60</v>
      </c>
      <c r="E9" s="81" t="s">
        <v>61</v>
      </c>
      <c r="F9" s="82">
        <v>763048.87</v>
      </c>
      <c r="G9" s="82">
        <v>596087.39</v>
      </c>
      <c r="H9" s="92">
        <v>53.164927423252</v>
      </c>
      <c r="I9" s="83">
        <v>22.936707234702</v>
      </c>
      <c r="J9" s="84" t="s">
        <v>47</v>
      </c>
      <c r="K9" s="84" t="s">
        <v>48</v>
      </c>
      <c r="L9" s="85" t="s">
        <v>62</v>
      </c>
      <c r="M9" s="86" t="s">
        <v>57</v>
      </c>
      <c r="N9" s="86" t="s">
        <v>63</v>
      </c>
      <c r="O9" s="87">
        <v>52.0</v>
      </c>
      <c r="P9" s="81">
        <v>150.0</v>
      </c>
      <c r="Q9" s="81">
        <v>10.0</v>
      </c>
      <c r="R9" s="88" t="s">
        <v>51</v>
      </c>
      <c r="S9" s="88" t="s">
        <v>52</v>
      </c>
      <c r="T9" s="88" t="s">
        <v>51</v>
      </c>
      <c r="U9" s="88" t="s">
        <v>52</v>
      </c>
      <c r="V9" s="88" t="s">
        <v>52</v>
      </c>
      <c r="W9" s="88" t="s">
        <v>51</v>
      </c>
      <c r="X9" s="88" t="s">
        <v>52</v>
      </c>
      <c r="Y9" s="88" t="s">
        <v>52</v>
      </c>
      <c r="Z9" s="88" t="s">
        <v>52</v>
      </c>
      <c r="AA9" s="88" t="s">
        <v>51</v>
      </c>
      <c r="AB9" s="88" t="s">
        <v>51</v>
      </c>
      <c r="AC9" s="81" t="s">
        <v>64</v>
      </c>
      <c r="AD9" s="89">
        <v>8.57192952E8</v>
      </c>
      <c r="AE9" s="90" t="s">
        <v>65</v>
      </c>
      <c r="AF9" s="91" t="s">
        <v>52</v>
      </c>
      <c r="AG9" s="11"/>
    </row>
    <row r="10" ht="34.5" customHeight="1">
      <c r="A10" s="11"/>
      <c r="B10" s="93">
        <f t="shared" si="1"/>
        <v>4</v>
      </c>
      <c r="C10" s="94" t="s">
        <v>44</v>
      </c>
      <c r="D10" s="95" t="s">
        <v>66</v>
      </c>
      <c r="E10" s="95" t="s">
        <v>67</v>
      </c>
      <c r="F10" s="96">
        <v>750676.93</v>
      </c>
      <c r="G10" s="96">
        <v>688243.27</v>
      </c>
      <c r="H10" s="97">
        <v>53.997680805655</v>
      </c>
      <c r="I10" s="97">
        <v>22.82604969185</v>
      </c>
      <c r="J10" s="98" t="s">
        <v>47</v>
      </c>
      <c r="K10" s="98" t="s">
        <v>68</v>
      </c>
      <c r="L10" s="99" t="s">
        <v>69</v>
      </c>
      <c r="M10" s="100" t="s">
        <v>70</v>
      </c>
      <c r="N10" s="100" t="s">
        <v>71</v>
      </c>
      <c r="O10" s="101">
        <v>40.0</v>
      </c>
      <c r="P10" s="95">
        <v>24.0</v>
      </c>
      <c r="Q10" s="95">
        <v>2.0</v>
      </c>
      <c r="R10" s="102" t="s">
        <v>51</v>
      </c>
      <c r="S10" s="102" t="s">
        <v>52</v>
      </c>
      <c r="T10" s="102" t="s">
        <v>52</v>
      </c>
      <c r="U10" s="102" t="s">
        <v>52</v>
      </c>
      <c r="V10" s="102" t="s">
        <v>52</v>
      </c>
      <c r="W10" s="102" t="s">
        <v>52</v>
      </c>
      <c r="X10" s="102" t="s">
        <v>52</v>
      </c>
      <c r="Y10" s="102" t="s">
        <v>51</v>
      </c>
      <c r="Z10" s="102" t="s">
        <v>52</v>
      </c>
      <c r="AA10" s="102" t="s">
        <v>51</v>
      </c>
      <c r="AB10" s="102" t="s">
        <v>51</v>
      </c>
      <c r="AC10" s="95" t="s">
        <v>53</v>
      </c>
      <c r="AD10" s="103">
        <v>2.42564436E8</v>
      </c>
      <c r="AE10" s="104" t="str">
        <f>HYPERLINK("mailto:orlen.info@contactcenter.pl","orlen.info@contactcenter.pl")</f>
        <v>orlen.info@contactcenter.pl</v>
      </c>
      <c r="AF10" s="105" t="s">
        <v>52</v>
      </c>
      <c r="AG10" s="11"/>
    </row>
    <row r="11" ht="34.5" customHeight="1">
      <c r="A11" s="11"/>
      <c r="B11" s="106">
        <f t="shared" si="1"/>
        <v>5</v>
      </c>
      <c r="C11" s="107" t="s">
        <v>72</v>
      </c>
      <c r="D11" s="108" t="s">
        <v>73</v>
      </c>
      <c r="E11" s="108" t="s">
        <v>74</v>
      </c>
      <c r="F11" s="109">
        <v>476222.911</v>
      </c>
      <c r="G11" s="109">
        <v>640470.1</v>
      </c>
      <c r="H11" s="110">
        <v>53.628533286746</v>
      </c>
      <c r="I11" s="110">
        <v>18.640349985172</v>
      </c>
      <c r="J11" s="111" t="s">
        <v>75</v>
      </c>
      <c r="K11" s="111" t="s">
        <v>76</v>
      </c>
      <c r="L11" s="112" t="s">
        <v>77</v>
      </c>
      <c r="M11" s="113" t="s">
        <v>78</v>
      </c>
      <c r="N11" s="113" t="s">
        <v>71</v>
      </c>
      <c r="O11" s="114">
        <v>32.0</v>
      </c>
      <c r="P11" s="108">
        <v>22.0</v>
      </c>
      <c r="Q11" s="115">
        <v>4.0</v>
      </c>
      <c r="R11" s="116" t="s">
        <v>51</v>
      </c>
      <c r="S11" s="116" t="s">
        <v>52</v>
      </c>
      <c r="T11" s="116" t="s">
        <v>51</v>
      </c>
      <c r="U11" s="116" t="s">
        <v>52</v>
      </c>
      <c r="V11" s="116" t="s">
        <v>51</v>
      </c>
      <c r="W11" s="116" t="s">
        <v>51</v>
      </c>
      <c r="X11" s="116" t="s">
        <v>51</v>
      </c>
      <c r="Y11" s="116" t="s">
        <v>51</v>
      </c>
      <c r="Z11" s="116" t="s">
        <v>52</v>
      </c>
      <c r="AA11" s="116" t="s">
        <v>51</v>
      </c>
      <c r="AB11" s="116" t="s">
        <v>51</v>
      </c>
      <c r="AC11" s="108" t="s">
        <v>79</v>
      </c>
      <c r="AD11" s="117">
        <v>5.85306689E8</v>
      </c>
      <c r="AE11" s="118" t="str">
        <f t="shared" ref="AE11:AE20" si="2">HYPERLINK("mailto:bok@intertoll.pl","bok@intertoll.pl")</f>
        <v>bok@intertoll.pl</v>
      </c>
      <c r="AF11" s="119" t="s">
        <v>52</v>
      </c>
      <c r="AG11" s="11"/>
    </row>
    <row r="12" ht="34.5" customHeight="1">
      <c r="A12" s="11"/>
      <c r="B12" s="79">
        <f t="shared" si="1"/>
        <v>6</v>
      </c>
      <c r="C12" s="80" t="s">
        <v>72</v>
      </c>
      <c r="D12" s="81" t="s">
        <v>73</v>
      </c>
      <c r="E12" s="81" t="s">
        <v>74</v>
      </c>
      <c r="F12" s="120">
        <v>476178.113</v>
      </c>
      <c r="G12" s="120">
        <v>642285.107</v>
      </c>
      <c r="H12" s="121">
        <v>53.644849977534</v>
      </c>
      <c r="I12" s="121">
        <v>18.639533273553</v>
      </c>
      <c r="J12" s="84" t="s">
        <v>75</v>
      </c>
      <c r="K12" s="84" t="s">
        <v>76</v>
      </c>
      <c r="L12" s="85" t="s">
        <v>80</v>
      </c>
      <c r="M12" s="86" t="s">
        <v>81</v>
      </c>
      <c r="N12" s="86" t="s">
        <v>71</v>
      </c>
      <c r="O12" s="122">
        <v>32.0</v>
      </c>
      <c r="P12" s="123">
        <v>23.0</v>
      </c>
      <c r="Q12" s="123">
        <v>4.0</v>
      </c>
      <c r="R12" s="88" t="s">
        <v>51</v>
      </c>
      <c r="S12" s="88" t="s">
        <v>52</v>
      </c>
      <c r="T12" s="88" t="s">
        <v>51</v>
      </c>
      <c r="U12" s="88" t="s">
        <v>52</v>
      </c>
      <c r="V12" s="88" t="s">
        <v>51</v>
      </c>
      <c r="W12" s="88" t="s">
        <v>51</v>
      </c>
      <c r="X12" s="88" t="s">
        <v>51</v>
      </c>
      <c r="Y12" s="88" t="s">
        <v>51</v>
      </c>
      <c r="Z12" s="88" t="s">
        <v>52</v>
      </c>
      <c r="AA12" s="88" t="s">
        <v>51</v>
      </c>
      <c r="AB12" s="88" t="s">
        <v>51</v>
      </c>
      <c r="AC12" s="81" t="s">
        <v>79</v>
      </c>
      <c r="AD12" s="89">
        <v>5.85306689E8</v>
      </c>
      <c r="AE12" s="90" t="str">
        <f t="shared" si="2"/>
        <v>bok@intertoll.pl</v>
      </c>
      <c r="AF12" s="91" t="s">
        <v>52</v>
      </c>
      <c r="AG12" s="11"/>
    </row>
    <row r="13" ht="34.5" customHeight="1">
      <c r="A13" s="11"/>
      <c r="B13" s="79">
        <f t="shared" si="1"/>
        <v>7</v>
      </c>
      <c r="C13" s="80" t="s">
        <v>72</v>
      </c>
      <c r="D13" s="81" t="s">
        <v>82</v>
      </c>
      <c r="E13" s="81" t="s">
        <v>83</v>
      </c>
      <c r="F13" s="120">
        <v>480584.035</v>
      </c>
      <c r="G13" s="120">
        <v>608667.414</v>
      </c>
      <c r="H13" s="121">
        <v>53.342766582243</v>
      </c>
      <c r="I13" s="121">
        <v>18.708283400731</v>
      </c>
      <c r="J13" s="84" t="s">
        <v>75</v>
      </c>
      <c r="K13" s="84" t="s">
        <v>76</v>
      </c>
      <c r="L13" s="85" t="s">
        <v>84</v>
      </c>
      <c r="M13" s="86" t="s">
        <v>85</v>
      </c>
      <c r="N13" s="86" t="s">
        <v>71</v>
      </c>
      <c r="O13" s="122">
        <v>163.0</v>
      </c>
      <c r="P13" s="123">
        <v>35.0</v>
      </c>
      <c r="Q13" s="123">
        <v>8.0</v>
      </c>
      <c r="R13" s="88" t="s">
        <v>51</v>
      </c>
      <c r="S13" s="88" t="s">
        <v>52</v>
      </c>
      <c r="T13" s="88" t="s">
        <v>52</v>
      </c>
      <c r="U13" s="88" t="s">
        <v>52</v>
      </c>
      <c r="V13" s="88" t="s">
        <v>52</v>
      </c>
      <c r="W13" s="88" t="s">
        <v>52</v>
      </c>
      <c r="X13" s="88" t="s">
        <v>52</v>
      </c>
      <c r="Y13" s="88" t="s">
        <v>51</v>
      </c>
      <c r="Z13" s="88" t="s">
        <v>52</v>
      </c>
      <c r="AA13" s="88" t="s">
        <v>51</v>
      </c>
      <c r="AB13" s="88" t="s">
        <v>51</v>
      </c>
      <c r="AC13" s="81" t="s">
        <v>79</v>
      </c>
      <c r="AD13" s="89">
        <v>5.85306689E8</v>
      </c>
      <c r="AE13" s="90" t="str">
        <f t="shared" si="2"/>
        <v>bok@intertoll.pl</v>
      </c>
      <c r="AF13" s="91" t="s">
        <v>52</v>
      </c>
      <c r="AG13" s="11"/>
    </row>
    <row r="14" ht="34.5" customHeight="1">
      <c r="A14" s="11"/>
      <c r="B14" s="79">
        <f t="shared" si="1"/>
        <v>8</v>
      </c>
      <c r="C14" s="80" t="s">
        <v>72</v>
      </c>
      <c r="D14" s="81" t="s">
        <v>82</v>
      </c>
      <c r="E14" s="81" t="s">
        <v>83</v>
      </c>
      <c r="F14" s="120">
        <v>480693.8904</v>
      </c>
      <c r="G14" s="120">
        <v>608948.7147</v>
      </c>
      <c r="H14" s="121">
        <v>53.345299911593</v>
      </c>
      <c r="I14" s="121">
        <v>18.709916661251</v>
      </c>
      <c r="J14" s="84" t="s">
        <v>75</v>
      </c>
      <c r="K14" s="84" t="s">
        <v>76</v>
      </c>
      <c r="L14" s="85" t="s">
        <v>86</v>
      </c>
      <c r="M14" s="86" t="s">
        <v>87</v>
      </c>
      <c r="N14" s="86" t="s">
        <v>71</v>
      </c>
      <c r="O14" s="122">
        <v>175.0</v>
      </c>
      <c r="P14" s="81">
        <v>35.0</v>
      </c>
      <c r="Q14" s="123">
        <v>8.0</v>
      </c>
      <c r="R14" s="88" t="s">
        <v>51</v>
      </c>
      <c r="S14" s="88" t="s">
        <v>52</v>
      </c>
      <c r="T14" s="88" t="s">
        <v>52</v>
      </c>
      <c r="U14" s="88" t="s">
        <v>52</v>
      </c>
      <c r="V14" s="88" t="s">
        <v>52</v>
      </c>
      <c r="W14" s="88" t="s">
        <v>52</v>
      </c>
      <c r="X14" s="88" t="s">
        <v>52</v>
      </c>
      <c r="Y14" s="88" t="s">
        <v>51</v>
      </c>
      <c r="Z14" s="88" t="s">
        <v>52</v>
      </c>
      <c r="AA14" s="88" t="s">
        <v>51</v>
      </c>
      <c r="AB14" s="88" t="s">
        <v>51</v>
      </c>
      <c r="AC14" s="81" t="s">
        <v>79</v>
      </c>
      <c r="AD14" s="89">
        <v>5.85306689E8</v>
      </c>
      <c r="AE14" s="90" t="str">
        <f t="shared" si="2"/>
        <v>bok@intertoll.pl</v>
      </c>
      <c r="AF14" s="91" t="s">
        <v>52</v>
      </c>
      <c r="AG14" s="11"/>
    </row>
    <row r="15" ht="34.5" customHeight="1">
      <c r="A15" s="11"/>
      <c r="B15" s="79">
        <f t="shared" si="1"/>
        <v>9</v>
      </c>
      <c r="C15" s="80" t="s">
        <v>72</v>
      </c>
      <c r="D15" s="81" t="s">
        <v>88</v>
      </c>
      <c r="E15" s="81" t="s">
        <v>89</v>
      </c>
      <c r="F15" s="120">
        <v>481571.8147</v>
      </c>
      <c r="G15" s="120">
        <v>599328.81</v>
      </c>
      <c r="H15" s="121">
        <v>53.258833286947</v>
      </c>
      <c r="I15" s="121">
        <v>18.723666596035</v>
      </c>
      <c r="J15" s="84" t="s">
        <v>75</v>
      </c>
      <c r="K15" s="84" t="s">
        <v>76</v>
      </c>
      <c r="L15" s="85" t="s">
        <v>90</v>
      </c>
      <c r="M15" s="86" t="s">
        <v>85</v>
      </c>
      <c r="N15" s="86" t="s">
        <v>71</v>
      </c>
      <c r="O15" s="122">
        <v>51.0</v>
      </c>
      <c r="P15" s="81">
        <v>14.0</v>
      </c>
      <c r="Q15" s="123">
        <v>3.0</v>
      </c>
      <c r="R15" s="88" t="s">
        <v>51</v>
      </c>
      <c r="S15" s="88" t="s">
        <v>52</v>
      </c>
      <c r="T15" s="88" t="s">
        <v>51</v>
      </c>
      <c r="U15" s="88" t="s">
        <v>52</v>
      </c>
      <c r="V15" s="88" t="s">
        <v>51</v>
      </c>
      <c r="W15" s="88" t="s">
        <v>51</v>
      </c>
      <c r="X15" s="88" t="s">
        <v>51</v>
      </c>
      <c r="Y15" s="88" t="s">
        <v>51</v>
      </c>
      <c r="Z15" s="88" t="s">
        <v>52</v>
      </c>
      <c r="AA15" s="88" t="s">
        <v>51</v>
      </c>
      <c r="AB15" s="88" t="s">
        <v>51</v>
      </c>
      <c r="AC15" s="81" t="s">
        <v>79</v>
      </c>
      <c r="AD15" s="89">
        <v>5.85306689E8</v>
      </c>
      <c r="AE15" s="90" t="str">
        <f t="shared" si="2"/>
        <v>bok@intertoll.pl</v>
      </c>
      <c r="AF15" s="91" t="s">
        <v>52</v>
      </c>
      <c r="AG15" s="55" t="s">
        <v>91</v>
      </c>
    </row>
    <row r="16" ht="34.5" customHeight="1">
      <c r="A16" s="11"/>
      <c r="B16" s="79">
        <f t="shared" si="1"/>
        <v>10</v>
      </c>
      <c r="C16" s="80" t="s">
        <v>72</v>
      </c>
      <c r="D16" s="81" t="s">
        <v>88</v>
      </c>
      <c r="E16" s="81" t="s">
        <v>89</v>
      </c>
      <c r="F16" s="120">
        <v>481688.2199</v>
      </c>
      <c r="G16" s="120">
        <v>599250.5114</v>
      </c>
      <c r="H16" s="121">
        <v>53.25813327473</v>
      </c>
      <c r="I16" s="121">
        <v>18.725416667979</v>
      </c>
      <c r="J16" s="84" t="s">
        <v>75</v>
      </c>
      <c r="K16" s="84" t="s">
        <v>76</v>
      </c>
      <c r="L16" s="85" t="s">
        <v>92</v>
      </c>
      <c r="M16" s="86" t="s">
        <v>87</v>
      </c>
      <c r="N16" s="86" t="s">
        <v>71</v>
      </c>
      <c r="O16" s="122">
        <v>59.0</v>
      </c>
      <c r="P16" s="123">
        <v>21.0</v>
      </c>
      <c r="Q16" s="123">
        <v>3.0</v>
      </c>
      <c r="R16" s="88" t="s">
        <v>51</v>
      </c>
      <c r="S16" s="88" t="s">
        <v>52</v>
      </c>
      <c r="T16" s="88" t="s">
        <v>51</v>
      </c>
      <c r="U16" s="88" t="s">
        <v>52</v>
      </c>
      <c r="V16" s="88" t="s">
        <v>51</v>
      </c>
      <c r="W16" s="88" t="s">
        <v>51</v>
      </c>
      <c r="X16" s="88" t="s">
        <v>51</v>
      </c>
      <c r="Y16" s="88" t="s">
        <v>51</v>
      </c>
      <c r="Z16" s="88" t="s">
        <v>52</v>
      </c>
      <c r="AA16" s="88" t="s">
        <v>51</v>
      </c>
      <c r="AB16" s="88" t="s">
        <v>51</v>
      </c>
      <c r="AC16" s="81" t="s">
        <v>79</v>
      </c>
      <c r="AD16" s="89">
        <v>5.85306689E8</v>
      </c>
      <c r="AE16" s="90" t="str">
        <f t="shared" si="2"/>
        <v>bok@intertoll.pl</v>
      </c>
      <c r="AF16" s="91" t="s">
        <v>52</v>
      </c>
      <c r="AG16" s="55" t="s">
        <v>91</v>
      </c>
    </row>
    <row r="17" ht="34.5" customHeight="1">
      <c r="A17" s="11"/>
      <c r="B17" s="79">
        <f t="shared" si="1"/>
        <v>11</v>
      </c>
      <c r="C17" s="80" t="s">
        <v>72</v>
      </c>
      <c r="D17" s="81" t="s">
        <v>93</v>
      </c>
      <c r="E17" s="81" t="s">
        <v>94</v>
      </c>
      <c r="F17" s="120">
        <v>482811.2397</v>
      </c>
      <c r="G17" s="120">
        <v>586367.8358</v>
      </c>
      <c r="H17" s="121">
        <v>53.142333325217</v>
      </c>
      <c r="I17" s="121">
        <v>18.742950003899</v>
      </c>
      <c r="J17" s="84" t="s">
        <v>75</v>
      </c>
      <c r="K17" s="84" t="s">
        <v>76</v>
      </c>
      <c r="L17" s="85" t="s">
        <v>95</v>
      </c>
      <c r="M17" s="86" t="s">
        <v>87</v>
      </c>
      <c r="N17" s="86" t="s">
        <v>71</v>
      </c>
      <c r="O17" s="122">
        <v>48.0</v>
      </c>
      <c r="P17" s="123">
        <v>13.0</v>
      </c>
      <c r="Q17" s="123">
        <v>4.0</v>
      </c>
      <c r="R17" s="88" t="s">
        <v>51</v>
      </c>
      <c r="S17" s="88" t="s">
        <v>52</v>
      </c>
      <c r="T17" s="88" t="s">
        <v>51</v>
      </c>
      <c r="U17" s="88" t="s">
        <v>52</v>
      </c>
      <c r="V17" s="88" t="s">
        <v>51</v>
      </c>
      <c r="W17" s="88" t="s">
        <v>51</v>
      </c>
      <c r="X17" s="88" t="s">
        <v>51</v>
      </c>
      <c r="Y17" s="88" t="s">
        <v>51</v>
      </c>
      <c r="Z17" s="88" t="s">
        <v>52</v>
      </c>
      <c r="AA17" s="88" t="s">
        <v>51</v>
      </c>
      <c r="AB17" s="88" t="s">
        <v>51</v>
      </c>
      <c r="AC17" s="81" t="s">
        <v>79</v>
      </c>
      <c r="AD17" s="89">
        <v>5.85306689E8</v>
      </c>
      <c r="AE17" s="90" t="str">
        <f t="shared" si="2"/>
        <v>bok@intertoll.pl</v>
      </c>
      <c r="AF17" s="91" t="s">
        <v>52</v>
      </c>
      <c r="AG17" s="55" t="s">
        <v>91</v>
      </c>
    </row>
    <row r="18" ht="34.5" customHeight="1">
      <c r="A18" s="11"/>
      <c r="B18" s="79">
        <f t="shared" si="1"/>
        <v>12</v>
      </c>
      <c r="C18" s="80" t="s">
        <v>72</v>
      </c>
      <c r="D18" s="81" t="s">
        <v>93</v>
      </c>
      <c r="E18" s="81" t="s">
        <v>94</v>
      </c>
      <c r="F18" s="120">
        <v>482734.8013</v>
      </c>
      <c r="G18" s="120">
        <v>586496.0048</v>
      </c>
      <c r="H18" s="121">
        <v>53.143483244103</v>
      </c>
      <c r="I18" s="121">
        <v>18.741799980876</v>
      </c>
      <c r="J18" s="84" t="s">
        <v>75</v>
      </c>
      <c r="K18" s="84" t="s">
        <v>76</v>
      </c>
      <c r="L18" s="85" t="s">
        <v>96</v>
      </c>
      <c r="M18" s="86" t="s">
        <v>81</v>
      </c>
      <c r="N18" s="86" t="s">
        <v>71</v>
      </c>
      <c r="O18" s="122">
        <v>32.0</v>
      </c>
      <c r="P18" s="81">
        <v>15.0</v>
      </c>
      <c r="Q18" s="123">
        <v>3.0</v>
      </c>
      <c r="R18" s="88" t="s">
        <v>51</v>
      </c>
      <c r="S18" s="88" t="s">
        <v>52</v>
      </c>
      <c r="T18" s="88" t="s">
        <v>51</v>
      </c>
      <c r="U18" s="88" t="s">
        <v>52</v>
      </c>
      <c r="V18" s="88" t="s">
        <v>51</v>
      </c>
      <c r="W18" s="88" t="s">
        <v>51</v>
      </c>
      <c r="X18" s="88" t="s">
        <v>51</v>
      </c>
      <c r="Y18" s="88" t="s">
        <v>51</v>
      </c>
      <c r="Z18" s="88" t="s">
        <v>52</v>
      </c>
      <c r="AA18" s="88" t="s">
        <v>51</v>
      </c>
      <c r="AB18" s="88" t="s">
        <v>51</v>
      </c>
      <c r="AC18" s="81" t="s">
        <v>79</v>
      </c>
      <c r="AD18" s="89">
        <v>5.85306689E8</v>
      </c>
      <c r="AE18" s="90" t="str">
        <f t="shared" si="2"/>
        <v>bok@intertoll.pl</v>
      </c>
      <c r="AF18" s="91" t="s">
        <v>52</v>
      </c>
      <c r="AG18" s="55" t="s">
        <v>91</v>
      </c>
    </row>
    <row r="19" ht="34.5" customHeight="1">
      <c r="A19" s="11"/>
      <c r="B19" s="79">
        <f t="shared" si="1"/>
        <v>13</v>
      </c>
      <c r="C19" s="80" t="s">
        <v>72</v>
      </c>
      <c r="D19" s="81" t="s">
        <v>97</v>
      </c>
      <c r="E19" s="81" t="s">
        <v>98</v>
      </c>
      <c r="F19" s="120">
        <v>482192.9463</v>
      </c>
      <c r="G19" s="120">
        <v>571996.0697</v>
      </c>
      <c r="H19" s="121">
        <v>53.013083290675</v>
      </c>
      <c r="I19" s="121">
        <v>18.73450005504</v>
      </c>
      <c r="J19" s="84" t="s">
        <v>75</v>
      </c>
      <c r="K19" s="84" t="s">
        <v>76</v>
      </c>
      <c r="L19" s="85" t="s">
        <v>99</v>
      </c>
      <c r="M19" s="86" t="s">
        <v>81</v>
      </c>
      <c r="N19" s="86" t="s">
        <v>71</v>
      </c>
      <c r="O19" s="122">
        <v>63.0</v>
      </c>
      <c r="P19" s="81">
        <v>18.0</v>
      </c>
      <c r="Q19" s="123">
        <v>4.0</v>
      </c>
      <c r="R19" s="88" t="s">
        <v>51</v>
      </c>
      <c r="S19" s="88" t="s">
        <v>52</v>
      </c>
      <c r="T19" s="88" t="s">
        <v>51</v>
      </c>
      <c r="U19" s="88" t="s">
        <v>52</v>
      </c>
      <c r="V19" s="88" t="s">
        <v>51</v>
      </c>
      <c r="W19" s="124" t="s">
        <v>52</v>
      </c>
      <c r="X19" s="88" t="s">
        <v>51</v>
      </c>
      <c r="Y19" s="88" t="s">
        <v>51</v>
      </c>
      <c r="Z19" s="88" t="s">
        <v>52</v>
      </c>
      <c r="AA19" s="88" t="s">
        <v>51</v>
      </c>
      <c r="AB19" s="88" t="s">
        <v>51</v>
      </c>
      <c r="AC19" s="81" t="s">
        <v>79</v>
      </c>
      <c r="AD19" s="89">
        <v>5.85306689E8</v>
      </c>
      <c r="AE19" s="90" t="str">
        <f t="shared" si="2"/>
        <v>bok@intertoll.pl</v>
      </c>
      <c r="AF19" s="91" t="s">
        <v>52</v>
      </c>
      <c r="AG19" s="11"/>
    </row>
    <row r="20" ht="34.5" customHeight="1">
      <c r="A20" s="11"/>
      <c r="B20" s="79">
        <f t="shared" si="1"/>
        <v>14</v>
      </c>
      <c r="C20" s="80" t="s">
        <v>72</v>
      </c>
      <c r="D20" s="81" t="s">
        <v>97</v>
      </c>
      <c r="E20" s="81" t="s">
        <v>100</v>
      </c>
      <c r="F20" s="120">
        <v>482244.5267</v>
      </c>
      <c r="G20" s="120">
        <v>571736.3895</v>
      </c>
      <c r="H20" s="121">
        <v>53.010749958538</v>
      </c>
      <c r="I20" s="121">
        <v>18.735283383095</v>
      </c>
      <c r="J20" s="84" t="s">
        <v>75</v>
      </c>
      <c r="K20" s="84" t="s">
        <v>76</v>
      </c>
      <c r="L20" s="85" t="s">
        <v>101</v>
      </c>
      <c r="M20" s="86" t="s">
        <v>87</v>
      </c>
      <c r="N20" s="86" t="s">
        <v>71</v>
      </c>
      <c r="O20" s="122">
        <v>121.0</v>
      </c>
      <c r="P20" s="81">
        <v>29.0</v>
      </c>
      <c r="Q20" s="123">
        <v>7.0</v>
      </c>
      <c r="R20" s="88" t="s">
        <v>51</v>
      </c>
      <c r="S20" s="88" t="s">
        <v>52</v>
      </c>
      <c r="T20" s="88" t="s">
        <v>51</v>
      </c>
      <c r="U20" s="88" t="s">
        <v>52</v>
      </c>
      <c r="V20" s="88" t="s">
        <v>51</v>
      </c>
      <c r="W20" s="88" t="s">
        <v>52</v>
      </c>
      <c r="X20" s="88" t="s">
        <v>51</v>
      </c>
      <c r="Y20" s="88" t="s">
        <v>51</v>
      </c>
      <c r="Z20" s="88" t="s">
        <v>52</v>
      </c>
      <c r="AA20" s="88" t="s">
        <v>51</v>
      </c>
      <c r="AB20" s="88" t="s">
        <v>51</v>
      </c>
      <c r="AC20" s="81" t="s">
        <v>79</v>
      </c>
      <c r="AD20" s="89">
        <v>5.85306689E8</v>
      </c>
      <c r="AE20" s="90" t="str">
        <f t="shared" si="2"/>
        <v>bok@intertoll.pl</v>
      </c>
      <c r="AF20" s="91" t="s">
        <v>52</v>
      </c>
      <c r="AG20" s="11"/>
    </row>
    <row r="21" ht="34.5" customHeight="1">
      <c r="A21" s="11"/>
      <c r="B21" s="79">
        <f t="shared" si="1"/>
        <v>15</v>
      </c>
      <c r="C21" s="80" t="s">
        <v>102</v>
      </c>
      <c r="D21" s="81" t="s">
        <v>103</v>
      </c>
      <c r="E21" s="81" t="s">
        <v>104</v>
      </c>
      <c r="F21" s="120">
        <v>481273.2405</v>
      </c>
      <c r="G21" s="120">
        <v>559679.4701</v>
      </c>
      <c r="H21" s="121">
        <v>52.902299953109</v>
      </c>
      <c r="I21" s="121">
        <v>18.721499991903</v>
      </c>
      <c r="J21" s="84" t="s">
        <v>75</v>
      </c>
      <c r="K21" s="84" t="s">
        <v>76</v>
      </c>
      <c r="L21" s="85" t="s">
        <v>105</v>
      </c>
      <c r="M21" s="86" t="s">
        <v>81</v>
      </c>
      <c r="N21" s="86" t="s">
        <v>71</v>
      </c>
      <c r="O21" s="122">
        <v>127.0</v>
      </c>
      <c r="P21" s="81">
        <v>29.0</v>
      </c>
      <c r="Q21" s="123">
        <v>6.0</v>
      </c>
      <c r="R21" s="88" t="s">
        <v>51</v>
      </c>
      <c r="S21" s="88" t="s">
        <v>52</v>
      </c>
      <c r="T21" s="88" t="s">
        <v>52</v>
      </c>
      <c r="U21" s="88" t="s">
        <v>52</v>
      </c>
      <c r="V21" s="88" t="s">
        <v>52</v>
      </c>
      <c r="W21" s="88" t="s">
        <v>52</v>
      </c>
      <c r="X21" s="88" t="s">
        <v>52</v>
      </c>
      <c r="Y21" s="88" t="s">
        <v>51</v>
      </c>
      <c r="Z21" s="88" t="s">
        <v>52</v>
      </c>
      <c r="AA21" s="88" t="s">
        <v>51</v>
      </c>
      <c r="AB21" s="88" t="s">
        <v>51</v>
      </c>
      <c r="AC21" s="108" t="s">
        <v>106</v>
      </c>
      <c r="AD21" s="89">
        <v>8.01114747E8</v>
      </c>
      <c r="AE21" s="81" t="s">
        <v>107</v>
      </c>
      <c r="AF21" s="91" t="s">
        <v>52</v>
      </c>
      <c r="AG21" s="11"/>
    </row>
    <row r="22" ht="34.5" customHeight="1">
      <c r="A22" s="11"/>
      <c r="B22" s="79">
        <f t="shared" si="1"/>
        <v>16</v>
      </c>
      <c r="C22" s="80" t="s">
        <v>102</v>
      </c>
      <c r="D22" s="81" t="s">
        <v>108</v>
      </c>
      <c r="E22" s="81" t="s">
        <v>104</v>
      </c>
      <c r="F22" s="120">
        <v>481445.666</v>
      </c>
      <c r="G22" s="120">
        <v>559345.1813</v>
      </c>
      <c r="H22" s="121">
        <v>52.899299942417</v>
      </c>
      <c r="I22" s="121">
        <v>18.724083393069</v>
      </c>
      <c r="J22" s="84" t="s">
        <v>75</v>
      </c>
      <c r="K22" s="84" t="s">
        <v>76</v>
      </c>
      <c r="L22" s="85" t="s">
        <v>105</v>
      </c>
      <c r="M22" s="86" t="s">
        <v>87</v>
      </c>
      <c r="N22" s="86" t="s">
        <v>71</v>
      </c>
      <c r="O22" s="122">
        <v>141.0</v>
      </c>
      <c r="P22" s="123">
        <v>46.0</v>
      </c>
      <c r="Q22" s="123">
        <v>6.0</v>
      </c>
      <c r="R22" s="88" t="s">
        <v>51</v>
      </c>
      <c r="S22" s="88" t="s">
        <v>52</v>
      </c>
      <c r="T22" s="88" t="s">
        <v>52</v>
      </c>
      <c r="U22" s="88" t="s">
        <v>52</v>
      </c>
      <c r="V22" s="88" t="s">
        <v>52</v>
      </c>
      <c r="W22" s="88" t="s">
        <v>52</v>
      </c>
      <c r="X22" s="88" t="s">
        <v>52</v>
      </c>
      <c r="Y22" s="88" t="s">
        <v>51</v>
      </c>
      <c r="Z22" s="88" t="s">
        <v>52</v>
      </c>
      <c r="AA22" s="88" t="s">
        <v>51</v>
      </c>
      <c r="AB22" s="88" t="s">
        <v>51</v>
      </c>
      <c r="AC22" s="81" t="s">
        <v>53</v>
      </c>
      <c r="AD22" s="125">
        <v>8.01167536E8</v>
      </c>
      <c r="AE22" s="90" t="str">
        <f>HYPERLINK("mailto:orlen.info@contactcenter.pl","orlen.info@contactcenter.pl")</f>
        <v>orlen.info@contactcenter.pl</v>
      </c>
      <c r="AF22" s="126" t="s">
        <v>52</v>
      </c>
      <c r="AG22" s="11"/>
    </row>
    <row r="23" ht="34.5" customHeight="1">
      <c r="A23" s="11"/>
      <c r="B23" s="79">
        <f t="shared" si="1"/>
        <v>17</v>
      </c>
      <c r="C23" s="80" t="s">
        <v>102</v>
      </c>
      <c r="D23" s="81" t="s">
        <v>109</v>
      </c>
      <c r="E23" s="81" t="s">
        <v>110</v>
      </c>
      <c r="F23" s="120">
        <v>490105.0794</v>
      </c>
      <c r="G23" s="120">
        <v>544112.3237</v>
      </c>
      <c r="H23" s="121">
        <v>52.762549920518</v>
      </c>
      <c r="I23" s="121">
        <v>18.853316675801</v>
      </c>
      <c r="J23" s="84" t="s">
        <v>75</v>
      </c>
      <c r="K23" s="84" t="s">
        <v>76</v>
      </c>
      <c r="L23" s="85" t="s">
        <v>111</v>
      </c>
      <c r="M23" s="86" t="s">
        <v>81</v>
      </c>
      <c r="N23" s="86" t="s">
        <v>71</v>
      </c>
      <c r="O23" s="122">
        <v>30.0</v>
      </c>
      <c r="P23" s="81">
        <v>32.0</v>
      </c>
      <c r="Q23" s="123">
        <v>3.0</v>
      </c>
      <c r="R23" s="88" t="s">
        <v>52</v>
      </c>
      <c r="S23" s="88" t="s">
        <v>52</v>
      </c>
      <c r="T23" s="88" t="s">
        <v>51</v>
      </c>
      <c r="U23" s="88" t="s">
        <v>52</v>
      </c>
      <c r="V23" s="88" t="s">
        <v>51</v>
      </c>
      <c r="W23" s="88" t="s">
        <v>51</v>
      </c>
      <c r="X23" s="88" t="s">
        <v>51</v>
      </c>
      <c r="Y23" s="88" t="s">
        <v>51</v>
      </c>
      <c r="Z23" s="88" t="s">
        <v>52</v>
      </c>
      <c r="AA23" s="88" t="s">
        <v>51</v>
      </c>
      <c r="AB23" s="88" t="s">
        <v>51</v>
      </c>
      <c r="AC23" s="81" t="s">
        <v>112</v>
      </c>
      <c r="AD23" s="89">
        <v>5.42314115E8</v>
      </c>
      <c r="AE23" s="90" t="str">
        <f t="shared" ref="AE23:AE24" si="3">HYPERLINK("mailto:rdk_wloclawek@gddkia.gov.pl","rdk_wloclawek@gddkia.gov.pl")</f>
        <v>rdk_wloclawek@gddkia.gov.pl</v>
      </c>
      <c r="AF23" s="91" t="s">
        <v>52</v>
      </c>
      <c r="AG23" s="11"/>
    </row>
    <row r="24" ht="34.5" customHeight="1">
      <c r="A24" s="11"/>
      <c r="B24" s="79">
        <f t="shared" si="1"/>
        <v>18</v>
      </c>
      <c r="C24" s="80" t="s">
        <v>102</v>
      </c>
      <c r="D24" s="81" t="s">
        <v>113</v>
      </c>
      <c r="E24" s="81" t="s">
        <v>110</v>
      </c>
      <c r="F24" s="120">
        <v>490285.5271</v>
      </c>
      <c r="G24" s="120">
        <v>543830.2419</v>
      </c>
      <c r="H24" s="121">
        <v>52.760016603427</v>
      </c>
      <c r="I24" s="121">
        <v>18.856000042888</v>
      </c>
      <c r="J24" s="84" t="s">
        <v>75</v>
      </c>
      <c r="K24" s="84" t="s">
        <v>76</v>
      </c>
      <c r="L24" s="85" t="s">
        <v>114</v>
      </c>
      <c r="M24" s="86" t="s">
        <v>87</v>
      </c>
      <c r="N24" s="86" t="s">
        <v>71</v>
      </c>
      <c r="O24" s="122">
        <v>36.0</v>
      </c>
      <c r="P24" s="81">
        <v>35.0</v>
      </c>
      <c r="Q24" s="123">
        <v>3.0</v>
      </c>
      <c r="R24" s="88" t="s">
        <v>52</v>
      </c>
      <c r="S24" s="88" t="s">
        <v>52</v>
      </c>
      <c r="T24" s="88" t="s">
        <v>51</v>
      </c>
      <c r="U24" s="88" t="s">
        <v>52</v>
      </c>
      <c r="V24" s="88" t="s">
        <v>51</v>
      </c>
      <c r="W24" s="88" t="s">
        <v>51</v>
      </c>
      <c r="X24" s="88" t="s">
        <v>51</v>
      </c>
      <c r="Y24" s="88" t="s">
        <v>51</v>
      </c>
      <c r="Z24" s="88" t="s">
        <v>52</v>
      </c>
      <c r="AA24" s="88" t="s">
        <v>51</v>
      </c>
      <c r="AB24" s="88" t="s">
        <v>51</v>
      </c>
      <c r="AC24" s="81" t="s">
        <v>112</v>
      </c>
      <c r="AD24" s="89">
        <v>5.42314115E8</v>
      </c>
      <c r="AE24" s="90" t="str">
        <f t="shared" si="3"/>
        <v>rdk_wloclawek@gddkia.gov.pl</v>
      </c>
      <c r="AF24" s="91" t="s">
        <v>52</v>
      </c>
      <c r="AG24" s="11"/>
    </row>
    <row r="25" ht="34.5" customHeight="1">
      <c r="A25" s="11"/>
      <c r="B25" s="79">
        <f t="shared" si="1"/>
        <v>19</v>
      </c>
      <c r="C25" s="80" t="s">
        <v>102</v>
      </c>
      <c r="D25" s="81" t="s">
        <v>115</v>
      </c>
      <c r="E25" s="81" t="s">
        <v>116</v>
      </c>
      <c r="F25" s="120">
        <v>495163.8809</v>
      </c>
      <c r="G25" s="120">
        <v>532254.1179</v>
      </c>
      <c r="H25" s="121">
        <v>52.655983306076</v>
      </c>
      <c r="I25" s="121">
        <v>18.928483319027</v>
      </c>
      <c r="J25" s="84" t="s">
        <v>75</v>
      </c>
      <c r="K25" s="84" t="s">
        <v>76</v>
      </c>
      <c r="L25" s="85" t="s">
        <v>117</v>
      </c>
      <c r="M25" s="86" t="s">
        <v>81</v>
      </c>
      <c r="N25" s="86" t="s">
        <v>71</v>
      </c>
      <c r="O25" s="122">
        <v>83.0</v>
      </c>
      <c r="P25" s="123">
        <v>17.0</v>
      </c>
      <c r="Q25" s="123">
        <v>5.0</v>
      </c>
      <c r="R25" s="88" t="s">
        <v>51</v>
      </c>
      <c r="S25" s="88" t="s">
        <v>52</v>
      </c>
      <c r="T25" s="88" t="s">
        <v>52</v>
      </c>
      <c r="U25" s="88" t="s">
        <v>52</v>
      </c>
      <c r="V25" s="88" t="s">
        <v>52</v>
      </c>
      <c r="W25" s="88" t="s">
        <v>52</v>
      </c>
      <c r="X25" s="88" t="s">
        <v>51</v>
      </c>
      <c r="Y25" s="88" t="s">
        <v>51</v>
      </c>
      <c r="Z25" s="88" t="s">
        <v>52</v>
      </c>
      <c r="AA25" s="88" t="s">
        <v>51</v>
      </c>
      <c r="AB25" s="88" t="s">
        <v>51</v>
      </c>
      <c r="AC25" s="81" t="s">
        <v>53</v>
      </c>
      <c r="AD25" s="125">
        <v>8.01167536E8</v>
      </c>
      <c r="AE25" s="90" t="str">
        <f t="shared" ref="AE25:AE26" si="4">HYPERLINK("mailto:orlen.info@contactcenter.pl","orlen.info@contactcenter.pl")</f>
        <v>orlen.info@contactcenter.pl</v>
      </c>
      <c r="AF25" s="126" t="s">
        <v>52</v>
      </c>
      <c r="AG25" s="11" t="s">
        <v>118</v>
      </c>
    </row>
    <row r="26" ht="34.5" customHeight="1">
      <c r="A26" s="11"/>
      <c r="B26" s="79">
        <f t="shared" si="1"/>
        <v>20</v>
      </c>
      <c r="C26" s="80" t="s">
        <v>102</v>
      </c>
      <c r="D26" s="81" t="s">
        <v>119</v>
      </c>
      <c r="E26" s="81" t="s">
        <v>104</v>
      </c>
      <c r="F26" s="120">
        <v>495469.2823</v>
      </c>
      <c r="G26" s="120">
        <v>532226.024</v>
      </c>
      <c r="H26" s="121">
        <v>52.655733251928</v>
      </c>
      <c r="I26" s="121">
        <v>18.932999965806</v>
      </c>
      <c r="J26" s="84" t="s">
        <v>75</v>
      </c>
      <c r="K26" s="84" t="s">
        <v>76</v>
      </c>
      <c r="L26" s="85" t="s">
        <v>120</v>
      </c>
      <c r="M26" s="86" t="s">
        <v>87</v>
      </c>
      <c r="N26" s="86" t="s">
        <v>71</v>
      </c>
      <c r="O26" s="122">
        <v>89.0</v>
      </c>
      <c r="P26" s="123">
        <v>30.0</v>
      </c>
      <c r="Q26" s="123">
        <v>7.0</v>
      </c>
      <c r="R26" s="88" t="s">
        <v>51</v>
      </c>
      <c r="S26" s="88" t="s">
        <v>52</v>
      </c>
      <c r="T26" s="88" t="s">
        <v>51</v>
      </c>
      <c r="U26" s="88" t="s">
        <v>52</v>
      </c>
      <c r="V26" s="88" t="s">
        <v>51</v>
      </c>
      <c r="W26" s="88" t="s">
        <v>52</v>
      </c>
      <c r="X26" s="88" t="s">
        <v>51</v>
      </c>
      <c r="Y26" s="88" t="s">
        <v>51</v>
      </c>
      <c r="Z26" s="88" t="s">
        <v>52</v>
      </c>
      <c r="AA26" s="88" t="s">
        <v>51</v>
      </c>
      <c r="AB26" s="88" t="s">
        <v>51</v>
      </c>
      <c r="AC26" s="81" t="s">
        <v>53</v>
      </c>
      <c r="AD26" s="125">
        <v>8.01167536E8</v>
      </c>
      <c r="AE26" s="90" t="str">
        <f t="shared" si="4"/>
        <v>orlen.info@contactcenter.pl</v>
      </c>
      <c r="AF26" s="126" t="s">
        <v>52</v>
      </c>
      <c r="AG26" s="11" t="s">
        <v>121</v>
      </c>
    </row>
    <row r="27" ht="34.5" customHeight="1">
      <c r="A27" s="11"/>
      <c r="B27" s="79">
        <f t="shared" si="1"/>
        <v>21</v>
      </c>
      <c r="C27" s="80" t="s">
        <v>102</v>
      </c>
      <c r="D27" s="81" t="s">
        <v>122</v>
      </c>
      <c r="E27" s="81" t="s">
        <v>110</v>
      </c>
      <c r="F27" s="120">
        <v>500744.2064</v>
      </c>
      <c r="G27" s="120">
        <v>522479.0556</v>
      </c>
      <c r="H27" s="121">
        <v>52.568099993877</v>
      </c>
      <c r="I27" s="121">
        <v>19.010983386215</v>
      </c>
      <c r="J27" s="84" t="s">
        <v>75</v>
      </c>
      <c r="K27" s="84" t="s">
        <v>76</v>
      </c>
      <c r="L27" s="85" t="s">
        <v>123</v>
      </c>
      <c r="M27" s="86" t="s">
        <v>81</v>
      </c>
      <c r="N27" s="86" t="s">
        <v>71</v>
      </c>
      <c r="O27" s="127">
        <v>30.0</v>
      </c>
      <c r="P27" s="123">
        <v>24.0</v>
      </c>
      <c r="Q27" s="128">
        <v>0.0</v>
      </c>
      <c r="R27" s="88" t="s">
        <v>52</v>
      </c>
      <c r="S27" s="88" t="s">
        <v>52</v>
      </c>
      <c r="T27" s="88" t="s">
        <v>51</v>
      </c>
      <c r="U27" s="88" t="s">
        <v>52</v>
      </c>
      <c r="V27" s="88" t="s">
        <v>51</v>
      </c>
      <c r="W27" s="88" t="s">
        <v>51</v>
      </c>
      <c r="X27" s="88" t="s">
        <v>51</v>
      </c>
      <c r="Y27" s="88" t="s">
        <v>51</v>
      </c>
      <c r="Z27" s="88" t="s">
        <v>52</v>
      </c>
      <c r="AA27" s="88" t="s">
        <v>51</v>
      </c>
      <c r="AB27" s="88" t="s">
        <v>51</v>
      </c>
      <c r="AC27" s="81" t="s">
        <v>112</v>
      </c>
      <c r="AD27" s="89">
        <v>5.42314115E8</v>
      </c>
      <c r="AE27" s="90" t="str">
        <f t="shared" ref="AE27:AE28" si="5">HYPERLINK("mailto:rdk_wloclawek@gddkia.gov.pl","rdk_wloclawek@gddkia.gov.pl")</f>
        <v>rdk_wloclawek@gddkia.gov.pl</v>
      </c>
      <c r="AF27" s="91" t="s">
        <v>52</v>
      </c>
      <c r="AG27" s="11"/>
    </row>
    <row r="28" ht="34.5" customHeight="1">
      <c r="A28" s="11"/>
      <c r="B28" s="79">
        <f t="shared" si="1"/>
        <v>22</v>
      </c>
      <c r="C28" s="80" t="s">
        <v>102</v>
      </c>
      <c r="D28" s="81" t="s">
        <v>124</v>
      </c>
      <c r="E28" s="81" t="s">
        <v>110</v>
      </c>
      <c r="F28" s="120">
        <v>501015.2607</v>
      </c>
      <c r="G28" s="120">
        <v>522367.9041</v>
      </c>
      <c r="H28" s="121">
        <v>52.567099916964</v>
      </c>
      <c r="I28" s="121">
        <v>19.014983323339</v>
      </c>
      <c r="J28" s="84" t="s">
        <v>75</v>
      </c>
      <c r="K28" s="84" t="s">
        <v>76</v>
      </c>
      <c r="L28" s="85" t="s">
        <v>125</v>
      </c>
      <c r="M28" s="86" t="s">
        <v>87</v>
      </c>
      <c r="N28" s="86" t="s">
        <v>71</v>
      </c>
      <c r="O28" s="122">
        <v>23.0</v>
      </c>
      <c r="P28" s="123">
        <v>20.0</v>
      </c>
      <c r="Q28" s="123">
        <v>2.0</v>
      </c>
      <c r="R28" s="88" t="s">
        <v>52</v>
      </c>
      <c r="S28" s="88" t="s">
        <v>52</v>
      </c>
      <c r="T28" s="88" t="s">
        <v>51</v>
      </c>
      <c r="U28" s="88" t="s">
        <v>52</v>
      </c>
      <c r="V28" s="88" t="s">
        <v>51</v>
      </c>
      <c r="W28" s="88" t="s">
        <v>51</v>
      </c>
      <c r="X28" s="88" t="s">
        <v>51</v>
      </c>
      <c r="Y28" s="88" t="s">
        <v>51</v>
      </c>
      <c r="Z28" s="88" t="s">
        <v>52</v>
      </c>
      <c r="AA28" s="88" t="s">
        <v>51</v>
      </c>
      <c r="AB28" s="88" t="s">
        <v>51</v>
      </c>
      <c r="AC28" s="81" t="s">
        <v>112</v>
      </c>
      <c r="AD28" s="89">
        <v>5.42314115E8</v>
      </c>
      <c r="AE28" s="90" t="str">
        <f t="shared" si="5"/>
        <v>rdk_wloclawek@gddkia.gov.pl</v>
      </c>
      <c r="AF28" s="91" t="s">
        <v>52</v>
      </c>
      <c r="AG28" s="11"/>
    </row>
    <row r="29" ht="34.5" customHeight="1">
      <c r="A29" s="11"/>
      <c r="B29" s="79">
        <f t="shared" si="1"/>
        <v>23</v>
      </c>
      <c r="C29" s="80" t="s">
        <v>102</v>
      </c>
      <c r="D29" s="81" t="s">
        <v>126</v>
      </c>
      <c r="E29" s="81" t="s">
        <v>116</v>
      </c>
      <c r="F29" s="120">
        <v>512842.9454</v>
      </c>
      <c r="G29" s="120">
        <v>511058.9618</v>
      </c>
      <c r="H29" s="121">
        <v>52.465249937843</v>
      </c>
      <c r="I29" s="121">
        <v>19.189100067366</v>
      </c>
      <c r="J29" s="84" t="s">
        <v>75</v>
      </c>
      <c r="K29" s="84" t="s">
        <v>76</v>
      </c>
      <c r="L29" s="85" t="s">
        <v>127</v>
      </c>
      <c r="M29" s="86" t="s">
        <v>81</v>
      </c>
      <c r="N29" s="86" t="s">
        <v>71</v>
      </c>
      <c r="O29" s="122">
        <v>70.0</v>
      </c>
      <c r="P29" s="123">
        <v>41.0</v>
      </c>
      <c r="Q29" s="123">
        <v>5.0</v>
      </c>
      <c r="R29" s="88" t="s">
        <v>51</v>
      </c>
      <c r="S29" s="88" t="s">
        <v>52</v>
      </c>
      <c r="T29" s="88" t="s">
        <v>51</v>
      </c>
      <c r="U29" s="88" t="s">
        <v>52</v>
      </c>
      <c r="V29" s="88" t="s">
        <v>51</v>
      </c>
      <c r="W29" s="88" t="s">
        <v>52</v>
      </c>
      <c r="X29" s="88" t="s">
        <v>52</v>
      </c>
      <c r="Y29" s="88" t="s">
        <v>51</v>
      </c>
      <c r="Z29" s="88" t="s">
        <v>52</v>
      </c>
      <c r="AA29" s="88" t="s">
        <v>51</v>
      </c>
      <c r="AB29" s="88" t="s">
        <v>51</v>
      </c>
      <c r="AC29" s="81" t="s">
        <v>112</v>
      </c>
      <c r="AD29" s="81">
        <v>5.42314115E8</v>
      </c>
      <c r="AE29" s="81" t="s">
        <v>128</v>
      </c>
      <c r="AF29" s="91" t="s">
        <v>52</v>
      </c>
      <c r="AG29" s="11" t="s">
        <v>129</v>
      </c>
    </row>
    <row r="30" ht="34.5" customHeight="1">
      <c r="A30" s="11"/>
      <c r="B30" s="79">
        <f t="shared" si="1"/>
        <v>24</v>
      </c>
      <c r="C30" s="80" t="s">
        <v>102</v>
      </c>
      <c r="D30" s="81" t="s">
        <v>130</v>
      </c>
      <c r="E30" s="81" t="s">
        <v>104</v>
      </c>
      <c r="F30" s="120">
        <v>513098.8319</v>
      </c>
      <c r="G30" s="120">
        <v>511033.6918</v>
      </c>
      <c r="H30" s="121">
        <v>52.465016605002</v>
      </c>
      <c r="I30" s="121">
        <v>19.192866637733</v>
      </c>
      <c r="J30" s="84" t="s">
        <v>75</v>
      </c>
      <c r="K30" s="84" t="s">
        <v>76</v>
      </c>
      <c r="L30" s="85" t="s">
        <v>127</v>
      </c>
      <c r="M30" s="86" t="s">
        <v>87</v>
      </c>
      <c r="N30" s="86" t="s">
        <v>71</v>
      </c>
      <c r="O30" s="122">
        <v>92.0</v>
      </c>
      <c r="P30" s="123">
        <v>26.0</v>
      </c>
      <c r="Q30" s="123">
        <v>4.0</v>
      </c>
      <c r="R30" s="88" t="s">
        <v>51</v>
      </c>
      <c r="S30" s="88" t="s">
        <v>52</v>
      </c>
      <c r="T30" s="88" t="s">
        <v>52</v>
      </c>
      <c r="U30" s="88" t="s">
        <v>52</v>
      </c>
      <c r="V30" s="88" t="s">
        <v>52</v>
      </c>
      <c r="W30" s="88" t="s">
        <v>52</v>
      </c>
      <c r="X30" s="88" t="s">
        <v>52</v>
      </c>
      <c r="Y30" s="88" t="s">
        <v>51</v>
      </c>
      <c r="Z30" s="88" t="s">
        <v>52</v>
      </c>
      <c r="AA30" s="88" t="s">
        <v>51</v>
      </c>
      <c r="AB30" s="88" t="s">
        <v>51</v>
      </c>
      <c r="AC30" s="108" t="s">
        <v>106</v>
      </c>
      <c r="AD30" s="89">
        <v>8.01114747E8</v>
      </c>
      <c r="AE30" s="81" t="s">
        <v>107</v>
      </c>
      <c r="AF30" s="91" t="s">
        <v>52</v>
      </c>
      <c r="AG30" s="11"/>
    </row>
    <row r="31" ht="34.5" customHeight="1">
      <c r="A31" s="11"/>
      <c r="B31" s="79">
        <f t="shared" si="1"/>
        <v>25</v>
      </c>
      <c r="C31" s="80" t="s">
        <v>102</v>
      </c>
      <c r="D31" s="81" t="s">
        <v>131</v>
      </c>
      <c r="E31" s="81" t="s">
        <v>110</v>
      </c>
      <c r="F31" s="120">
        <v>524213.8329</v>
      </c>
      <c r="G31" s="120">
        <v>497161.2174</v>
      </c>
      <c r="H31" s="121">
        <v>52.339883310751</v>
      </c>
      <c r="I31" s="121">
        <v>19.355516624105</v>
      </c>
      <c r="J31" s="84" t="s">
        <v>75</v>
      </c>
      <c r="K31" s="84" t="s">
        <v>76</v>
      </c>
      <c r="L31" s="85" t="s">
        <v>132</v>
      </c>
      <c r="M31" s="86" t="s">
        <v>81</v>
      </c>
      <c r="N31" s="86" t="s">
        <v>71</v>
      </c>
      <c r="O31" s="122">
        <v>30.0</v>
      </c>
      <c r="P31" s="81">
        <v>35.0</v>
      </c>
      <c r="Q31" s="123">
        <v>6.0</v>
      </c>
      <c r="R31" s="88" t="s">
        <v>52</v>
      </c>
      <c r="S31" s="88" t="s">
        <v>52</v>
      </c>
      <c r="T31" s="88" t="s">
        <v>51</v>
      </c>
      <c r="U31" s="88" t="s">
        <v>52</v>
      </c>
      <c r="V31" s="88" t="s">
        <v>51</v>
      </c>
      <c r="W31" s="88" t="s">
        <v>52</v>
      </c>
      <c r="X31" s="88" t="s">
        <v>51</v>
      </c>
      <c r="Y31" s="88" t="s">
        <v>51</v>
      </c>
      <c r="Z31" s="88" t="s">
        <v>52</v>
      </c>
      <c r="AA31" s="88" t="s">
        <v>51</v>
      </c>
      <c r="AB31" s="88" t="s">
        <v>51</v>
      </c>
      <c r="AC31" s="81" t="s">
        <v>112</v>
      </c>
      <c r="AD31" s="89">
        <v>5.42314115E8</v>
      </c>
      <c r="AE31" s="90" t="str">
        <f t="shared" ref="AE31:AE32" si="6">HYPERLINK("mailto:rdk_wloclawek@gddkia.gov.pl","rdk_wloclawek@gddkia.gov.pl")</f>
        <v>rdk_wloclawek@gddkia.gov.pl</v>
      </c>
      <c r="AF31" s="91" t="s">
        <v>52</v>
      </c>
      <c r="AG31" s="11"/>
    </row>
    <row r="32" ht="41.25" customHeight="1">
      <c r="A32" s="11"/>
      <c r="B32" s="93">
        <f t="shared" si="1"/>
        <v>26</v>
      </c>
      <c r="C32" s="94" t="s">
        <v>102</v>
      </c>
      <c r="D32" s="95" t="s">
        <v>133</v>
      </c>
      <c r="E32" s="95" t="s">
        <v>110</v>
      </c>
      <c r="F32" s="129">
        <v>524302.3558</v>
      </c>
      <c r="G32" s="129">
        <v>497165.3597</v>
      </c>
      <c r="H32" s="130">
        <v>52.339916623636</v>
      </c>
      <c r="I32" s="130">
        <v>19.356816727472</v>
      </c>
      <c r="J32" s="98" t="s">
        <v>75</v>
      </c>
      <c r="K32" s="98" t="s">
        <v>76</v>
      </c>
      <c r="L32" s="99" t="s">
        <v>132</v>
      </c>
      <c r="M32" s="100" t="s">
        <v>87</v>
      </c>
      <c r="N32" s="100" t="s">
        <v>71</v>
      </c>
      <c r="O32" s="131">
        <v>29.0</v>
      </c>
      <c r="P32" s="95">
        <v>27.0</v>
      </c>
      <c r="Q32" s="132">
        <v>6.0</v>
      </c>
      <c r="R32" s="102" t="s">
        <v>52</v>
      </c>
      <c r="S32" s="102" t="s">
        <v>52</v>
      </c>
      <c r="T32" s="102" t="s">
        <v>51</v>
      </c>
      <c r="U32" s="102" t="s">
        <v>52</v>
      </c>
      <c r="V32" s="102" t="s">
        <v>51</v>
      </c>
      <c r="W32" s="102" t="s">
        <v>51</v>
      </c>
      <c r="X32" s="102" t="s">
        <v>51</v>
      </c>
      <c r="Y32" s="102" t="s">
        <v>51</v>
      </c>
      <c r="Z32" s="102" t="s">
        <v>52</v>
      </c>
      <c r="AA32" s="102" t="s">
        <v>51</v>
      </c>
      <c r="AB32" s="102" t="s">
        <v>51</v>
      </c>
      <c r="AC32" s="95" t="s">
        <v>112</v>
      </c>
      <c r="AD32" s="103">
        <v>5.42314115E8</v>
      </c>
      <c r="AE32" s="104" t="str">
        <f t="shared" si="6"/>
        <v>rdk_wloclawek@gddkia.gov.pl</v>
      </c>
      <c r="AF32" s="105" t="s">
        <v>52</v>
      </c>
      <c r="AG32" s="11"/>
    </row>
    <row r="33" ht="34.5" customHeight="1">
      <c r="A33" s="11"/>
      <c r="B33" s="106">
        <f t="shared" si="1"/>
        <v>27</v>
      </c>
      <c r="C33" s="107" t="s">
        <v>134</v>
      </c>
      <c r="D33" s="108" t="s">
        <v>135</v>
      </c>
      <c r="E33" s="108" t="s">
        <v>136</v>
      </c>
      <c r="F33" s="133">
        <v>475924.84</v>
      </c>
      <c r="G33" s="133">
        <v>703209.59</v>
      </c>
      <c r="H33" s="134">
        <v>54.192583198757</v>
      </c>
      <c r="I33" s="134">
        <v>18.630901349457</v>
      </c>
      <c r="J33" s="111" t="s">
        <v>75</v>
      </c>
      <c r="K33" s="111" t="s">
        <v>76</v>
      </c>
      <c r="L33" s="112" t="s">
        <v>137</v>
      </c>
      <c r="M33" s="113" t="s">
        <v>81</v>
      </c>
      <c r="N33" s="113" t="s">
        <v>71</v>
      </c>
      <c r="O33" s="87">
        <v>29.0</v>
      </c>
      <c r="P33" s="108">
        <v>24.0</v>
      </c>
      <c r="Q33" s="108">
        <v>2.0</v>
      </c>
      <c r="R33" s="116" t="s">
        <v>51</v>
      </c>
      <c r="S33" s="116" t="s">
        <v>52</v>
      </c>
      <c r="T33" s="116" t="s">
        <v>51</v>
      </c>
      <c r="U33" s="116" t="s">
        <v>52</v>
      </c>
      <c r="V33" s="116" t="s">
        <v>51</v>
      </c>
      <c r="W33" s="116" t="s">
        <v>51</v>
      </c>
      <c r="X33" s="116" t="s">
        <v>51</v>
      </c>
      <c r="Y33" s="116" t="s">
        <v>51</v>
      </c>
      <c r="Z33" s="116" t="s">
        <v>52</v>
      </c>
      <c r="AA33" s="116" t="s">
        <v>51</v>
      </c>
      <c r="AB33" s="116" t="s">
        <v>51</v>
      </c>
      <c r="AC33" s="108" t="s">
        <v>79</v>
      </c>
      <c r="AD33" s="117">
        <v>5.85306689E8</v>
      </c>
      <c r="AE33" s="118" t="str">
        <f t="shared" ref="AE33:AE35" si="7">HYPERLINK("mailto:bok@intertoll.pl","bok@intertoll.pl")</f>
        <v>bok@intertoll.pl</v>
      </c>
      <c r="AF33" s="91" t="s">
        <v>52</v>
      </c>
      <c r="AG33" s="11"/>
    </row>
    <row r="34" ht="34.5" customHeight="1">
      <c r="A34" s="11"/>
      <c r="B34" s="79">
        <f t="shared" si="1"/>
        <v>28</v>
      </c>
      <c r="C34" s="80" t="s">
        <v>134</v>
      </c>
      <c r="D34" s="81" t="s">
        <v>135</v>
      </c>
      <c r="E34" s="81" t="s">
        <v>136</v>
      </c>
      <c r="F34" s="135">
        <v>476088.88</v>
      </c>
      <c r="G34" s="135">
        <v>702888.38</v>
      </c>
      <c r="H34" s="136">
        <v>54.189703153066</v>
      </c>
      <c r="I34" s="136">
        <v>18.633441755436</v>
      </c>
      <c r="J34" s="84" t="s">
        <v>75</v>
      </c>
      <c r="K34" s="84" t="s">
        <v>76</v>
      </c>
      <c r="L34" s="85" t="s">
        <v>138</v>
      </c>
      <c r="M34" s="86" t="s">
        <v>87</v>
      </c>
      <c r="N34" s="86" t="s">
        <v>71</v>
      </c>
      <c r="O34" s="87">
        <v>29.0</v>
      </c>
      <c r="P34" s="81">
        <v>24.0</v>
      </c>
      <c r="Q34" s="81">
        <v>2.0</v>
      </c>
      <c r="R34" s="88" t="s">
        <v>51</v>
      </c>
      <c r="S34" s="88" t="s">
        <v>52</v>
      </c>
      <c r="T34" s="88" t="s">
        <v>51</v>
      </c>
      <c r="U34" s="88" t="s">
        <v>52</v>
      </c>
      <c r="V34" s="88" t="s">
        <v>51</v>
      </c>
      <c r="W34" s="88" t="s">
        <v>51</v>
      </c>
      <c r="X34" s="88" t="s">
        <v>51</v>
      </c>
      <c r="Y34" s="88" t="s">
        <v>51</v>
      </c>
      <c r="Z34" s="88" t="s">
        <v>52</v>
      </c>
      <c r="AA34" s="88" t="s">
        <v>51</v>
      </c>
      <c r="AB34" s="88" t="s">
        <v>51</v>
      </c>
      <c r="AC34" s="81" t="s">
        <v>79</v>
      </c>
      <c r="AD34" s="89">
        <v>5.85306689E8</v>
      </c>
      <c r="AE34" s="90" t="str">
        <f t="shared" si="7"/>
        <v>bok@intertoll.pl</v>
      </c>
      <c r="AF34" s="91" t="s">
        <v>52</v>
      </c>
      <c r="AG34" s="11"/>
    </row>
    <row r="35" ht="34.5" customHeight="1">
      <c r="A35" s="11"/>
      <c r="B35" s="79">
        <f t="shared" si="1"/>
        <v>29</v>
      </c>
      <c r="C35" s="80" t="s">
        <v>134</v>
      </c>
      <c r="D35" s="81" t="s">
        <v>139</v>
      </c>
      <c r="E35" s="81" t="s">
        <v>140</v>
      </c>
      <c r="F35" s="135">
        <v>475681.95</v>
      </c>
      <c r="G35" s="135">
        <v>669180.66</v>
      </c>
      <c r="H35" s="136">
        <v>53.886639166408</v>
      </c>
      <c r="I35" s="136">
        <v>18.629905279196</v>
      </c>
      <c r="J35" s="84" t="s">
        <v>75</v>
      </c>
      <c r="K35" s="84" t="s">
        <v>76</v>
      </c>
      <c r="L35" s="85" t="s">
        <v>141</v>
      </c>
      <c r="M35" s="86" t="s">
        <v>81</v>
      </c>
      <c r="N35" s="86" t="s">
        <v>71</v>
      </c>
      <c r="O35" s="87">
        <v>57.0</v>
      </c>
      <c r="P35" s="81">
        <v>22.0</v>
      </c>
      <c r="Q35" s="81">
        <v>2.0</v>
      </c>
      <c r="R35" s="88" t="s">
        <v>51</v>
      </c>
      <c r="S35" s="88" t="s">
        <v>52</v>
      </c>
      <c r="T35" s="88" t="s">
        <v>51</v>
      </c>
      <c r="U35" s="88" t="s">
        <v>52</v>
      </c>
      <c r="V35" s="88" t="s">
        <v>52</v>
      </c>
      <c r="W35" s="88" t="s">
        <v>52</v>
      </c>
      <c r="X35" s="88" t="s">
        <v>52</v>
      </c>
      <c r="Y35" s="88" t="s">
        <v>51</v>
      </c>
      <c r="Z35" s="88" t="s">
        <v>52</v>
      </c>
      <c r="AA35" s="88" t="s">
        <v>51</v>
      </c>
      <c r="AB35" s="88" t="s">
        <v>51</v>
      </c>
      <c r="AC35" s="81" t="s">
        <v>79</v>
      </c>
      <c r="AD35" s="89">
        <v>5.85306689E8</v>
      </c>
      <c r="AE35" s="90" t="str">
        <f t="shared" si="7"/>
        <v>bok@intertoll.pl</v>
      </c>
      <c r="AF35" s="91" t="s">
        <v>52</v>
      </c>
      <c r="AG35" s="11"/>
    </row>
    <row r="36" ht="34.5" customHeight="1">
      <c r="A36" s="11"/>
      <c r="B36" s="79">
        <f t="shared" si="1"/>
        <v>30</v>
      </c>
      <c r="C36" s="80" t="s">
        <v>134</v>
      </c>
      <c r="D36" s="81" t="s">
        <v>139</v>
      </c>
      <c r="E36" s="81" t="s">
        <v>140</v>
      </c>
      <c r="F36" s="135">
        <v>475803.13</v>
      </c>
      <c r="G36" s="135">
        <v>669510.33</v>
      </c>
      <c r="H36" s="136">
        <v>53.889608767973</v>
      </c>
      <c r="I36" s="136">
        <v>18.631723414516</v>
      </c>
      <c r="J36" s="84" t="s">
        <v>75</v>
      </c>
      <c r="K36" s="84" t="s">
        <v>76</v>
      </c>
      <c r="L36" s="85" t="s">
        <v>142</v>
      </c>
      <c r="M36" s="86" t="s">
        <v>87</v>
      </c>
      <c r="N36" s="86" t="s">
        <v>71</v>
      </c>
      <c r="O36" s="87">
        <v>64.0</v>
      </c>
      <c r="P36" s="81">
        <v>15.0</v>
      </c>
      <c r="Q36" s="81">
        <v>2.0</v>
      </c>
      <c r="R36" s="88" t="s">
        <v>51</v>
      </c>
      <c r="S36" s="88" t="s">
        <v>52</v>
      </c>
      <c r="T36" s="88" t="s">
        <v>51</v>
      </c>
      <c r="U36" s="88" t="s">
        <v>52</v>
      </c>
      <c r="V36" s="88" t="s">
        <v>52</v>
      </c>
      <c r="W36" s="88" t="s">
        <v>52</v>
      </c>
      <c r="X36" s="88" t="s">
        <v>52</v>
      </c>
      <c r="Y36" s="88" t="s">
        <v>51</v>
      </c>
      <c r="Z36" s="88" t="s">
        <v>52</v>
      </c>
      <c r="AA36" s="88" t="s">
        <v>51</v>
      </c>
      <c r="AB36" s="88" t="s">
        <v>51</v>
      </c>
      <c r="AC36" s="81" t="s">
        <v>79</v>
      </c>
      <c r="AD36" s="89">
        <v>5.85306689E8</v>
      </c>
      <c r="AE36" s="137" t="s">
        <v>143</v>
      </c>
      <c r="AF36" s="91" t="s">
        <v>52</v>
      </c>
      <c r="AG36" s="11"/>
    </row>
    <row r="37" ht="34.5" customHeight="1">
      <c r="A37" s="11"/>
      <c r="B37" s="93">
        <f t="shared" si="1"/>
        <v>31</v>
      </c>
      <c r="C37" s="94" t="s">
        <v>87</v>
      </c>
      <c r="D37" s="95" t="s">
        <v>144</v>
      </c>
      <c r="E37" s="95" t="s">
        <v>145</v>
      </c>
      <c r="F37" s="138">
        <v>487112.51</v>
      </c>
      <c r="G37" s="138">
        <v>715386.4</v>
      </c>
      <c r="H37" s="139">
        <v>54.302458409096</v>
      </c>
      <c r="I37" s="139">
        <v>18.801895165401</v>
      </c>
      <c r="J37" s="98" t="s">
        <v>47</v>
      </c>
      <c r="K37" s="98" t="s">
        <v>146</v>
      </c>
      <c r="L37" s="99" t="s">
        <v>147</v>
      </c>
      <c r="M37" s="100" t="s">
        <v>87</v>
      </c>
      <c r="N37" s="100" t="s">
        <v>71</v>
      </c>
      <c r="O37" s="101">
        <v>47.0</v>
      </c>
      <c r="P37" s="132">
        <v>25.0</v>
      </c>
      <c r="Q37" s="132">
        <v>2.0</v>
      </c>
      <c r="R37" s="102" t="s">
        <v>52</v>
      </c>
      <c r="S37" s="102" t="s">
        <v>52</v>
      </c>
      <c r="T37" s="102" t="s">
        <v>52</v>
      </c>
      <c r="U37" s="102" t="s">
        <v>52</v>
      </c>
      <c r="V37" s="102" t="s">
        <v>52</v>
      </c>
      <c r="W37" s="102" t="s">
        <v>52</v>
      </c>
      <c r="X37" s="102" t="s">
        <v>52</v>
      </c>
      <c r="Y37" s="102" t="s">
        <v>51</v>
      </c>
      <c r="Z37" s="102" t="s">
        <v>52</v>
      </c>
      <c r="AA37" s="102" t="s">
        <v>51</v>
      </c>
      <c r="AB37" s="102" t="s">
        <v>51</v>
      </c>
      <c r="AC37" s="95" t="s">
        <v>148</v>
      </c>
      <c r="AD37" s="103" t="s">
        <v>149</v>
      </c>
      <c r="AE37" s="104" t="str">
        <f>HYPERLINK("mailto:bok@intertoll.pl","biuro@lotospaliwa.pl")</f>
        <v>biuro@lotospaliwa.pl</v>
      </c>
      <c r="AF37" s="105" t="s">
        <v>52</v>
      </c>
      <c r="AG37" s="11"/>
    </row>
    <row r="38" ht="34.5" customHeight="1">
      <c r="A38" s="11"/>
      <c r="B38" s="106">
        <f t="shared" si="1"/>
        <v>32</v>
      </c>
      <c r="C38" s="107" t="s">
        <v>150</v>
      </c>
      <c r="D38" s="108" t="s">
        <v>151</v>
      </c>
      <c r="E38" s="108" t="s">
        <v>152</v>
      </c>
      <c r="F38" s="140">
        <v>501317.09</v>
      </c>
      <c r="G38" s="140">
        <v>282082.47</v>
      </c>
      <c r="H38" s="141">
        <v>50.405864000298</v>
      </c>
      <c r="I38" s="141">
        <v>19.018539959927</v>
      </c>
      <c r="J38" s="111" t="s">
        <v>75</v>
      </c>
      <c r="K38" s="111" t="s">
        <v>153</v>
      </c>
      <c r="L38" s="112" t="s">
        <v>154</v>
      </c>
      <c r="M38" s="113" t="s">
        <v>155</v>
      </c>
      <c r="N38" s="113" t="s">
        <v>71</v>
      </c>
      <c r="O38" s="114">
        <v>75.0</v>
      </c>
      <c r="P38" s="115">
        <v>33.0</v>
      </c>
      <c r="Q38" s="115">
        <v>2.0</v>
      </c>
      <c r="R38" s="116" t="s">
        <v>51</v>
      </c>
      <c r="S38" s="116" t="s">
        <v>52</v>
      </c>
      <c r="T38" s="116" t="s">
        <v>51</v>
      </c>
      <c r="U38" s="116" t="s">
        <v>52</v>
      </c>
      <c r="V38" s="116" t="s">
        <v>51</v>
      </c>
      <c r="W38" s="116" t="s">
        <v>51</v>
      </c>
      <c r="X38" s="116" t="s">
        <v>51</v>
      </c>
      <c r="Y38" s="116" t="s">
        <v>51</v>
      </c>
      <c r="Z38" s="116" t="s">
        <v>52</v>
      </c>
      <c r="AA38" s="116" t="s">
        <v>51</v>
      </c>
      <c r="AB38" s="116" t="s">
        <v>51</v>
      </c>
      <c r="AC38" s="108" t="s">
        <v>156</v>
      </c>
      <c r="AD38" s="117">
        <v>8.8566502E8</v>
      </c>
      <c r="AE38" s="118" t="s">
        <v>157</v>
      </c>
      <c r="AF38" s="119" t="s">
        <v>52</v>
      </c>
      <c r="AG38" s="11"/>
    </row>
    <row r="39" ht="34.5" customHeight="1">
      <c r="A39" s="11"/>
      <c r="B39" s="79">
        <f t="shared" si="1"/>
        <v>33</v>
      </c>
      <c r="C39" s="80" t="s">
        <v>150</v>
      </c>
      <c r="D39" s="81" t="s">
        <v>158</v>
      </c>
      <c r="E39" s="81" t="s">
        <v>159</v>
      </c>
      <c r="F39" s="82">
        <v>501023.31</v>
      </c>
      <c r="G39" s="82">
        <v>281888.99</v>
      </c>
      <c r="H39" s="83">
        <v>50.404124015947</v>
      </c>
      <c r="I39" s="83">
        <v>19.014404051135</v>
      </c>
      <c r="J39" s="84" t="s">
        <v>75</v>
      </c>
      <c r="K39" s="84" t="s">
        <v>153</v>
      </c>
      <c r="L39" s="85" t="s">
        <v>154</v>
      </c>
      <c r="M39" s="86" t="s">
        <v>81</v>
      </c>
      <c r="N39" s="86" t="s">
        <v>71</v>
      </c>
      <c r="O39" s="122">
        <v>70.0</v>
      </c>
      <c r="P39" s="123">
        <v>13.0</v>
      </c>
      <c r="Q39" s="123">
        <v>3.0</v>
      </c>
      <c r="R39" s="88" t="s">
        <v>51</v>
      </c>
      <c r="S39" s="88" t="s">
        <v>52</v>
      </c>
      <c r="T39" s="88" t="s">
        <v>51</v>
      </c>
      <c r="U39" s="88" t="s">
        <v>52</v>
      </c>
      <c r="V39" s="88" t="s">
        <v>51</v>
      </c>
      <c r="W39" s="88" t="s">
        <v>51</v>
      </c>
      <c r="X39" s="88" t="s">
        <v>51</v>
      </c>
      <c r="Y39" s="88" t="s">
        <v>51</v>
      </c>
      <c r="Z39" s="88" t="s">
        <v>52</v>
      </c>
      <c r="AA39" s="88" t="s">
        <v>51</v>
      </c>
      <c r="AB39" s="88" t="s">
        <v>51</v>
      </c>
      <c r="AC39" s="81" t="s">
        <v>156</v>
      </c>
      <c r="AD39" s="89">
        <v>8.8566502E8</v>
      </c>
      <c r="AE39" s="90" t="s">
        <v>157</v>
      </c>
      <c r="AF39" s="91" t="s">
        <v>52</v>
      </c>
      <c r="AG39" s="11"/>
    </row>
    <row r="40" ht="34.5" customHeight="1">
      <c r="A40" s="11"/>
      <c r="B40" s="79">
        <f t="shared" si="1"/>
        <v>34</v>
      </c>
      <c r="C40" s="80" t="s">
        <v>150</v>
      </c>
      <c r="D40" s="81" t="s">
        <v>160</v>
      </c>
      <c r="E40" s="81" t="s">
        <v>161</v>
      </c>
      <c r="F40" s="82">
        <v>481912.9</v>
      </c>
      <c r="G40" s="82">
        <v>278333.17</v>
      </c>
      <c r="H40" s="83">
        <v>50.371857972496</v>
      </c>
      <c r="I40" s="83">
        <v>18.745579597159</v>
      </c>
      <c r="J40" s="84" t="s">
        <v>75</v>
      </c>
      <c r="K40" s="84" t="s">
        <v>162</v>
      </c>
      <c r="L40" s="85" t="s">
        <v>163</v>
      </c>
      <c r="M40" s="86" t="s">
        <v>155</v>
      </c>
      <c r="N40" s="86" t="s">
        <v>71</v>
      </c>
      <c r="O40" s="122">
        <v>169.0</v>
      </c>
      <c r="P40" s="123">
        <v>81.0</v>
      </c>
      <c r="Q40" s="123">
        <v>2.0</v>
      </c>
      <c r="R40" s="88" t="s">
        <v>51</v>
      </c>
      <c r="S40" s="88" t="s">
        <v>52</v>
      </c>
      <c r="T40" s="88" t="s">
        <v>52</v>
      </c>
      <c r="U40" s="88" t="s">
        <v>52</v>
      </c>
      <c r="V40" s="88" t="s">
        <v>52</v>
      </c>
      <c r="W40" s="88" t="s">
        <v>52</v>
      </c>
      <c r="X40" s="88" t="s">
        <v>52</v>
      </c>
      <c r="Y40" s="88" t="s">
        <v>52</v>
      </c>
      <c r="Z40" s="88" t="s">
        <v>52</v>
      </c>
      <c r="AA40" s="88" t="s">
        <v>51</v>
      </c>
      <c r="AB40" s="88" t="s">
        <v>164</v>
      </c>
      <c r="AC40" s="81" t="s">
        <v>53</v>
      </c>
      <c r="AD40" s="142">
        <v>8.01167536E8</v>
      </c>
      <c r="AE40" s="90" t="s">
        <v>165</v>
      </c>
      <c r="AF40" s="91" t="s">
        <v>52</v>
      </c>
      <c r="AG40" s="11"/>
    </row>
    <row r="41" ht="34.5" customHeight="1">
      <c r="A41" s="11"/>
      <c r="B41" s="79">
        <f t="shared" si="1"/>
        <v>35</v>
      </c>
      <c r="C41" s="80" t="s">
        <v>150</v>
      </c>
      <c r="D41" s="81" t="s">
        <v>160</v>
      </c>
      <c r="E41" s="81" t="s">
        <v>166</v>
      </c>
      <c r="F41" s="82">
        <v>481423.95</v>
      </c>
      <c r="G41" s="82">
        <v>278132.35</v>
      </c>
      <c r="H41" s="83">
        <v>50.370036132219</v>
      </c>
      <c r="I41" s="83">
        <v>18.738711827002</v>
      </c>
      <c r="J41" s="84" t="s">
        <v>75</v>
      </c>
      <c r="K41" s="84" t="s">
        <v>162</v>
      </c>
      <c r="L41" s="85" t="s">
        <v>163</v>
      </c>
      <c r="M41" s="86" t="s">
        <v>81</v>
      </c>
      <c r="N41" s="86" t="s">
        <v>71</v>
      </c>
      <c r="O41" s="122">
        <v>128.0</v>
      </c>
      <c r="P41" s="123">
        <v>54.0</v>
      </c>
      <c r="Q41" s="123">
        <v>9.0</v>
      </c>
      <c r="R41" s="88" t="s">
        <v>51</v>
      </c>
      <c r="S41" s="88" t="s">
        <v>52</v>
      </c>
      <c r="T41" s="88" t="s">
        <v>52</v>
      </c>
      <c r="U41" s="88" t="s">
        <v>52</v>
      </c>
      <c r="V41" s="88" t="s">
        <v>52</v>
      </c>
      <c r="W41" s="88" t="s">
        <v>52</v>
      </c>
      <c r="X41" s="88" t="s">
        <v>52</v>
      </c>
      <c r="Y41" s="88" t="s">
        <v>51</v>
      </c>
      <c r="Z41" s="88" t="s">
        <v>52</v>
      </c>
      <c r="AA41" s="88" t="s">
        <v>51</v>
      </c>
      <c r="AB41" s="88" t="s">
        <v>164</v>
      </c>
      <c r="AC41" s="81" t="s">
        <v>53</v>
      </c>
      <c r="AD41" s="142">
        <v>8.01167536E8</v>
      </c>
      <c r="AE41" s="90" t="s">
        <v>165</v>
      </c>
      <c r="AF41" s="91" t="s">
        <v>52</v>
      </c>
      <c r="AG41" s="11"/>
    </row>
    <row r="42" ht="34.5" customHeight="1">
      <c r="A42" s="11"/>
      <c r="B42" s="79">
        <f t="shared" si="1"/>
        <v>36</v>
      </c>
      <c r="C42" s="80" t="s">
        <v>150</v>
      </c>
      <c r="D42" s="81" t="s">
        <v>167</v>
      </c>
      <c r="E42" s="81" t="s">
        <v>168</v>
      </c>
      <c r="F42" s="82">
        <v>478705.34</v>
      </c>
      <c r="G42" s="82">
        <v>258955.78</v>
      </c>
      <c r="H42" s="83">
        <v>50.197427894559</v>
      </c>
      <c r="I42" s="83">
        <v>18.701553506083</v>
      </c>
      <c r="J42" s="84" t="s">
        <v>75</v>
      </c>
      <c r="K42" s="84" t="s">
        <v>169</v>
      </c>
      <c r="L42" s="85" t="s">
        <v>170</v>
      </c>
      <c r="M42" s="86" t="s">
        <v>155</v>
      </c>
      <c r="N42" s="86" t="s">
        <v>71</v>
      </c>
      <c r="O42" s="87">
        <v>63.0</v>
      </c>
      <c r="P42" s="81">
        <v>14.0</v>
      </c>
      <c r="Q42" s="123">
        <v>2.0</v>
      </c>
      <c r="R42" s="88" t="s">
        <v>51</v>
      </c>
      <c r="S42" s="88" t="s">
        <v>52</v>
      </c>
      <c r="T42" s="88" t="s">
        <v>51</v>
      </c>
      <c r="U42" s="88" t="s">
        <v>52</v>
      </c>
      <c r="V42" s="88" t="s">
        <v>51</v>
      </c>
      <c r="W42" s="88" t="s">
        <v>51</v>
      </c>
      <c r="X42" s="88" t="s">
        <v>51</v>
      </c>
      <c r="Y42" s="88" t="s">
        <v>51</v>
      </c>
      <c r="Z42" s="88" t="s">
        <v>52</v>
      </c>
      <c r="AA42" s="88" t="s">
        <v>51</v>
      </c>
      <c r="AB42" s="88" t="s">
        <v>51</v>
      </c>
      <c r="AC42" s="81" t="s">
        <v>171</v>
      </c>
      <c r="AD42" s="89">
        <v>7.9760919E8</v>
      </c>
      <c r="AE42" s="90" t="s">
        <v>172</v>
      </c>
      <c r="AF42" s="91" t="s">
        <v>52</v>
      </c>
      <c r="AG42" s="11"/>
    </row>
    <row r="43" ht="34.5" customHeight="1">
      <c r="A43" s="11"/>
      <c r="B43" s="79">
        <f t="shared" si="1"/>
        <v>37</v>
      </c>
      <c r="C43" s="80" t="s">
        <v>150</v>
      </c>
      <c r="D43" s="81" t="s">
        <v>167</v>
      </c>
      <c r="E43" s="81" t="s">
        <v>173</v>
      </c>
      <c r="F43" s="82">
        <v>478799.0</v>
      </c>
      <c r="G43" s="82">
        <v>258717.13</v>
      </c>
      <c r="H43" s="83">
        <v>50.19528428567</v>
      </c>
      <c r="I43" s="83">
        <v>18.702879465168</v>
      </c>
      <c r="J43" s="84" t="s">
        <v>75</v>
      </c>
      <c r="K43" s="84" t="s">
        <v>169</v>
      </c>
      <c r="L43" s="85" t="s">
        <v>170</v>
      </c>
      <c r="M43" s="86" t="s">
        <v>81</v>
      </c>
      <c r="N43" s="86" t="s">
        <v>71</v>
      </c>
      <c r="O43" s="87">
        <v>63.0</v>
      </c>
      <c r="P43" s="81">
        <v>14.0</v>
      </c>
      <c r="Q43" s="123">
        <v>2.0</v>
      </c>
      <c r="R43" s="88" t="s">
        <v>51</v>
      </c>
      <c r="S43" s="88" t="s">
        <v>52</v>
      </c>
      <c r="T43" s="88" t="s">
        <v>51</v>
      </c>
      <c r="U43" s="88" t="s">
        <v>52</v>
      </c>
      <c r="V43" s="88" t="s">
        <v>51</v>
      </c>
      <c r="W43" s="88" t="s">
        <v>51</v>
      </c>
      <c r="X43" s="88" t="s">
        <v>51</v>
      </c>
      <c r="Y43" s="88" t="s">
        <v>51</v>
      </c>
      <c r="Z43" s="88" t="s">
        <v>52</v>
      </c>
      <c r="AA43" s="88" t="s">
        <v>51</v>
      </c>
      <c r="AB43" s="88" t="s">
        <v>51</v>
      </c>
      <c r="AC43" s="81" t="s">
        <v>171</v>
      </c>
      <c r="AD43" s="89">
        <v>7.9760919E8</v>
      </c>
      <c r="AE43" s="90" t="s">
        <v>172</v>
      </c>
      <c r="AF43" s="91" t="s">
        <v>52</v>
      </c>
      <c r="AG43" s="11"/>
    </row>
    <row r="44" ht="34.5" customHeight="1">
      <c r="A44" s="11"/>
      <c r="B44" s="79">
        <f t="shared" si="1"/>
        <v>38</v>
      </c>
      <c r="C44" s="80" t="s">
        <v>150</v>
      </c>
      <c r="D44" s="81" t="s">
        <v>174</v>
      </c>
      <c r="E44" s="81" t="s">
        <v>175</v>
      </c>
      <c r="F44" s="82">
        <v>475897.84</v>
      </c>
      <c r="G44" s="82">
        <v>245456.45</v>
      </c>
      <c r="H44" s="83">
        <v>50.075874992576</v>
      </c>
      <c r="I44" s="83">
        <v>18.663060826632</v>
      </c>
      <c r="J44" s="84" t="s">
        <v>75</v>
      </c>
      <c r="K44" s="84" t="s">
        <v>169</v>
      </c>
      <c r="L44" s="85" t="s">
        <v>176</v>
      </c>
      <c r="M44" s="86" t="s">
        <v>155</v>
      </c>
      <c r="N44" s="86" t="s">
        <v>71</v>
      </c>
      <c r="O44" s="122">
        <v>64.0</v>
      </c>
      <c r="P44" s="123">
        <v>35.0</v>
      </c>
      <c r="Q44" s="81">
        <v>0.0</v>
      </c>
      <c r="R44" s="88" t="s">
        <v>51</v>
      </c>
      <c r="S44" s="88" t="s">
        <v>52</v>
      </c>
      <c r="T44" s="88" t="s">
        <v>52</v>
      </c>
      <c r="U44" s="88" t="s">
        <v>52</v>
      </c>
      <c r="V44" s="88" t="s">
        <v>52</v>
      </c>
      <c r="W44" s="88" t="s">
        <v>52</v>
      </c>
      <c r="X44" s="88" t="s">
        <v>52</v>
      </c>
      <c r="Y44" s="88" t="s">
        <v>51</v>
      </c>
      <c r="Z44" s="88" t="s">
        <v>52</v>
      </c>
      <c r="AA44" s="88" t="s">
        <v>51</v>
      </c>
      <c r="AB44" s="88" t="s">
        <v>164</v>
      </c>
      <c r="AC44" s="81" t="s">
        <v>148</v>
      </c>
      <c r="AD44" s="89" t="s">
        <v>149</v>
      </c>
      <c r="AE44" s="90" t="s">
        <v>177</v>
      </c>
      <c r="AF44" s="91" t="s">
        <v>52</v>
      </c>
      <c r="AG44" s="11"/>
    </row>
    <row r="45" ht="34.5" customHeight="1">
      <c r="A45" s="11"/>
      <c r="B45" s="79">
        <f t="shared" si="1"/>
        <v>39</v>
      </c>
      <c r="C45" s="80" t="s">
        <v>150</v>
      </c>
      <c r="D45" s="81" t="s">
        <v>174</v>
      </c>
      <c r="E45" s="81" t="s">
        <v>178</v>
      </c>
      <c r="F45" s="82">
        <v>475957.63</v>
      </c>
      <c r="G45" s="82">
        <v>245232.61</v>
      </c>
      <c r="H45" s="83">
        <v>50.07386364292</v>
      </c>
      <c r="I45" s="83">
        <v>18.663910729601</v>
      </c>
      <c r="J45" s="84" t="s">
        <v>75</v>
      </c>
      <c r="K45" s="84" t="s">
        <v>169</v>
      </c>
      <c r="L45" s="85" t="s">
        <v>179</v>
      </c>
      <c r="M45" s="86" t="s">
        <v>81</v>
      </c>
      <c r="N45" s="86" t="s">
        <v>71</v>
      </c>
      <c r="O45" s="122">
        <v>96.0</v>
      </c>
      <c r="P45" s="123">
        <v>18.0</v>
      </c>
      <c r="Q45" s="81">
        <v>0.0</v>
      </c>
      <c r="R45" s="88" t="s">
        <v>51</v>
      </c>
      <c r="S45" s="88" t="s">
        <v>52</v>
      </c>
      <c r="T45" s="88" t="s">
        <v>52</v>
      </c>
      <c r="U45" s="88" t="s">
        <v>52</v>
      </c>
      <c r="V45" s="88" t="s">
        <v>52</v>
      </c>
      <c r="W45" s="88" t="s">
        <v>52</v>
      </c>
      <c r="X45" s="88" t="s">
        <v>52</v>
      </c>
      <c r="Y45" s="88" t="s">
        <v>51</v>
      </c>
      <c r="Z45" s="88" t="s">
        <v>52</v>
      </c>
      <c r="AA45" s="88" t="s">
        <v>51</v>
      </c>
      <c r="AB45" s="88" t="s">
        <v>164</v>
      </c>
      <c r="AC45" s="108" t="s">
        <v>106</v>
      </c>
      <c r="AD45" s="143" t="s">
        <v>180</v>
      </c>
      <c r="AE45" s="81" t="s">
        <v>107</v>
      </c>
      <c r="AF45" s="144" t="s">
        <v>52</v>
      </c>
      <c r="AG45" s="11"/>
    </row>
    <row r="46" ht="34.5" customHeight="1">
      <c r="A46" s="11"/>
      <c r="B46" s="79">
        <f t="shared" si="1"/>
        <v>40</v>
      </c>
      <c r="C46" s="80" t="s">
        <v>150</v>
      </c>
      <c r="D46" s="81" t="s">
        <v>181</v>
      </c>
      <c r="E46" s="81" t="s">
        <v>182</v>
      </c>
      <c r="F46" s="82">
        <v>465129.01</v>
      </c>
      <c r="G46" s="82">
        <v>232395.8</v>
      </c>
      <c r="H46" s="83">
        <v>49.957841594324</v>
      </c>
      <c r="I46" s="83">
        <v>18.513708858088</v>
      </c>
      <c r="J46" s="84" t="s">
        <v>75</v>
      </c>
      <c r="K46" s="84" t="s">
        <v>169</v>
      </c>
      <c r="L46" s="85" t="s">
        <v>183</v>
      </c>
      <c r="M46" s="86" t="s">
        <v>155</v>
      </c>
      <c r="N46" s="86" t="s">
        <v>71</v>
      </c>
      <c r="O46" s="122">
        <v>161.0</v>
      </c>
      <c r="P46" s="123">
        <v>21.0</v>
      </c>
      <c r="Q46" s="123">
        <v>6.0</v>
      </c>
      <c r="R46" s="88" t="s">
        <v>51</v>
      </c>
      <c r="S46" s="88" t="s">
        <v>52</v>
      </c>
      <c r="T46" s="88" t="s">
        <v>52</v>
      </c>
      <c r="U46" s="88" t="s">
        <v>52</v>
      </c>
      <c r="V46" s="88" t="s">
        <v>52</v>
      </c>
      <c r="W46" s="88" t="s">
        <v>52</v>
      </c>
      <c r="X46" s="88" t="s">
        <v>52</v>
      </c>
      <c r="Y46" s="88" t="s">
        <v>52</v>
      </c>
      <c r="Z46" s="88" t="s">
        <v>52</v>
      </c>
      <c r="AA46" s="88" t="s">
        <v>51</v>
      </c>
      <c r="AB46" s="88" t="s">
        <v>164</v>
      </c>
      <c r="AC46" s="108" t="s">
        <v>106</v>
      </c>
      <c r="AD46" s="142" t="s">
        <v>180</v>
      </c>
      <c r="AE46" s="81" t="s">
        <v>107</v>
      </c>
      <c r="AF46" s="144" t="s">
        <v>52</v>
      </c>
      <c r="AG46" s="11"/>
    </row>
    <row r="47" ht="34.5" customHeight="1">
      <c r="A47" s="11"/>
      <c r="B47" s="79">
        <f t="shared" si="1"/>
        <v>41</v>
      </c>
      <c r="C47" s="80" t="s">
        <v>150</v>
      </c>
      <c r="D47" s="81" t="s">
        <v>184</v>
      </c>
      <c r="E47" s="81" t="s">
        <v>185</v>
      </c>
      <c r="F47" s="82">
        <v>456593.28</v>
      </c>
      <c r="G47" s="82">
        <v>284450.07</v>
      </c>
      <c r="H47" s="83">
        <v>50.425559054452</v>
      </c>
      <c r="I47" s="83">
        <v>18.388731645391</v>
      </c>
      <c r="J47" s="84" t="s">
        <v>75</v>
      </c>
      <c r="K47" s="84" t="s">
        <v>186</v>
      </c>
      <c r="L47" s="85" t="s">
        <v>187</v>
      </c>
      <c r="M47" s="86" t="s">
        <v>188</v>
      </c>
      <c r="N47" s="86" t="s">
        <v>71</v>
      </c>
      <c r="O47" s="122">
        <v>59.0</v>
      </c>
      <c r="P47" s="81">
        <v>17.0</v>
      </c>
      <c r="Q47" s="123">
        <v>1.0</v>
      </c>
      <c r="R47" s="88" t="s">
        <v>51</v>
      </c>
      <c r="S47" s="88" t="s">
        <v>52</v>
      </c>
      <c r="T47" s="81" t="s">
        <v>51</v>
      </c>
      <c r="U47" s="137" t="s">
        <v>52</v>
      </c>
      <c r="V47" s="137" t="s">
        <v>51</v>
      </c>
      <c r="W47" s="137" t="s">
        <v>51</v>
      </c>
      <c r="X47" s="137" t="s">
        <v>52</v>
      </c>
      <c r="Y47" s="137" t="s">
        <v>51</v>
      </c>
      <c r="Z47" s="137" t="s">
        <v>52</v>
      </c>
      <c r="AA47" s="137" t="s">
        <v>51</v>
      </c>
      <c r="AB47" s="137" t="s">
        <v>51</v>
      </c>
      <c r="AC47" s="81" t="s">
        <v>189</v>
      </c>
      <c r="AD47" s="81" t="s">
        <v>189</v>
      </c>
      <c r="AE47" s="81" t="s">
        <v>189</v>
      </c>
      <c r="AF47" s="145" t="s">
        <v>51</v>
      </c>
      <c r="AG47" s="11"/>
    </row>
    <row r="48" ht="34.5" customHeight="1">
      <c r="A48" s="11"/>
      <c r="B48" s="79">
        <f t="shared" si="1"/>
        <v>42</v>
      </c>
      <c r="C48" s="80" t="s">
        <v>150</v>
      </c>
      <c r="D48" s="81" t="s">
        <v>184</v>
      </c>
      <c r="E48" s="81" t="s">
        <v>190</v>
      </c>
      <c r="F48" s="82">
        <v>456941.48</v>
      </c>
      <c r="G48" s="82">
        <v>284230.2</v>
      </c>
      <c r="H48" s="83">
        <v>50.423606849846</v>
      </c>
      <c r="I48" s="83">
        <v>18.393660079989</v>
      </c>
      <c r="J48" s="84" t="s">
        <v>75</v>
      </c>
      <c r="K48" s="84" t="s">
        <v>186</v>
      </c>
      <c r="L48" s="85" t="s">
        <v>187</v>
      </c>
      <c r="M48" s="86" t="s">
        <v>191</v>
      </c>
      <c r="N48" s="86" t="s">
        <v>71</v>
      </c>
      <c r="O48" s="122">
        <v>59.0</v>
      </c>
      <c r="P48" s="123">
        <v>40.0</v>
      </c>
      <c r="Q48" s="123">
        <v>1.0</v>
      </c>
      <c r="R48" s="88" t="s">
        <v>51</v>
      </c>
      <c r="S48" s="88" t="s">
        <v>52</v>
      </c>
      <c r="T48" s="81" t="s">
        <v>51</v>
      </c>
      <c r="U48" s="137" t="s">
        <v>52</v>
      </c>
      <c r="V48" s="137" t="s">
        <v>51</v>
      </c>
      <c r="W48" s="137" t="s">
        <v>51</v>
      </c>
      <c r="X48" s="137" t="s">
        <v>52</v>
      </c>
      <c r="Y48" s="137" t="s">
        <v>51</v>
      </c>
      <c r="Z48" s="137" t="s">
        <v>52</v>
      </c>
      <c r="AA48" s="137" t="s">
        <v>51</v>
      </c>
      <c r="AB48" s="137" t="s">
        <v>51</v>
      </c>
      <c r="AC48" s="81" t="s">
        <v>189</v>
      </c>
      <c r="AD48" s="81" t="s">
        <v>189</v>
      </c>
      <c r="AE48" s="81" t="s">
        <v>189</v>
      </c>
      <c r="AF48" s="145" t="s">
        <v>51</v>
      </c>
      <c r="AG48" s="11"/>
    </row>
    <row r="49" ht="34.5" customHeight="1">
      <c r="A49" s="11"/>
      <c r="B49" s="79">
        <f t="shared" si="1"/>
        <v>43</v>
      </c>
      <c r="C49" s="80" t="s">
        <v>150</v>
      </c>
      <c r="D49" s="81" t="s">
        <v>192</v>
      </c>
      <c r="E49" s="81" t="s">
        <v>193</v>
      </c>
      <c r="F49" s="82">
        <v>468096.74</v>
      </c>
      <c r="G49" s="82">
        <v>271383.42</v>
      </c>
      <c r="H49" s="83">
        <v>50.308750947786</v>
      </c>
      <c r="I49" s="83">
        <v>18.55182957556</v>
      </c>
      <c r="J49" s="84" t="s">
        <v>75</v>
      </c>
      <c r="K49" s="84" t="s">
        <v>186</v>
      </c>
      <c r="L49" s="85" t="s">
        <v>194</v>
      </c>
      <c r="M49" s="86" t="s">
        <v>191</v>
      </c>
      <c r="N49" s="86" t="s">
        <v>71</v>
      </c>
      <c r="O49" s="87">
        <v>90.0</v>
      </c>
      <c r="P49" s="81">
        <v>35.0</v>
      </c>
      <c r="Q49" s="123">
        <v>6.0</v>
      </c>
      <c r="R49" s="88" t="s">
        <v>51</v>
      </c>
      <c r="S49" s="88" t="s">
        <v>52</v>
      </c>
      <c r="T49" s="81" t="s">
        <v>52</v>
      </c>
      <c r="U49" s="137" t="s">
        <v>52</v>
      </c>
      <c r="V49" s="137" t="s">
        <v>52</v>
      </c>
      <c r="W49" s="137" t="s">
        <v>52</v>
      </c>
      <c r="X49" s="137" t="s">
        <v>52</v>
      </c>
      <c r="Y49" s="137" t="s">
        <v>51</v>
      </c>
      <c r="Z49" s="137" t="s">
        <v>52</v>
      </c>
      <c r="AA49" s="137" t="s">
        <v>51</v>
      </c>
      <c r="AB49" s="137" t="s">
        <v>164</v>
      </c>
      <c r="AC49" s="81" t="s">
        <v>148</v>
      </c>
      <c r="AD49" s="89" t="s">
        <v>149</v>
      </c>
      <c r="AE49" s="90" t="s">
        <v>177</v>
      </c>
      <c r="AF49" s="146" t="s">
        <v>52</v>
      </c>
      <c r="AG49" s="11"/>
    </row>
    <row r="50" ht="34.5" customHeight="1">
      <c r="A50" s="11"/>
      <c r="B50" s="79">
        <f t="shared" si="1"/>
        <v>44</v>
      </c>
      <c r="C50" s="80" t="s">
        <v>150</v>
      </c>
      <c r="D50" s="81" t="s">
        <v>192</v>
      </c>
      <c r="E50" s="81" t="s">
        <v>195</v>
      </c>
      <c r="F50" s="82">
        <v>467975.82</v>
      </c>
      <c r="G50" s="82">
        <v>271952.27</v>
      </c>
      <c r="H50" s="83">
        <v>50.313861757353</v>
      </c>
      <c r="I50" s="83">
        <v>18.550082684433</v>
      </c>
      <c r="J50" s="84" t="s">
        <v>75</v>
      </c>
      <c r="K50" s="84" t="s">
        <v>186</v>
      </c>
      <c r="L50" s="85" t="s">
        <v>194</v>
      </c>
      <c r="M50" s="86" t="s">
        <v>188</v>
      </c>
      <c r="N50" s="86" t="s">
        <v>71</v>
      </c>
      <c r="O50" s="122">
        <v>91.0</v>
      </c>
      <c r="P50" s="123">
        <v>30.0</v>
      </c>
      <c r="Q50" s="123">
        <v>7.0</v>
      </c>
      <c r="R50" s="88" t="s">
        <v>51</v>
      </c>
      <c r="S50" s="88" t="s">
        <v>52</v>
      </c>
      <c r="T50" s="81" t="s">
        <v>52</v>
      </c>
      <c r="U50" s="137" t="s">
        <v>52</v>
      </c>
      <c r="V50" s="137" t="s">
        <v>52</v>
      </c>
      <c r="W50" s="137" t="s">
        <v>52</v>
      </c>
      <c r="X50" s="137" t="s">
        <v>52</v>
      </c>
      <c r="Y50" s="137" t="s">
        <v>51</v>
      </c>
      <c r="Z50" s="137" t="s">
        <v>52</v>
      </c>
      <c r="AA50" s="137" t="s">
        <v>51</v>
      </c>
      <c r="AB50" s="137" t="s">
        <v>164</v>
      </c>
      <c r="AC50" s="81" t="s">
        <v>148</v>
      </c>
      <c r="AD50" s="89" t="s">
        <v>149</v>
      </c>
      <c r="AE50" s="90" t="s">
        <v>177</v>
      </c>
      <c r="AF50" s="146" t="s">
        <v>52</v>
      </c>
      <c r="AG50" s="11"/>
    </row>
    <row r="51" ht="34.5" customHeight="1">
      <c r="A51" s="11"/>
      <c r="B51" s="79">
        <f t="shared" si="1"/>
        <v>45</v>
      </c>
      <c r="C51" s="80" t="s">
        <v>150</v>
      </c>
      <c r="D51" s="81" t="s">
        <v>196</v>
      </c>
      <c r="E51" s="81" t="s">
        <v>197</v>
      </c>
      <c r="F51" s="82">
        <v>491766.0</v>
      </c>
      <c r="G51" s="82">
        <v>264904.0</v>
      </c>
      <c r="H51" s="83">
        <v>50.251266384479</v>
      </c>
      <c r="I51" s="83">
        <v>18.884469883065</v>
      </c>
      <c r="J51" s="84" t="s">
        <v>75</v>
      </c>
      <c r="K51" s="84" t="s">
        <v>186</v>
      </c>
      <c r="L51" s="85" t="s">
        <v>198</v>
      </c>
      <c r="M51" s="86" t="s">
        <v>191</v>
      </c>
      <c r="N51" s="86" t="s">
        <v>71</v>
      </c>
      <c r="O51" s="87">
        <v>99.0</v>
      </c>
      <c r="P51" s="123">
        <v>48.0</v>
      </c>
      <c r="Q51" s="81">
        <v>0.0</v>
      </c>
      <c r="R51" s="88" t="s">
        <v>51</v>
      </c>
      <c r="S51" s="88" t="s">
        <v>52</v>
      </c>
      <c r="T51" s="81" t="s">
        <v>52</v>
      </c>
      <c r="U51" s="137" t="s">
        <v>52</v>
      </c>
      <c r="V51" s="137" t="s">
        <v>52</v>
      </c>
      <c r="W51" s="137" t="s">
        <v>52</v>
      </c>
      <c r="X51" s="137" t="s">
        <v>52</v>
      </c>
      <c r="Y51" s="137" t="s">
        <v>52</v>
      </c>
      <c r="Z51" s="137" t="s">
        <v>52</v>
      </c>
      <c r="AA51" s="137" t="s">
        <v>51</v>
      </c>
      <c r="AB51" s="137" t="s">
        <v>51</v>
      </c>
      <c r="AC51" s="81" t="s">
        <v>199</v>
      </c>
      <c r="AD51" s="117">
        <v>7.97001244E8</v>
      </c>
      <c r="AE51" s="90" t="str">
        <f t="shared" ref="AE51:AE52" si="8">HYPERLINK("mailto:3067@shellpl.pl","3067@shellpl.pl")</f>
        <v>3067@shellpl.pl</v>
      </c>
      <c r="AF51" s="146" t="s">
        <v>52</v>
      </c>
      <c r="AG51" s="147" t="s">
        <v>200</v>
      </c>
    </row>
    <row r="52" ht="34.5" customHeight="1">
      <c r="A52" s="11"/>
      <c r="B52" s="79">
        <f t="shared" si="1"/>
        <v>46</v>
      </c>
      <c r="C52" s="80" t="s">
        <v>150</v>
      </c>
      <c r="D52" s="81" t="s">
        <v>196</v>
      </c>
      <c r="E52" s="81" t="s">
        <v>201</v>
      </c>
      <c r="F52" s="82">
        <v>491413.0</v>
      </c>
      <c r="G52" s="82">
        <v>265028.0</v>
      </c>
      <c r="H52" s="83">
        <v>50.252376901963</v>
      </c>
      <c r="I52" s="83">
        <v>18.879514187213</v>
      </c>
      <c r="J52" s="84" t="s">
        <v>75</v>
      </c>
      <c r="K52" s="84" t="s">
        <v>186</v>
      </c>
      <c r="L52" s="85" t="s">
        <v>202</v>
      </c>
      <c r="M52" s="86" t="s">
        <v>188</v>
      </c>
      <c r="N52" s="86" t="s">
        <v>71</v>
      </c>
      <c r="O52" s="87">
        <v>70.0</v>
      </c>
      <c r="P52" s="123">
        <v>35.0</v>
      </c>
      <c r="Q52" s="81">
        <v>0.0</v>
      </c>
      <c r="R52" s="88" t="s">
        <v>51</v>
      </c>
      <c r="S52" s="88" t="s">
        <v>52</v>
      </c>
      <c r="T52" s="81" t="s">
        <v>52</v>
      </c>
      <c r="U52" s="137" t="s">
        <v>52</v>
      </c>
      <c r="V52" s="137" t="s">
        <v>52</v>
      </c>
      <c r="W52" s="137" t="s">
        <v>52</v>
      </c>
      <c r="X52" s="137" t="s">
        <v>52</v>
      </c>
      <c r="Y52" s="137" t="s">
        <v>51</v>
      </c>
      <c r="Z52" s="137" t="s">
        <v>52</v>
      </c>
      <c r="AA52" s="137" t="s">
        <v>51</v>
      </c>
      <c r="AB52" s="137" t="s">
        <v>51</v>
      </c>
      <c r="AC52" s="81" t="s">
        <v>199</v>
      </c>
      <c r="AD52" s="89">
        <v>7.97001244E8</v>
      </c>
      <c r="AE52" s="90" t="str">
        <f t="shared" si="8"/>
        <v>3067@shellpl.pl</v>
      </c>
      <c r="AF52" s="146" t="s">
        <v>52</v>
      </c>
      <c r="AG52" s="147" t="s">
        <v>203</v>
      </c>
    </row>
    <row r="53" ht="34.5" customHeight="1">
      <c r="A53" s="11"/>
      <c r="B53" s="79">
        <f t="shared" si="1"/>
        <v>47</v>
      </c>
      <c r="C53" s="80" t="s">
        <v>204</v>
      </c>
      <c r="D53" s="81" t="s">
        <v>205</v>
      </c>
      <c r="E53" s="81" t="s">
        <v>206</v>
      </c>
      <c r="F53" s="82">
        <v>521097.0</v>
      </c>
      <c r="G53" s="82">
        <v>253513.0</v>
      </c>
      <c r="H53" s="83">
        <v>50.148469745333</v>
      </c>
      <c r="I53" s="83">
        <v>19.295374305681</v>
      </c>
      <c r="J53" s="84" t="s">
        <v>75</v>
      </c>
      <c r="K53" s="84" t="s">
        <v>186</v>
      </c>
      <c r="L53" s="85" t="s">
        <v>207</v>
      </c>
      <c r="M53" s="86" t="s">
        <v>188</v>
      </c>
      <c r="N53" s="86" t="s">
        <v>71</v>
      </c>
      <c r="O53" s="122">
        <v>50.0</v>
      </c>
      <c r="P53" s="123">
        <v>50.0</v>
      </c>
      <c r="Q53" s="81">
        <v>0.0</v>
      </c>
      <c r="R53" s="88" t="s">
        <v>51</v>
      </c>
      <c r="S53" s="88" t="s">
        <v>52</v>
      </c>
      <c r="T53" s="81" t="s">
        <v>52</v>
      </c>
      <c r="U53" s="81" t="s">
        <v>52</v>
      </c>
      <c r="V53" s="81" t="s">
        <v>52</v>
      </c>
      <c r="W53" s="81" t="s">
        <v>52</v>
      </c>
      <c r="X53" s="81" t="s">
        <v>52</v>
      </c>
      <c r="Y53" s="81" t="s">
        <v>52</v>
      </c>
      <c r="Z53" s="81" t="s">
        <v>52</v>
      </c>
      <c r="AA53" s="81" t="s">
        <v>208</v>
      </c>
      <c r="AB53" s="81" t="s">
        <v>209</v>
      </c>
      <c r="AC53" s="81" t="s">
        <v>53</v>
      </c>
      <c r="AD53" s="142">
        <v>8.01167536E8</v>
      </c>
      <c r="AE53" s="90" t="s">
        <v>165</v>
      </c>
      <c r="AF53" s="91" t="s">
        <v>52</v>
      </c>
      <c r="AG53" s="147" t="s">
        <v>210</v>
      </c>
    </row>
    <row r="54" ht="34.5" customHeight="1">
      <c r="A54" s="11"/>
      <c r="B54" s="79">
        <f t="shared" si="1"/>
        <v>48</v>
      </c>
      <c r="C54" s="80" t="s">
        <v>204</v>
      </c>
      <c r="D54" s="81" t="s">
        <v>205</v>
      </c>
      <c r="E54" s="81" t="s">
        <v>211</v>
      </c>
      <c r="F54" s="82">
        <v>521611.0</v>
      </c>
      <c r="G54" s="82">
        <v>253503.0</v>
      </c>
      <c r="H54" s="83">
        <v>50.148361257138</v>
      </c>
      <c r="I54" s="83">
        <v>19.302570030205</v>
      </c>
      <c r="J54" s="84" t="s">
        <v>75</v>
      </c>
      <c r="K54" s="84" t="s">
        <v>186</v>
      </c>
      <c r="L54" s="85" t="s">
        <v>207</v>
      </c>
      <c r="M54" s="86" t="s">
        <v>150</v>
      </c>
      <c r="N54" s="86" t="s">
        <v>71</v>
      </c>
      <c r="O54" s="122">
        <v>50.0</v>
      </c>
      <c r="P54" s="123">
        <v>30.0</v>
      </c>
      <c r="Q54" s="81">
        <v>0.0</v>
      </c>
      <c r="R54" s="88" t="s">
        <v>51</v>
      </c>
      <c r="S54" s="88" t="s">
        <v>52</v>
      </c>
      <c r="T54" s="81" t="s">
        <v>52</v>
      </c>
      <c r="U54" s="81" t="s">
        <v>52</v>
      </c>
      <c r="V54" s="81" t="s">
        <v>52</v>
      </c>
      <c r="W54" s="81" t="s">
        <v>52</v>
      </c>
      <c r="X54" s="81" t="s">
        <v>52</v>
      </c>
      <c r="Y54" s="81" t="s">
        <v>52</v>
      </c>
      <c r="Z54" s="81" t="s">
        <v>52</v>
      </c>
      <c r="AA54" s="81" t="s">
        <v>208</v>
      </c>
      <c r="AB54" s="81" t="s">
        <v>209</v>
      </c>
      <c r="AC54" s="81" t="s">
        <v>53</v>
      </c>
      <c r="AD54" s="142">
        <v>8.01167536E8</v>
      </c>
      <c r="AE54" s="90" t="s">
        <v>165</v>
      </c>
      <c r="AF54" s="91" t="s">
        <v>52</v>
      </c>
      <c r="AG54" s="147" t="s">
        <v>210</v>
      </c>
    </row>
    <row r="55" ht="34.5" customHeight="1">
      <c r="A55" s="11"/>
      <c r="B55" s="79">
        <f t="shared" si="1"/>
        <v>49</v>
      </c>
      <c r="C55" s="80" t="s">
        <v>150</v>
      </c>
      <c r="D55" s="137" t="s">
        <v>212</v>
      </c>
      <c r="E55" s="81" t="s">
        <v>213</v>
      </c>
      <c r="F55" s="82">
        <v>515541.0</v>
      </c>
      <c r="G55" s="82">
        <v>269546.0</v>
      </c>
      <c r="H55" s="83">
        <v>50.292879915267</v>
      </c>
      <c r="I55" s="83">
        <v>19.218243823632</v>
      </c>
      <c r="J55" s="84" t="s">
        <v>47</v>
      </c>
      <c r="K55" s="84" t="s">
        <v>214</v>
      </c>
      <c r="L55" s="148" t="s">
        <v>215</v>
      </c>
      <c r="M55" s="86" t="s">
        <v>216</v>
      </c>
      <c r="N55" s="86" t="s">
        <v>71</v>
      </c>
      <c r="O55" s="87">
        <v>22.0</v>
      </c>
      <c r="P55" s="137">
        <v>7.0</v>
      </c>
      <c r="Q55" s="81">
        <v>0.0</v>
      </c>
      <c r="R55" s="137" t="s">
        <v>51</v>
      </c>
      <c r="S55" s="88" t="s">
        <v>52</v>
      </c>
      <c r="T55" s="137" t="s">
        <v>52</v>
      </c>
      <c r="U55" s="137" t="s">
        <v>52</v>
      </c>
      <c r="V55" s="137" t="s">
        <v>52</v>
      </c>
      <c r="W55" s="137" t="s">
        <v>51</v>
      </c>
      <c r="X55" s="137" t="s">
        <v>52</v>
      </c>
      <c r="Y55" s="137" t="s">
        <v>51</v>
      </c>
      <c r="Z55" s="137" t="s">
        <v>52</v>
      </c>
      <c r="AA55" s="137" t="s">
        <v>51</v>
      </c>
      <c r="AB55" s="137" t="s">
        <v>51</v>
      </c>
      <c r="AC55" s="149" t="s">
        <v>217</v>
      </c>
      <c r="AD55" s="89">
        <v>3.23631783E8</v>
      </c>
      <c r="AE55" s="90" t="str">
        <f>HYPERLINK("mailto:3024@shellpl.pl","3024@shellpl.pl")</f>
        <v>3024@shellpl.pl</v>
      </c>
      <c r="AF55" s="146" t="s">
        <v>52</v>
      </c>
      <c r="AG55" s="11"/>
    </row>
    <row r="56" ht="34.5" customHeight="1">
      <c r="A56" s="11"/>
      <c r="B56" s="79">
        <f t="shared" si="1"/>
        <v>50</v>
      </c>
      <c r="C56" s="80" t="s">
        <v>150</v>
      </c>
      <c r="D56" s="137" t="s">
        <v>218</v>
      </c>
      <c r="E56" s="81" t="s">
        <v>219</v>
      </c>
      <c r="F56" s="82">
        <v>507731.0</v>
      </c>
      <c r="G56" s="82">
        <v>253372.0</v>
      </c>
      <c r="H56" s="83">
        <v>50.147526390356</v>
      </c>
      <c r="I56" s="83">
        <v>19.10823777237</v>
      </c>
      <c r="J56" s="84" t="s">
        <v>47</v>
      </c>
      <c r="K56" s="84" t="s">
        <v>214</v>
      </c>
      <c r="L56" s="148" t="s">
        <v>220</v>
      </c>
      <c r="M56" s="86" t="s">
        <v>216</v>
      </c>
      <c r="N56" s="86" t="s">
        <v>71</v>
      </c>
      <c r="O56" s="87">
        <v>15.0</v>
      </c>
      <c r="P56" s="137">
        <v>21.0</v>
      </c>
      <c r="Q56" s="81">
        <v>0.0</v>
      </c>
      <c r="R56" s="137" t="s">
        <v>51</v>
      </c>
      <c r="S56" s="88" t="s">
        <v>52</v>
      </c>
      <c r="T56" s="137" t="s">
        <v>52</v>
      </c>
      <c r="U56" s="137" t="s">
        <v>52</v>
      </c>
      <c r="V56" s="137" t="s">
        <v>52</v>
      </c>
      <c r="W56" s="137" t="s">
        <v>51</v>
      </c>
      <c r="X56" s="137" t="s">
        <v>51</v>
      </c>
      <c r="Y56" s="137" t="s">
        <v>51</v>
      </c>
      <c r="Z56" s="137" t="s">
        <v>52</v>
      </c>
      <c r="AA56" s="137" t="s">
        <v>51</v>
      </c>
      <c r="AB56" s="137" t="s">
        <v>51</v>
      </c>
      <c r="AC56" s="81" t="s">
        <v>53</v>
      </c>
      <c r="AD56" s="89">
        <v>2.42560295E8</v>
      </c>
      <c r="AE56" s="90" t="str">
        <f>HYPERLINK("mailto:s00295@sp.orlen.pl","s00295@sp.orlen.pl")</f>
        <v>s00295@sp.orlen.pl</v>
      </c>
      <c r="AF56" s="146" t="s">
        <v>52</v>
      </c>
      <c r="AG56" s="11"/>
    </row>
    <row r="57" ht="34.5" customHeight="1">
      <c r="A57" s="11"/>
      <c r="B57" s="79">
        <f t="shared" si="1"/>
        <v>51</v>
      </c>
      <c r="C57" s="80" t="s">
        <v>150</v>
      </c>
      <c r="D57" s="137" t="s">
        <v>212</v>
      </c>
      <c r="E57" s="81" t="s">
        <v>221</v>
      </c>
      <c r="F57" s="82">
        <v>513889.0</v>
      </c>
      <c r="G57" s="82">
        <v>266791.0</v>
      </c>
      <c r="H57" s="83">
        <v>50.268136442762</v>
      </c>
      <c r="I57" s="83">
        <v>19.194943521943</v>
      </c>
      <c r="J57" s="84" t="s">
        <v>47</v>
      </c>
      <c r="K57" s="84" t="s">
        <v>214</v>
      </c>
      <c r="L57" s="148" t="s">
        <v>222</v>
      </c>
      <c r="M57" s="86" t="s">
        <v>223</v>
      </c>
      <c r="N57" s="86" t="s">
        <v>71</v>
      </c>
      <c r="O57" s="87">
        <v>15.0</v>
      </c>
      <c r="P57" s="137">
        <v>8.0</v>
      </c>
      <c r="Q57" s="81">
        <v>0.0</v>
      </c>
      <c r="R57" s="137" t="s">
        <v>51</v>
      </c>
      <c r="S57" s="88" t="s">
        <v>52</v>
      </c>
      <c r="T57" s="81" t="s">
        <v>52</v>
      </c>
      <c r="U57" s="81" t="s">
        <v>52</v>
      </c>
      <c r="V57" s="81" t="s">
        <v>52</v>
      </c>
      <c r="W57" s="137" t="s">
        <v>51</v>
      </c>
      <c r="X57" s="81" t="s">
        <v>52</v>
      </c>
      <c r="Y57" s="137" t="s">
        <v>51</v>
      </c>
      <c r="Z57" s="81" t="s">
        <v>52</v>
      </c>
      <c r="AA57" s="137" t="s">
        <v>51</v>
      </c>
      <c r="AB57" s="137" t="s">
        <v>51</v>
      </c>
      <c r="AC57" s="108" t="s">
        <v>106</v>
      </c>
      <c r="AD57" s="142" t="s">
        <v>224</v>
      </c>
      <c r="AE57" s="81" t="s">
        <v>107</v>
      </c>
      <c r="AF57" s="146" t="s">
        <v>52</v>
      </c>
      <c r="AG57" s="11"/>
    </row>
    <row r="58" ht="34.5" customHeight="1">
      <c r="A58" s="11"/>
      <c r="B58" s="79">
        <f t="shared" si="1"/>
        <v>52</v>
      </c>
      <c r="C58" s="80" t="s">
        <v>150</v>
      </c>
      <c r="D58" s="137" t="s">
        <v>218</v>
      </c>
      <c r="E58" s="81" t="s">
        <v>219</v>
      </c>
      <c r="F58" s="82">
        <v>507485.0</v>
      </c>
      <c r="G58" s="82">
        <v>253111.0</v>
      </c>
      <c r="H58" s="83">
        <v>50.14518145967</v>
      </c>
      <c r="I58" s="83">
        <v>19.104788528075</v>
      </c>
      <c r="J58" s="84" t="s">
        <v>47</v>
      </c>
      <c r="K58" s="84" t="s">
        <v>214</v>
      </c>
      <c r="L58" s="148" t="s">
        <v>225</v>
      </c>
      <c r="M58" s="86" t="s">
        <v>223</v>
      </c>
      <c r="N58" s="86" t="s">
        <v>71</v>
      </c>
      <c r="O58" s="87">
        <v>16.0</v>
      </c>
      <c r="P58" s="137">
        <v>18.0</v>
      </c>
      <c r="Q58" s="81">
        <v>0.0</v>
      </c>
      <c r="R58" s="137" t="s">
        <v>51</v>
      </c>
      <c r="S58" s="88" t="s">
        <v>52</v>
      </c>
      <c r="T58" s="137" t="s">
        <v>52</v>
      </c>
      <c r="U58" s="137" t="s">
        <v>52</v>
      </c>
      <c r="V58" s="137" t="s">
        <v>52</v>
      </c>
      <c r="W58" s="137" t="s">
        <v>51</v>
      </c>
      <c r="X58" s="137" t="s">
        <v>52</v>
      </c>
      <c r="Y58" s="137" t="s">
        <v>51</v>
      </c>
      <c r="Z58" s="137" t="s">
        <v>52</v>
      </c>
      <c r="AA58" s="137" t="s">
        <v>51</v>
      </c>
      <c r="AB58" s="137" t="s">
        <v>51</v>
      </c>
      <c r="AC58" s="81" t="s">
        <v>226</v>
      </c>
      <c r="AD58" s="89">
        <v>3.2326692E8</v>
      </c>
      <c r="AE58" s="90" t="str">
        <f>HYPERLINK("mailto:stacja.gracjan@wp.pl","stacja.gracjan@wp.pl")</f>
        <v>stacja.gracjan@wp.pl</v>
      </c>
      <c r="AF58" s="146" t="s">
        <v>52</v>
      </c>
      <c r="AG58" s="11"/>
    </row>
    <row r="59" ht="34.5" customHeight="1">
      <c r="A59" s="11"/>
      <c r="B59" s="79">
        <f t="shared" si="1"/>
        <v>53</v>
      </c>
      <c r="C59" s="80" t="s">
        <v>150</v>
      </c>
      <c r="D59" s="81" t="s">
        <v>227</v>
      </c>
      <c r="E59" s="81" t="s">
        <v>228</v>
      </c>
      <c r="F59" s="150">
        <v>494256.57</v>
      </c>
      <c r="G59" s="150">
        <v>216115.29</v>
      </c>
      <c r="H59" s="151">
        <v>49.812358708867</v>
      </c>
      <c r="I59" s="151">
        <v>18.920145877986</v>
      </c>
      <c r="J59" s="84" t="s">
        <v>47</v>
      </c>
      <c r="K59" s="84" t="s">
        <v>214</v>
      </c>
      <c r="L59" s="85" t="s">
        <v>229</v>
      </c>
      <c r="M59" s="86" t="s">
        <v>216</v>
      </c>
      <c r="N59" s="86" t="s">
        <v>230</v>
      </c>
      <c r="O59" s="87">
        <v>50.0</v>
      </c>
      <c r="P59" s="81">
        <v>10.0</v>
      </c>
      <c r="Q59" s="81">
        <v>0.0</v>
      </c>
      <c r="R59" s="88" t="s">
        <v>51</v>
      </c>
      <c r="S59" s="88" t="s">
        <v>52</v>
      </c>
      <c r="T59" s="137" t="s">
        <v>52</v>
      </c>
      <c r="U59" s="88" t="s">
        <v>52</v>
      </c>
      <c r="V59" s="88" t="s">
        <v>52</v>
      </c>
      <c r="W59" s="88" t="s">
        <v>51</v>
      </c>
      <c r="X59" s="88" t="s">
        <v>52</v>
      </c>
      <c r="Y59" s="88" t="s">
        <v>51</v>
      </c>
      <c r="Z59" s="88" t="s">
        <v>52</v>
      </c>
      <c r="AA59" s="88" t="s">
        <v>51</v>
      </c>
      <c r="AB59" s="88" t="s">
        <v>51</v>
      </c>
      <c r="AC59" s="81" t="s">
        <v>231</v>
      </c>
      <c r="AD59" s="89">
        <v>6.03929942E8</v>
      </c>
      <c r="AE59" s="90" t="s">
        <v>231</v>
      </c>
      <c r="AF59" s="91" t="s">
        <v>52</v>
      </c>
      <c r="AG59" s="11"/>
    </row>
    <row r="60" ht="34.5" customHeight="1">
      <c r="A60" s="11"/>
      <c r="B60" s="79">
        <f t="shared" si="1"/>
        <v>54</v>
      </c>
      <c r="C60" s="80" t="s">
        <v>150</v>
      </c>
      <c r="D60" s="81" t="s">
        <v>232</v>
      </c>
      <c r="E60" s="81" t="s">
        <v>233</v>
      </c>
      <c r="F60" s="82">
        <v>491893.0</v>
      </c>
      <c r="G60" s="82">
        <v>215293.0</v>
      </c>
      <c r="H60" s="83">
        <v>49.804933237252</v>
      </c>
      <c r="I60" s="83">
        <v>18.887301077028</v>
      </c>
      <c r="J60" s="84" t="s">
        <v>47</v>
      </c>
      <c r="K60" s="84" t="s">
        <v>214</v>
      </c>
      <c r="L60" s="85" t="s">
        <v>234</v>
      </c>
      <c r="M60" s="86" t="s">
        <v>235</v>
      </c>
      <c r="N60" s="86" t="s">
        <v>236</v>
      </c>
      <c r="O60" s="87">
        <v>50.0</v>
      </c>
      <c r="P60" s="128">
        <v>6.0</v>
      </c>
      <c r="Q60" s="81">
        <v>0.0</v>
      </c>
      <c r="R60" s="124" t="s">
        <v>52</v>
      </c>
      <c r="S60" s="124" t="s">
        <v>52</v>
      </c>
      <c r="T60" s="124" t="s">
        <v>52</v>
      </c>
      <c r="U60" s="124" t="s">
        <v>52</v>
      </c>
      <c r="V60" s="124" t="s">
        <v>52</v>
      </c>
      <c r="W60" s="124" t="s">
        <v>51</v>
      </c>
      <c r="X60" s="124" t="s">
        <v>52</v>
      </c>
      <c r="Y60" s="124" t="s">
        <v>52</v>
      </c>
      <c r="Z60" s="124" t="s">
        <v>52</v>
      </c>
      <c r="AA60" s="124" t="s">
        <v>51</v>
      </c>
      <c r="AB60" s="124" t="s">
        <v>51</v>
      </c>
      <c r="AC60" s="149" t="s">
        <v>217</v>
      </c>
      <c r="AD60" s="89">
        <v>6.97909131E8</v>
      </c>
      <c r="AE60" s="90" t="str">
        <f>HYPERLINK("mailto:3619@shellpl.pl","3619@shellpl.pl")</f>
        <v>3619@shellpl.pl</v>
      </c>
      <c r="AF60" s="91" t="s">
        <v>52</v>
      </c>
      <c r="AG60" s="11"/>
    </row>
    <row r="61" ht="34.5" customHeight="1">
      <c r="A61" s="11"/>
      <c r="B61" s="79">
        <f t="shared" si="1"/>
        <v>55</v>
      </c>
      <c r="C61" s="80" t="s">
        <v>150</v>
      </c>
      <c r="D61" s="81" t="s">
        <v>237</v>
      </c>
      <c r="E61" s="81" t="s">
        <v>238</v>
      </c>
      <c r="F61" s="82">
        <v>487976.0</v>
      </c>
      <c r="G61" s="150">
        <v>214207.0</v>
      </c>
      <c r="H61" s="83">
        <v>49.795096724819</v>
      </c>
      <c r="I61" s="83">
        <v>18.832882998992</v>
      </c>
      <c r="J61" s="84" t="s">
        <v>47</v>
      </c>
      <c r="K61" s="84" t="s">
        <v>214</v>
      </c>
      <c r="L61" s="148" t="s">
        <v>239</v>
      </c>
      <c r="M61" s="86" t="s">
        <v>235</v>
      </c>
      <c r="N61" s="86" t="s">
        <v>71</v>
      </c>
      <c r="O61" s="87">
        <v>20.0</v>
      </c>
      <c r="P61" s="128">
        <v>20.0</v>
      </c>
      <c r="Q61" s="81">
        <v>0.0</v>
      </c>
      <c r="R61" s="124" t="s">
        <v>52</v>
      </c>
      <c r="S61" s="124" t="s">
        <v>52</v>
      </c>
      <c r="T61" s="124" t="s">
        <v>52</v>
      </c>
      <c r="U61" s="124" t="s">
        <v>52</v>
      </c>
      <c r="V61" s="124" t="s">
        <v>52</v>
      </c>
      <c r="W61" s="124" t="s">
        <v>51</v>
      </c>
      <c r="X61" s="124" t="s">
        <v>52</v>
      </c>
      <c r="Y61" s="124" t="s">
        <v>51</v>
      </c>
      <c r="Z61" s="124" t="s">
        <v>52</v>
      </c>
      <c r="AA61" s="124" t="s">
        <v>52</v>
      </c>
      <c r="AB61" s="124" t="s">
        <v>52</v>
      </c>
      <c r="AC61" s="81" t="s">
        <v>53</v>
      </c>
      <c r="AD61" s="89">
        <v>3.3853029E8</v>
      </c>
      <c r="AE61" s="90" t="str">
        <f>HYPERLINK("mailto:gastor25@wp.pl","gastor25@wp.pl")</f>
        <v>gastor25@wp.pl</v>
      </c>
      <c r="AF61" s="91" t="s">
        <v>52</v>
      </c>
      <c r="AG61" s="152"/>
    </row>
    <row r="62" ht="34.5" customHeight="1">
      <c r="A62" s="11"/>
      <c r="B62" s="79">
        <f t="shared" si="1"/>
        <v>56</v>
      </c>
      <c r="C62" s="80" t="s">
        <v>150</v>
      </c>
      <c r="D62" s="81" t="s">
        <v>240</v>
      </c>
      <c r="E62" s="81" t="s">
        <v>241</v>
      </c>
      <c r="F62" s="82">
        <v>478707.0</v>
      </c>
      <c r="G62" s="82">
        <v>210936.0</v>
      </c>
      <c r="H62" s="83">
        <v>49.76541024201</v>
      </c>
      <c r="I62" s="83">
        <v>18.704237306914</v>
      </c>
      <c r="J62" s="84" t="s">
        <v>47</v>
      </c>
      <c r="K62" s="84" t="s">
        <v>214</v>
      </c>
      <c r="L62" s="148" t="s">
        <v>242</v>
      </c>
      <c r="M62" s="86" t="s">
        <v>216</v>
      </c>
      <c r="N62" s="86" t="s">
        <v>71</v>
      </c>
      <c r="O62" s="87">
        <v>10.0</v>
      </c>
      <c r="P62" s="128">
        <v>35.0</v>
      </c>
      <c r="Q62" s="81">
        <v>0.0</v>
      </c>
      <c r="R62" s="88" t="s">
        <v>52</v>
      </c>
      <c r="S62" s="88" t="s">
        <v>52</v>
      </c>
      <c r="T62" s="88" t="s">
        <v>52</v>
      </c>
      <c r="U62" s="124" t="s">
        <v>52</v>
      </c>
      <c r="V62" s="124" t="s">
        <v>52</v>
      </c>
      <c r="W62" s="124" t="s">
        <v>243</v>
      </c>
      <c r="X62" s="124" t="s">
        <v>52</v>
      </c>
      <c r="Y62" s="124" t="s">
        <v>51</v>
      </c>
      <c r="Z62" s="124" t="s">
        <v>52</v>
      </c>
      <c r="AA62" s="124" t="s">
        <v>51</v>
      </c>
      <c r="AB62" s="124" t="s">
        <v>51</v>
      </c>
      <c r="AC62" s="108" t="s">
        <v>106</v>
      </c>
      <c r="AD62" s="142" t="s">
        <v>244</v>
      </c>
      <c r="AE62" s="81" t="s">
        <v>107</v>
      </c>
      <c r="AF62" s="91" t="s">
        <v>52</v>
      </c>
      <c r="AG62" s="152"/>
    </row>
    <row r="63" ht="34.5" customHeight="1">
      <c r="A63" s="11"/>
      <c r="B63" s="79">
        <f t="shared" si="1"/>
        <v>57</v>
      </c>
      <c r="C63" s="80" t="s">
        <v>150</v>
      </c>
      <c r="D63" s="81" t="s">
        <v>245</v>
      </c>
      <c r="E63" s="81" t="s">
        <v>246</v>
      </c>
      <c r="F63" s="82">
        <v>478266.0</v>
      </c>
      <c r="G63" s="82">
        <v>210891.0</v>
      </c>
      <c r="H63" s="83">
        <v>49.764989579653</v>
      </c>
      <c r="I63" s="83">
        <v>18.698114359398</v>
      </c>
      <c r="J63" s="84" t="s">
        <v>47</v>
      </c>
      <c r="K63" s="84" t="s">
        <v>214</v>
      </c>
      <c r="L63" s="148" t="s">
        <v>247</v>
      </c>
      <c r="M63" s="86" t="s">
        <v>235</v>
      </c>
      <c r="N63" s="86" t="s">
        <v>71</v>
      </c>
      <c r="O63" s="87">
        <v>10.0</v>
      </c>
      <c r="P63" s="128">
        <v>40.0</v>
      </c>
      <c r="Q63" s="81">
        <v>0.0</v>
      </c>
      <c r="R63" s="88" t="s">
        <v>52</v>
      </c>
      <c r="S63" s="88" t="s">
        <v>52</v>
      </c>
      <c r="T63" s="88" t="s">
        <v>52</v>
      </c>
      <c r="U63" s="124" t="s">
        <v>52</v>
      </c>
      <c r="V63" s="124" t="s">
        <v>52</v>
      </c>
      <c r="W63" s="124" t="s">
        <v>243</v>
      </c>
      <c r="X63" s="124" t="s">
        <v>52</v>
      </c>
      <c r="Y63" s="124" t="s">
        <v>51</v>
      </c>
      <c r="Z63" s="124" t="s">
        <v>52</v>
      </c>
      <c r="AA63" s="124" t="s">
        <v>51</v>
      </c>
      <c r="AB63" s="124" t="s">
        <v>51</v>
      </c>
      <c r="AC63" s="108" t="s">
        <v>106</v>
      </c>
      <c r="AD63" s="142" t="s">
        <v>248</v>
      </c>
      <c r="AE63" s="81" t="s">
        <v>107</v>
      </c>
      <c r="AF63" s="91" t="s">
        <v>52</v>
      </c>
      <c r="AG63" s="152"/>
    </row>
    <row r="64" ht="34.5" customHeight="1">
      <c r="A64" s="11"/>
      <c r="B64" s="79">
        <f t="shared" si="1"/>
        <v>58</v>
      </c>
      <c r="C64" s="80" t="s">
        <v>150</v>
      </c>
      <c r="D64" s="81" t="s">
        <v>216</v>
      </c>
      <c r="E64" s="81" t="s">
        <v>249</v>
      </c>
      <c r="F64" s="82">
        <v>475119.0</v>
      </c>
      <c r="G64" s="82">
        <v>211017.0</v>
      </c>
      <c r="H64" s="83">
        <v>49.766001065073</v>
      </c>
      <c r="I64" s="83">
        <v>18.654395201846</v>
      </c>
      <c r="J64" s="84" t="s">
        <v>47</v>
      </c>
      <c r="K64" s="84" t="s">
        <v>214</v>
      </c>
      <c r="L64" s="148" t="s">
        <v>250</v>
      </c>
      <c r="M64" s="86" t="s">
        <v>216</v>
      </c>
      <c r="N64" s="86" t="s">
        <v>71</v>
      </c>
      <c r="O64" s="87">
        <v>10.0</v>
      </c>
      <c r="P64" s="128">
        <v>18.0</v>
      </c>
      <c r="Q64" s="81">
        <v>0.0</v>
      </c>
      <c r="R64" s="124" t="s">
        <v>52</v>
      </c>
      <c r="S64" s="124" t="s">
        <v>52</v>
      </c>
      <c r="T64" s="124" t="s">
        <v>52</v>
      </c>
      <c r="U64" s="124" t="s">
        <v>52</v>
      </c>
      <c r="V64" s="124" t="s">
        <v>52</v>
      </c>
      <c r="W64" s="124" t="s">
        <v>51</v>
      </c>
      <c r="X64" s="124" t="s">
        <v>52</v>
      </c>
      <c r="Y64" s="124" t="s">
        <v>52</v>
      </c>
      <c r="Z64" s="124" t="s">
        <v>52</v>
      </c>
      <c r="AA64" s="124" t="s">
        <v>51</v>
      </c>
      <c r="AB64" s="124" t="s">
        <v>51</v>
      </c>
      <c r="AC64" s="81" t="s">
        <v>251</v>
      </c>
      <c r="AD64" s="89">
        <v>3.38512075E8</v>
      </c>
      <c r="AE64" s="90" t="str">
        <f>HYPERLINK("mailto:stacja30@arge.pl","stacja30@arge.pl")</f>
        <v>stacja30@arge.pl</v>
      </c>
      <c r="AF64" s="91" t="s">
        <v>52</v>
      </c>
      <c r="AG64" s="152"/>
    </row>
    <row r="65" ht="34.5" customHeight="1">
      <c r="A65" s="11"/>
      <c r="B65" s="93">
        <f t="shared" si="1"/>
        <v>59</v>
      </c>
      <c r="C65" s="94" t="s">
        <v>150</v>
      </c>
      <c r="D65" s="95" t="s">
        <v>216</v>
      </c>
      <c r="E65" s="95" t="s">
        <v>252</v>
      </c>
      <c r="F65" s="96">
        <v>474774.0</v>
      </c>
      <c r="G65" s="96">
        <v>211003.0</v>
      </c>
      <c r="H65" s="97">
        <v>49.765860715243</v>
      </c>
      <c r="I65" s="97">
        <v>18.649604046836</v>
      </c>
      <c r="J65" s="98" t="s">
        <v>47</v>
      </c>
      <c r="K65" s="98" t="s">
        <v>214</v>
      </c>
      <c r="L65" s="153" t="s">
        <v>253</v>
      </c>
      <c r="M65" s="100" t="s">
        <v>235</v>
      </c>
      <c r="N65" s="100" t="s">
        <v>71</v>
      </c>
      <c r="O65" s="101">
        <v>36.0</v>
      </c>
      <c r="P65" s="154">
        <v>38.0</v>
      </c>
      <c r="Q65" s="81">
        <v>0.0</v>
      </c>
      <c r="R65" s="155" t="s">
        <v>52</v>
      </c>
      <c r="S65" s="155" t="s">
        <v>52</v>
      </c>
      <c r="T65" s="155" t="s">
        <v>52</v>
      </c>
      <c r="U65" s="155" t="s">
        <v>52</v>
      </c>
      <c r="V65" s="155" t="s">
        <v>52</v>
      </c>
      <c r="W65" s="155" t="s">
        <v>243</v>
      </c>
      <c r="X65" s="155" t="s">
        <v>52</v>
      </c>
      <c r="Y65" s="155" t="s">
        <v>51</v>
      </c>
      <c r="Z65" s="155" t="s">
        <v>52</v>
      </c>
      <c r="AA65" s="155" t="s">
        <v>51</v>
      </c>
      <c r="AB65" s="155" t="s">
        <v>51</v>
      </c>
      <c r="AC65" s="95" t="s">
        <v>251</v>
      </c>
      <c r="AD65" s="103">
        <v>3.38514072E8</v>
      </c>
      <c r="AE65" s="104" t="str">
        <f>HYPERLINK("mailto:stacja29@arge.pl","stacja29@arge.pl")</f>
        <v>stacja29@arge.pl</v>
      </c>
      <c r="AF65" s="105" t="s">
        <v>52</v>
      </c>
      <c r="AG65" s="152"/>
    </row>
    <row r="66" ht="34.5" customHeight="1">
      <c r="A66" s="11"/>
      <c r="B66" s="106">
        <f t="shared" si="1"/>
        <v>60</v>
      </c>
      <c r="C66" s="107" t="s">
        <v>254</v>
      </c>
      <c r="D66" s="108" t="s">
        <v>255</v>
      </c>
      <c r="E66" s="68" t="s">
        <v>256</v>
      </c>
      <c r="F66" s="69">
        <v>627448.32</v>
      </c>
      <c r="G66" s="69">
        <v>353247.56</v>
      </c>
      <c r="H66" s="70">
        <v>51.031895617178</v>
      </c>
      <c r="I66" s="70">
        <v>20.818145272368</v>
      </c>
      <c r="J66" s="71" t="s">
        <v>47</v>
      </c>
      <c r="K66" s="71" t="s">
        <v>257</v>
      </c>
      <c r="L66" s="72" t="s">
        <v>258</v>
      </c>
      <c r="M66" s="73" t="s">
        <v>188</v>
      </c>
      <c r="N66" s="73" t="s">
        <v>71</v>
      </c>
      <c r="O66" s="74">
        <v>59.0</v>
      </c>
      <c r="P66" s="68">
        <v>15.0</v>
      </c>
      <c r="Q66" s="68">
        <v>0.0</v>
      </c>
      <c r="R66" s="75" t="s">
        <v>259</v>
      </c>
      <c r="S66" s="75" t="s">
        <v>52</v>
      </c>
      <c r="T66" s="68" t="s">
        <v>52</v>
      </c>
      <c r="U66" s="156" t="s">
        <v>52</v>
      </c>
      <c r="V66" s="156" t="s">
        <v>52</v>
      </c>
      <c r="W66" s="156" t="s">
        <v>52</v>
      </c>
      <c r="X66" s="156" t="s">
        <v>52</v>
      </c>
      <c r="Y66" s="156" t="s">
        <v>51</v>
      </c>
      <c r="Z66" s="156" t="s">
        <v>52</v>
      </c>
      <c r="AA66" s="156" t="s">
        <v>51</v>
      </c>
      <c r="AB66" s="156" t="s">
        <v>164</v>
      </c>
      <c r="AC66" s="68" t="s">
        <v>260</v>
      </c>
      <c r="AD66" s="76">
        <v>5.19076312E8</v>
      </c>
      <c r="AE66" s="77" t="str">
        <f>HYPERLINK("mailto:sp811@stacje.lotospaliwa.pl","sp811@stacje.lotospaliwa.pl")</f>
        <v>sp811@stacje.lotospaliwa.pl</v>
      </c>
      <c r="AF66" s="157" t="s">
        <v>261</v>
      </c>
      <c r="AG66" s="152"/>
    </row>
    <row r="67" ht="34.5" customHeight="1">
      <c r="A67" s="11"/>
      <c r="B67" s="79">
        <f t="shared" si="1"/>
        <v>61</v>
      </c>
      <c r="C67" s="80" t="s">
        <v>254</v>
      </c>
      <c r="D67" s="81" t="s">
        <v>262</v>
      </c>
      <c r="E67" s="81" t="s">
        <v>263</v>
      </c>
      <c r="F67" s="82">
        <v>622324.78</v>
      </c>
      <c r="G67" s="82">
        <v>346791.71</v>
      </c>
      <c r="H67" s="83">
        <v>50.974964968365</v>
      </c>
      <c r="I67" s="83">
        <v>20.742914209125</v>
      </c>
      <c r="J67" s="84" t="s">
        <v>47</v>
      </c>
      <c r="K67" s="84" t="s">
        <v>257</v>
      </c>
      <c r="L67" s="85" t="s">
        <v>264</v>
      </c>
      <c r="M67" s="86" t="s">
        <v>188</v>
      </c>
      <c r="N67" s="86" t="s">
        <v>71</v>
      </c>
      <c r="O67" s="87">
        <v>25.0</v>
      </c>
      <c r="P67" s="81">
        <v>10.0</v>
      </c>
      <c r="Q67" s="81">
        <v>4.0</v>
      </c>
      <c r="R67" s="124" t="s">
        <v>51</v>
      </c>
      <c r="S67" s="88" t="s">
        <v>52</v>
      </c>
      <c r="T67" s="81" t="s">
        <v>52</v>
      </c>
      <c r="U67" s="137" t="s">
        <v>52</v>
      </c>
      <c r="V67" s="137" t="s">
        <v>51</v>
      </c>
      <c r="W67" s="137" t="s">
        <v>52</v>
      </c>
      <c r="X67" s="137" t="s">
        <v>51</v>
      </c>
      <c r="Y67" s="137" t="s">
        <v>51</v>
      </c>
      <c r="Z67" s="137" t="s">
        <v>52</v>
      </c>
      <c r="AA67" s="137" t="s">
        <v>51</v>
      </c>
      <c r="AB67" s="137" t="s">
        <v>51</v>
      </c>
      <c r="AC67" s="81" t="s">
        <v>265</v>
      </c>
      <c r="AD67" s="89">
        <v>5.15009811E8</v>
      </c>
      <c r="AE67" s="137" t="s">
        <v>266</v>
      </c>
      <c r="AF67" s="157" t="s">
        <v>261</v>
      </c>
      <c r="AG67" s="152"/>
    </row>
    <row r="68" ht="34.5" customHeight="1">
      <c r="A68" s="11"/>
      <c r="B68" s="79">
        <f t="shared" si="1"/>
        <v>62</v>
      </c>
      <c r="C68" s="80" t="s">
        <v>254</v>
      </c>
      <c r="D68" s="81" t="s">
        <v>267</v>
      </c>
      <c r="E68" s="128" t="s">
        <v>268</v>
      </c>
      <c r="F68" s="82">
        <v>604395.52</v>
      </c>
      <c r="G68" s="82">
        <v>331542.15</v>
      </c>
      <c r="H68" s="83">
        <v>50.841367900763</v>
      </c>
      <c r="I68" s="83">
        <v>20.483188330533</v>
      </c>
      <c r="J68" s="84" t="s">
        <v>47</v>
      </c>
      <c r="K68" s="84" t="s">
        <v>269</v>
      </c>
      <c r="L68" s="85" t="s">
        <v>270</v>
      </c>
      <c r="M68" s="86" t="s">
        <v>271</v>
      </c>
      <c r="N68" s="86" t="s">
        <v>71</v>
      </c>
      <c r="O68" s="87">
        <v>37.0</v>
      </c>
      <c r="P68" s="81">
        <v>16.0</v>
      </c>
      <c r="Q68" s="81">
        <v>0.0</v>
      </c>
      <c r="R68" s="88" t="s">
        <v>51</v>
      </c>
      <c r="S68" s="88" t="s">
        <v>52</v>
      </c>
      <c r="T68" s="81" t="s">
        <v>51</v>
      </c>
      <c r="U68" s="137" t="s">
        <v>52</v>
      </c>
      <c r="V68" s="137" t="s">
        <v>51</v>
      </c>
      <c r="W68" s="137" t="s">
        <v>52</v>
      </c>
      <c r="X68" s="137" t="s">
        <v>51</v>
      </c>
      <c r="Y68" s="137" t="s">
        <v>51</v>
      </c>
      <c r="Z68" s="123" t="s">
        <v>272</v>
      </c>
      <c r="AA68" s="137" t="s">
        <v>51</v>
      </c>
      <c r="AB68" s="137" t="s">
        <v>51</v>
      </c>
      <c r="AC68" s="81" t="s">
        <v>265</v>
      </c>
      <c r="AD68" s="89">
        <v>5.15009811E8</v>
      </c>
      <c r="AE68" s="137" t="s">
        <v>266</v>
      </c>
      <c r="AF68" s="157" t="s">
        <v>261</v>
      </c>
      <c r="AG68" s="152"/>
    </row>
    <row r="69" ht="34.5" customHeight="1">
      <c r="A69" s="11"/>
      <c r="B69" s="79">
        <f t="shared" si="1"/>
        <v>63</v>
      </c>
      <c r="C69" s="80" t="s">
        <v>254</v>
      </c>
      <c r="D69" s="81" t="s">
        <v>267</v>
      </c>
      <c r="E69" s="128" t="s">
        <v>273</v>
      </c>
      <c r="F69" s="82">
        <v>604457.56</v>
      </c>
      <c r="G69" s="82">
        <v>331663.86</v>
      </c>
      <c r="H69" s="83">
        <v>50.84245116466</v>
      </c>
      <c r="I69" s="83">
        <v>20.484104167452</v>
      </c>
      <c r="J69" s="84" t="s">
        <v>47</v>
      </c>
      <c r="K69" s="84" t="s">
        <v>269</v>
      </c>
      <c r="L69" s="85" t="s">
        <v>274</v>
      </c>
      <c r="M69" s="86" t="s">
        <v>188</v>
      </c>
      <c r="N69" s="86" t="s">
        <v>71</v>
      </c>
      <c r="O69" s="87">
        <v>40.0</v>
      </c>
      <c r="P69" s="81">
        <v>16.0</v>
      </c>
      <c r="Q69" s="81">
        <v>0.0</v>
      </c>
      <c r="R69" s="88" t="s">
        <v>51</v>
      </c>
      <c r="S69" s="88" t="s">
        <v>52</v>
      </c>
      <c r="T69" s="81" t="s">
        <v>51</v>
      </c>
      <c r="U69" s="137" t="s">
        <v>52</v>
      </c>
      <c r="V69" s="137" t="s">
        <v>51</v>
      </c>
      <c r="W69" s="137" t="s">
        <v>52</v>
      </c>
      <c r="X69" s="137" t="s">
        <v>51</v>
      </c>
      <c r="Y69" s="137" t="s">
        <v>51</v>
      </c>
      <c r="Z69" s="123" t="s">
        <v>272</v>
      </c>
      <c r="AA69" s="137" t="s">
        <v>51</v>
      </c>
      <c r="AB69" s="137" t="s">
        <v>51</v>
      </c>
      <c r="AC69" s="81" t="s">
        <v>265</v>
      </c>
      <c r="AD69" s="89">
        <v>5.15009811E8</v>
      </c>
      <c r="AE69" s="137" t="s">
        <v>266</v>
      </c>
      <c r="AF69" s="157" t="s">
        <v>261</v>
      </c>
      <c r="AG69" s="152"/>
    </row>
    <row r="70" ht="34.5" customHeight="1">
      <c r="A70" s="11"/>
      <c r="B70" s="158">
        <f t="shared" si="1"/>
        <v>64</v>
      </c>
      <c r="C70" s="159" t="s">
        <v>254</v>
      </c>
      <c r="D70" s="160" t="s">
        <v>262</v>
      </c>
      <c r="E70" s="161" t="s">
        <v>275</v>
      </c>
      <c r="F70" s="162">
        <v>622105.31</v>
      </c>
      <c r="G70" s="162">
        <v>346548.95</v>
      </c>
      <c r="H70" s="163">
        <v>50.972828896651</v>
      </c>
      <c r="I70" s="163">
        <v>20.739707114293</v>
      </c>
      <c r="J70" s="164" t="s">
        <v>47</v>
      </c>
      <c r="K70" s="164" t="s">
        <v>257</v>
      </c>
      <c r="L70" s="165" t="s">
        <v>264</v>
      </c>
      <c r="M70" s="166" t="s">
        <v>57</v>
      </c>
      <c r="N70" s="166" t="s">
        <v>71</v>
      </c>
      <c r="O70" s="167">
        <v>42.0</v>
      </c>
      <c r="P70" s="168">
        <v>12.0</v>
      </c>
      <c r="Q70" s="160">
        <v>0.0</v>
      </c>
      <c r="R70" s="169" t="s">
        <v>52</v>
      </c>
      <c r="S70" s="169" t="s">
        <v>52</v>
      </c>
      <c r="T70" s="161" t="s">
        <v>52</v>
      </c>
      <c r="U70" s="170" t="s">
        <v>52</v>
      </c>
      <c r="V70" s="170" t="s">
        <v>52</v>
      </c>
      <c r="W70" s="170" t="s">
        <v>51</v>
      </c>
      <c r="X70" s="170" t="s">
        <v>52</v>
      </c>
      <c r="Y70" s="170" t="s">
        <v>51</v>
      </c>
      <c r="Z70" s="170" t="s">
        <v>52</v>
      </c>
      <c r="AA70" s="170" t="s">
        <v>51</v>
      </c>
      <c r="AB70" s="170" t="s">
        <v>51</v>
      </c>
      <c r="AC70" s="160" t="s">
        <v>276</v>
      </c>
      <c r="AD70" s="171">
        <v>5.10143136E8</v>
      </c>
      <c r="AE70" s="172" t="str">
        <f>HYPERLINK("mailto:gospoda@echalesne.pl","gospoda@echalesne.pl")</f>
        <v>gospoda@echalesne.pl</v>
      </c>
      <c r="AF70" s="173" t="s">
        <v>52</v>
      </c>
      <c r="AG70" s="152"/>
    </row>
    <row r="71" ht="34.5" customHeight="1">
      <c r="A71" s="11"/>
      <c r="B71" s="67">
        <f t="shared" si="1"/>
        <v>65</v>
      </c>
      <c r="C71" s="50" t="s">
        <v>277</v>
      </c>
      <c r="D71" s="68" t="s">
        <v>278</v>
      </c>
      <c r="E71" s="68" t="s">
        <v>279</v>
      </c>
      <c r="F71" s="174">
        <v>554338.672</v>
      </c>
      <c r="G71" s="174">
        <v>246028.852</v>
      </c>
      <c r="H71" s="175">
        <v>50.079027981956</v>
      </c>
      <c r="I71" s="175">
        <v>19.75968721613</v>
      </c>
      <c r="J71" s="71" t="s">
        <v>75</v>
      </c>
      <c r="K71" s="71" t="s">
        <v>186</v>
      </c>
      <c r="L71" s="72" t="s">
        <v>280</v>
      </c>
      <c r="M71" s="73" t="s">
        <v>188</v>
      </c>
      <c r="N71" s="73" t="s">
        <v>71</v>
      </c>
      <c r="O71" s="74">
        <v>50.0</v>
      </c>
      <c r="P71" s="68">
        <v>24.0</v>
      </c>
      <c r="Q71" s="68">
        <v>0.0</v>
      </c>
      <c r="R71" s="75" t="s">
        <v>51</v>
      </c>
      <c r="S71" s="75" t="s">
        <v>52</v>
      </c>
      <c r="T71" s="68" t="s">
        <v>52</v>
      </c>
      <c r="U71" s="68" t="s">
        <v>52</v>
      </c>
      <c r="V71" s="68" t="s">
        <v>52</v>
      </c>
      <c r="W71" s="68" t="s">
        <v>52</v>
      </c>
      <c r="X71" s="68" t="s">
        <v>52</v>
      </c>
      <c r="Y71" s="68" t="s">
        <v>52</v>
      </c>
      <c r="Z71" s="68" t="s">
        <v>52</v>
      </c>
      <c r="AA71" s="68" t="s">
        <v>52</v>
      </c>
      <c r="AB71" s="68" t="s">
        <v>51</v>
      </c>
      <c r="AC71" s="68" t="s">
        <v>189</v>
      </c>
      <c r="AD71" s="68" t="s">
        <v>189</v>
      </c>
      <c r="AE71" s="68" t="s">
        <v>189</v>
      </c>
      <c r="AF71" s="176" t="s">
        <v>51</v>
      </c>
      <c r="AG71" s="152"/>
    </row>
    <row r="72" ht="34.5" customHeight="1">
      <c r="A72" s="11"/>
      <c r="B72" s="79">
        <f t="shared" si="1"/>
        <v>66</v>
      </c>
      <c r="C72" s="80" t="s">
        <v>277</v>
      </c>
      <c r="D72" s="81" t="s">
        <v>281</v>
      </c>
      <c r="E72" s="81" t="s">
        <v>282</v>
      </c>
      <c r="F72" s="177">
        <v>555287.1</v>
      </c>
      <c r="G72" s="177">
        <v>246296.487</v>
      </c>
      <c r="H72" s="47">
        <v>50.081348099093</v>
      </c>
      <c r="I72" s="47">
        <v>19.772984283577</v>
      </c>
      <c r="J72" s="84" t="s">
        <v>75</v>
      </c>
      <c r="K72" s="84" t="s">
        <v>186</v>
      </c>
      <c r="L72" s="85" t="s">
        <v>283</v>
      </c>
      <c r="M72" s="86" t="s">
        <v>150</v>
      </c>
      <c r="N72" s="86" t="s">
        <v>71</v>
      </c>
      <c r="O72" s="87">
        <v>43.0</v>
      </c>
      <c r="P72" s="81">
        <v>21.0</v>
      </c>
      <c r="Q72" s="81">
        <v>0.0</v>
      </c>
      <c r="R72" s="88" t="s">
        <v>51</v>
      </c>
      <c r="S72" s="88" t="s">
        <v>52</v>
      </c>
      <c r="T72" s="81" t="s">
        <v>52</v>
      </c>
      <c r="U72" s="81" t="s">
        <v>52</v>
      </c>
      <c r="V72" s="81" t="s">
        <v>52</v>
      </c>
      <c r="W72" s="81" t="s">
        <v>52</v>
      </c>
      <c r="X72" s="81" t="s">
        <v>52</v>
      </c>
      <c r="Y72" s="81" t="s">
        <v>51</v>
      </c>
      <c r="Z72" s="81" t="s">
        <v>52</v>
      </c>
      <c r="AA72" s="81" t="s">
        <v>52</v>
      </c>
      <c r="AB72" s="81" t="s">
        <v>51</v>
      </c>
      <c r="AC72" s="81" t="s">
        <v>189</v>
      </c>
      <c r="AD72" s="81" t="s">
        <v>189</v>
      </c>
      <c r="AE72" s="81" t="s">
        <v>189</v>
      </c>
      <c r="AF72" s="146" t="s">
        <v>51</v>
      </c>
      <c r="AG72" s="152"/>
    </row>
    <row r="73" ht="34.5" customHeight="1">
      <c r="A73" s="11"/>
      <c r="B73" s="79">
        <f t="shared" si="1"/>
        <v>67</v>
      </c>
      <c r="C73" s="80" t="s">
        <v>188</v>
      </c>
      <c r="D73" s="81" t="s">
        <v>284</v>
      </c>
      <c r="E73" s="81" t="s">
        <v>285</v>
      </c>
      <c r="F73" s="177">
        <v>595892.712</v>
      </c>
      <c r="G73" s="177">
        <v>236551.45</v>
      </c>
      <c r="H73" s="47">
        <v>49.98853158021</v>
      </c>
      <c r="I73" s="47">
        <v>20.338134536301</v>
      </c>
      <c r="J73" s="84" t="s">
        <v>75</v>
      </c>
      <c r="K73" s="84" t="s">
        <v>186</v>
      </c>
      <c r="L73" s="85" t="s">
        <v>286</v>
      </c>
      <c r="M73" s="86" t="s">
        <v>188</v>
      </c>
      <c r="N73" s="86" t="s">
        <v>71</v>
      </c>
      <c r="O73" s="87">
        <v>130.0</v>
      </c>
      <c r="P73" s="81">
        <v>55.0</v>
      </c>
      <c r="Q73" s="81">
        <v>0.0</v>
      </c>
      <c r="R73" s="88" t="s">
        <v>51</v>
      </c>
      <c r="S73" s="88" t="s">
        <v>52</v>
      </c>
      <c r="T73" s="81" t="s">
        <v>52</v>
      </c>
      <c r="U73" s="137" t="s">
        <v>52</v>
      </c>
      <c r="V73" s="137" t="s">
        <v>52</v>
      </c>
      <c r="W73" s="137" t="s">
        <v>52</v>
      </c>
      <c r="X73" s="137" t="s">
        <v>52</v>
      </c>
      <c r="Y73" s="137" t="s">
        <v>51</v>
      </c>
      <c r="Z73" s="137" t="s">
        <v>52</v>
      </c>
      <c r="AA73" s="137" t="s">
        <v>51</v>
      </c>
      <c r="AB73" s="137" t="s">
        <v>164</v>
      </c>
      <c r="AC73" s="81" t="s">
        <v>106</v>
      </c>
      <c r="AD73" s="89">
        <v>8.01114747E8</v>
      </c>
      <c r="AE73" s="81" t="s">
        <v>107</v>
      </c>
      <c r="AF73" s="146" t="s">
        <v>52</v>
      </c>
      <c r="AG73" s="152"/>
    </row>
    <row r="74" ht="34.5" customHeight="1">
      <c r="A74" s="11"/>
      <c r="B74" s="79">
        <f t="shared" si="1"/>
        <v>68</v>
      </c>
      <c r="C74" s="80" t="s">
        <v>188</v>
      </c>
      <c r="D74" s="81" t="s">
        <v>284</v>
      </c>
      <c r="E74" s="81" t="s">
        <v>287</v>
      </c>
      <c r="F74" s="177">
        <v>596203.675</v>
      </c>
      <c r="G74" s="177">
        <v>236474.806</v>
      </c>
      <c r="H74" s="47">
        <v>49.987792135212</v>
      </c>
      <c r="I74" s="47">
        <v>20.342453517324</v>
      </c>
      <c r="J74" s="84" t="s">
        <v>75</v>
      </c>
      <c r="K74" s="84" t="s">
        <v>186</v>
      </c>
      <c r="L74" s="85" t="s">
        <v>288</v>
      </c>
      <c r="M74" s="86" t="s">
        <v>289</v>
      </c>
      <c r="N74" s="86" t="s">
        <v>71</v>
      </c>
      <c r="O74" s="87">
        <v>89.0</v>
      </c>
      <c r="P74" s="81">
        <v>38.0</v>
      </c>
      <c r="Q74" s="81">
        <v>0.0</v>
      </c>
      <c r="R74" s="88" t="s">
        <v>51</v>
      </c>
      <c r="S74" s="88" t="s">
        <v>52</v>
      </c>
      <c r="T74" s="81" t="s">
        <v>52</v>
      </c>
      <c r="U74" s="137" t="s">
        <v>52</v>
      </c>
      <c r="V74" s="137" t="s">
        <v>52</v>
      </c>
      <c r="W74" s="137" t="s">
        <v>52</v>
      </c>
      <c r="X74" s="137" t="s">
        <v>52</v>
      </c>
      <c r="Y74" s="137" t="s">
        <v>51</v>
      </c>
      <c r="Z74" s="137" t="s">
        <v>52</v>
      </c>
      <c r="AA74" s="137" t="s">
        <v>51</v>
      </c>
      <c r="AB74" s="137" t="s">
        <v>164</v>
      </c>
      <c r="AC74" s="81" t="s">
        <v>106</v>
      </c>
      <c r="AD74" s="89">
        <v>8.01114747E8</v>
      </c>
      <c r="AE74" s="81" t="s">
        <v>107</v>
      </c>
      <c r="AF74" s="146" t="s">
        <v>52</v>
      </c>
      <c r="AG74" s="152"/>
    </row>
    <row r="75" ht="34.5" customHeight="1">
      <c r="A75" s="11"/>
      <c r="B75" s="79">
        <f t="shared" si="1"/>
        <v>69</v>
      </c>
      <c r="C75" s="80" t="s">
        <v>188</v>
      </c>
      <c r="D75" s="81" t="s">
        <v>290</v>
      </c>
      <c r="E75" s="81" t="s">
        <v>291</v>
      </c>
      <c r="F75" s="177">
        <v>635108.643</v>
      </c>
      <c r="G75" s="177">
        <v>243487.742</v>
      </c>
      <c r="H75" s="47">
        <v>50.043302049794</v>
      </c>
      <c r="I75" s="47">
        <v>20.887547368159</v>
      </c>
      <c r="J75" s="84" t="s">
        <v>75</v>
      </c>
      <c r="K75" s="84" t="s">
        <v>186</v>
      </c>
      <c r="L75" s="85" t="s">
        <v>292</v>
      </c>
      <c r="M75" s="86" t="s">
        <v>188</v>
      </c>
      <c r="N75" s="86" t="s">
        <v>71</v>
      </c>
      <c r="O75" s="87">
        <v>93.0</v>
      </c>
      <c r="P75" s="81">
        <v>40.0</v>
      </c>
      <c r="Q75" s="81">
        <v>0.0</v>
      </c>
      <c r="R75" s="88" t="s">
        <v>51</v>
      </c>
      <c r="S75" s="88" t="s">
        <v>52</v>
      </c>
      <c r="T75" s="81" t="s">
        <v>52</v>
      </c>
      <c r="U75" s="137" t="s">
        <v>52</v>
      </c>
      <c r="V75" s="137" t="s">
        <v>52</v>
      </c>
      <c r="W75" s="137" t="s">
        <v>52</v>
      </c>
      <c r="X75" s="137" t="s">
        <v>52</v>
      </c>
      <c r="Y75" s="137" t="s">
        <v>51</v>
      </c>
      <c r="Z75" s="137" t="s">
        <v>52</v>
      </c>
      <c r="AA75" s="137" t="s">
        <v>51</v>
      </c>
      <c r="AB75" s="137" t="s">
        <v>164</v>
      </c>
      <c r="AC75" s="81" t="s">
        <v>148</v>
      </c>
      <c r="AD75" s="89" t="s">
        <v>149</v>
      </c>
      <c r="AE75" s="90" t="s">
        <v>177</v>
      </c>
      <c r="AF75" s="146" t="s">
        <v>52</v>
      </c>
      <c r="AG75" s="152"/>
    </row>
    <row r="76" ht="34.5" customHeight="1">
      <c r="A76" s="11"/>
      <c r="B76" s="79">
        <f t="shared" si="1"/>
        <v>70</v>
      </c>
      <c r="C76" s="80" t="s">
        <v>188</v>
      </c>
      <c r="D76" s="81" t="s">
        <v>290</v>
      </c>
      <c r="E76" s="81" t="s">
        <v>293</v>
      </c>
      <c r="F76" s="177">
        <v>635423.833</v>
      </c>
      <c r="G76" s="177">
        <v>243200.863</v>
      </c>
      <c r="H76" s="47">
        <v>50.040650810233</v>
      </c>
      <c r="I76" s="47">
        <v>20.891846802922</v>
      </c>
      <c r="J76" s="84" t="s">
        <v>75</v>
      </c>
      <c r="K76" s="84" t="s">
        <v>186</v>
      </c>
      <c r="L76" s="85" t="s">
        <v>294</v>
      </c>
      <c r="M76" s="86" t="s">
        <v>289</v>
      </c>
      <c r="N76" s="86" t="s">
        <v>71</v>
      </c>
      <c r="O76" s="87">
        <v>110.0</v>
      </c>
      <c r="P76" s="81">
        <v>49.0</v>
      </c>
      <c r="Q76" s="81">
        <v>0.0</v>
      </c>
      <c r="R76" s="88" t="s">
        <v>51</v>
      </c>
      <c r="S76" s="88" t="s">
        <v>52</v>
      </c>
      <c r="T76" s="88" t="s">
        <v>52</v>
      </c>
      <c r="U76" s="137" t="s">
        <v>52</v>
      </c>
      <c r="V76" s="137" t="s">
        <v>52</v>
      </c>
      <c r="W76" s="137" t="s">
        <v>52</v>
      </c>
      <c r="X76" s="137" t="s">
        <v>52</v>
      </c>
      <c r="Y76" s="137" t="s">
        <v>51</v>
      </c>
      <c r="Z76" s="137" t="s">
        <v>52</v>
      </c>
      <c r="AA76" s="137" t="s">
        <v>51</v>
      </c>
      <c r="AB76" s="137" t="s">
        <v>52</v>
      </c>
      <c r="AC76" s="81" t="s">
        <v>148</v>
      </c>
      <c r="AD76" s="89" t="s">
        <v>149</v>
      </c>
      <c r="AE76" s="90" t="s">
        <v>177</v>
      </c>
      <c r="AF76" s="146" t="s">
        <v>52</v>
      </c>
      <c r="AG76" s="152"/>
    </row>
    <row r="77" ht="34.5" customHeight="1">
      <c r="A77" s="11"/>
      <c r="B77" s="79">
        <f t="shared" si="1"/>
        <v>71</v>
      </c>
      <c r="C77" s="80" t="s">
        <v>188</v>
      </c>
      <c r="D77" s="81" t="s">
        <v>295</v>
      </c>
      <c r="E77" s="81" t="s">
        <v>296</v>
      </c>
      <c r="F77" s="177">
        <v>581605.821</v>
      </c>
      <c r="G77" s="177">
        <v>239454.251</v>
      </c>
      <c r="H77" s="47">
        <v>50.016770033222</v>
      </c>
      <c r="I77" s="47">
        <v>20.139430608203</v>
      </c>
      <c r="J77" s="84" t="s">
        <v>75</v>
      </c>
      <c r="K77" s="84" t="s">
        <v>186</v>
      </c>
      <c r="L77" s="85" t="s">
        <v>297</v>
      </c>
      <c r="M77" s="86" t="s">
        <v>289</v>
      </c>
      <c r="N77" s="86" t="s">
        <v>71</v>
      </c>
      <c r="O77" s="87">
        <v>76.0</v>
      </c>
      <c r="P77" s="81">
        <v>39.0</v>
      </c>
      <c r="Q77" s="81">
        <v>0.0</v>
      </c>
      <c r="R77" s="82" t="s">
        <v>52</v>
      </c>
      <c r="S77" s="88" t="s">
        <v>52</v>
      </c>
      <c r="T77" s="81" t="s">
        <v>51</v>
      </c>
      <c r="U77" s="137" t="s">
        <v>52</v>
      </c>
      <c r="V77" s="137" t="s">
        <v>51</v>
      </c>
      <c r="W77" s="137" t="s">
        <v>51</v>
      </c>
      <c r="X77" s="137" t="s">
        <v>52</v>
      </c>
      <c r="Y77" s="137" t="s">
        <v>51</v>
      </c>
      <c r="Z77" s="137" t="s">
        <v>52</v>
      </c>
      <c r="AA77" s="137" t="s">
        <v>51</v>
      </c>
      <c r="AB77" s="137" t="s">
        <v>51</v>
      </c>
      <c r="AC77" s="81" t="s">
        <v>298</v>
      </c>
      <c r="AD77" s="89">
        <v>1.22855057E8</v>
      </c>
      <c r="AE77" s="90" t="str">
        <f t="shared" ref="AE77:AE78" si="9">HYPERLINK("mailto:krakow@gddkia.gov.pl","krakow@gddkia.gov.pl")</f>
        <v>krakow@gddkia.gov.pl</v>
      </c>
      <c r="AF77" s="146" t="s">
        <v>52</v>
      </c>
      <c r="AG77" s="152"/>
    </row>
    <row r="78" ht="34.5" customHeight="1">
      <c r="A78" s="11"/>
      <c r="B78" s="79">
        <f t="shared" si="1"/>
        <v>72</v>
      </c>
      <c r="C78" s="80" t="s">
        <v>188</v>
      </c>
      <c r="D78" s="81" t="s">
        <v>299</v>
      </c>
      <c r="E78" s="81" t="s">
        <v>300</v>
      </c>
      <c r="F78" s="177">
        <v>581716.946</v>
      </c>
      <c r="G78" s="177">
        <v>239546.327</v>
      </c>
      <c r="H78" s="47">
        <v>50.017583043049</v>
      </c>
      <c r="I78" s="47">
        <v>20.141001564676</v>
      </c>
      <c r="J78" s="84" t="s">
        <v>75</v>
      </c>
      <c r="K78" s="84" t="s">
        <v>186</v>
      </c>
      <c r="L78" s="85" t="s">
        <v>301</v>
      </c>
      <c r="M78" s="86" t="s">
        <v>188</v>
      </c>
      <c r="N78" s="86" t="s">
        <v>71</v>
      </c>
      <c r="O78" s="87">
        <v>76.0</v>
      </c>
      <c r="P78" s="81">
        <v>36.0</v>
      </c>
      <c r="Q78" s="81">
        <v>0.0</v>
      </c>
      <c r="R78" s="82" t="s">
        <v>52</v>
      </c>
      <c r="S78" s="88" t="s">
        <v>52</v>
      </c>
      <c r="T78" s="81" t="s">
        <v>51</v>
      </c>
      <c r="U78" s="137" t="s">
        <v>52</v>
      </c>
      <c r="V78" s="137" t="s">
        <v>51</v>
      </c>
      <c r="W78" s="137" t="s">
        <v>51</v>
      </c>
      <c r="X78" s="137" t="s">
        <v>52</v>
      </c>
      <c r="Y78" s="137" t="s">
        <v>51</v>
      </c>
      <c r="Z78" s="137" t="s">
        <v>52</v>
      </c>
      <c r="AA78" s="137" t="s">
        <v>51</v>
      </c>
      <c r="AB78" s="137" t="s">
        <v>51</v>
      </c>
      <c r="AC78" s="81" t="s">
        <v>298</v>
      </c>
      <c r="AD78" s="89">
        <v>1.22855057E8</v>
      </c>
      <c r="AE78" s="90" t="str">
        <f t="shared" si="9"/>
        <v>krakow@gddkia.gov.pl</v>
      </c>
      <c r="AF78" s="146" t="s">
        <v>52</v>
      </c>
      <c r="AG78" s="152"/>
    </row>
    <row r="79" ht="34.5" customHeight="1">
      <c r="A79" s="11"/>
      <c r="B79" s="79">
        <f t="shared" si="1"/>
        <v>73</v>
      </c>
      <c r="C79" s="80" t="s">
        <v>188</v>
      </c>
      <c r="D79" s="81" t="s">
        <v>302</v>
      </c>
      <c r="E79" s="81" t="s">
        <v>303</v>
      </c>
      <c r="F79" s="177">
        <v>616165.626</v>
      </c>
      <c r="G79" s="177">
        <v>237982.45</v>
      </c>
      <c r="H79" s="47">
        <v>49.997793959036</v>
      </c>
      <c r="I79" s="47">
        <v>20.62135628811</v>
      </c>
      <c r="J79" s="84" t="s">
        <v>75</v>
      </c>
      <c r="K79" s="84" t="s">
        <v>186</v>
      </c>
      <c r="L79" s="85" t="s">
        <v>304</v>
      </c>
      <c r="M79" s="86" t="s">
        <v>289</v>
      </c>
      <c r="N79" s="86" t="s">
        <v>71</v>
      </c>
      <c r="O79" s="87">
        <v>56.0</v>
      </c>
      <c r="P79" s="81">
        <v>28.0</v>
      </c>
      <c r="Q79" s="81">
        <v>0.0</v>
      </c>
      <c r="R79" s="82" t="s">
        <v>51</v>
      </c>
      <c r="S79" s="88" t="s">
        <v>52</v>
      </c>
      <c r="T79" s="81" t="s">
        <v>51</v>
      </c>
      <c r="U79" s="137" t="s">
        <v>52</v>
      </c>
      <c r="V79" s="137" t="s">
        <v>51</v>
      </c>
      <c r="W79" s="137" t="s">
        <v>51</v>
      </c>
      <c r="X79" s="137" t="s">
        <v>52</v>
      </c>
      <c r="Y79" s="137" t="s">
        <v>51</v>
      </c>
      <c r="Z79" s="137" t="s">
        <v>52</v>
      </c>
      <c r="AA79" s="137" t="s">
        <v>51</v>
      </c>
      <c r="AB79" s="137" t="s">
        <v>51</v>
      </c>
      <c r="AC79" s="81" t="s">
        <v>305</v>
      </c>
      <c r="AD79" s="89">
        <v>1.46217474E8</v>
      </c>
      <c r="AE79" s="90" t="str">
        <f t="shared" ref="AE79:AE80" si="10">HYPERLINK("mailto:tarnow@gddkia.gov.pl","tarnow@gddkia.gov.pl")</f>
        <v>tarnow@gddkia.gov.pl</v>
      </c>
      <c r="AF79" s="146" t="s">
        <v>52</v>
      </c>
      <c r="AG79" s="152"/>
    </row>
    <row r="80" ht="34.5" customHeight="1">
      <c r="A80" s="11"/>
      <c r="B80" s="93">
        <f t="shared" si="1"/>
        <v>74</v>
      </c>
      <c r="C80" s="94" t="s">
        <v>188</v>
      </c>
      <c r="D80" s="95" t="s">
        <v>302</v>
      </c>
      <c r="E80" s="95" t="s">
        <v>306</v>
      </c>
      <c r="F80" s="178">
        <v>615462.627</v>
      </c>
      <c r="G80" s="178">
        <v>238021.211</v>
      </c>
      <c r="H80" s="179">
        <v>49.998279202516</v>
      </c>
      <c r="I80" s="179">
        <v>20.61156009521</v>
      </c>
      <c r="J80" s="98" t="s">
        <v>75</v>
      </c>
      <c r="K80" s="98" t="s">
        <v>186</v>
      </c>
      <c r="L80" s="99" t="s">
        <v>307</v>
      </c>
      <c r="M80" s="100" t="s">
        <v>188</v>
      </c>
      <c r="N80" s="100" t="s">
        <v>71</v>
      </c>
      <c r="O80" s="101">
        <v>56.0</v>
      </c>
      <c r="P80" s="95">
        <v>28.0</v>
      </c>
      <c r="Q80" s="95">
        <v>0.0</v>
      </c>
      <c r="R80" s="96" t="s">
        <v>51</v>
      </c>
      <c r="S80" s="102" t="s">
        <v>52</v>
      </c>
      <c r="T80" s="95" t="s">
        <v>51</v>
      </c>
      <c r="U80" s="180" t="s">
        <v>52</v>
      </c>
      <c r="V80" s="180" t="s">
        <v>51</v>
      </c>
      <c r="W80" s="180" t="s">
        <v>51</v>
      </c>
      <c r="X80" s="180" t="s">
        <v>52</v>
      </c>
      <c r="Y80" s="180" t="s">
        <v>51</v>
      </c>
      <c r="Z80" s="180" t="s">
        <v>52</v>
      </c>
      <c r="AA80" s="180" t="s">
        <v>51</v>
      </c>
      <c r="AB80" s="180" t="s">
        <v>51</v>
      </c>
      <c r="AC80" s="95" t="s">
        <v>305</v>
      </c>
      <c r="AD80" s="103">
        <v>1.46217474E8</v>
      </c>
      <c r="AE80" s="104" t="str">
        <f t="shared" si="10"/>
        <v>tarnow@gddkia.gov.pl</v>
      </c>
      <c r="AF80" s="181" t="s">
        <v>52</v>
      </c>
      <c r="AG80" s="152"/>
    </row>
    <row r="81" ht="34.5" customHeight="1">
      <c r="A81" s="11"/>
      <c r="B81" s="106">
        <f t="shared" si="1"/>
        <v>75</v>
      </c>
      <c r="C81" s="182" t="s">
        <v>308</v>
      </c>
      <c r="D81" s="183" t="s">
        <v>309</v>
      </c>
      <c r="E81" s="183" t="s">
        <v>310</v>
      </c>
      <c r="F81" s="184">
        <v>726113.9011</v>
      </c>
      <c r="G81" s="184">
        <v>396387.6751</v>
      </c>
      <c r="H81" s="185">
        <v>51.388969956386</v>
      </c>
      <c r="I81" s="185">
        <v>22.250997875916</v>
      </c>
      <c r="J81" s="186" t="s">
        <v>47</v>
      </c>
      <c r="K81" s="186" t="s">
        <v>311</v>
      </c>
      <c r="L81" s="187" t="s">
        <v>312</v>
      </c>
      <c r="M81" s="188" t="s">
        <v>57</v>
      </c>
      <c r="N81" s="188" t="s">
        <v>71</v>
      </c>
      <c r="O81" s="189">
        <v>86.0</v>
      </c>
      <c r="P81" s="183">
        <v>28.0</v>
      </c>
      <c r="Q81" s="183">
        <v>3.0</v>
      </c>
      <c r="R81" s="190" t="s">
        <v>52</v>
      </c>
      <c r="S81" s="190" t="s">
        <v>52</v>
      </c>
      <c r="T81" s="190" t="s">
        <v>52</v>
      </c>
      <c r="U81" s="190" t="s">
        <v>52</v>
      </c>
      <c r="V81" s="190" t="s">
        <v>52</v>
      </c>
      <c r="W81" s="191" t="s">
        <v>52</v>
      </c>
      <c r="X81" s="191" t="s">
        <v>52</v>
      </c>
      <c r="Y81" s="191" t="s">
        <v>51</v>
      </c>
      <c r="Z81" s="191" t="s">
        <v>52</v>
      </c>
      <c r="AA81" s="191" t="s">
        <v>51</v>
      </c>
      <c r="AB81" s="191" t="s">
        <v>51</v>
      </c>
      <c r="AC81" s="108" t="s">
        <v>106</v>
      </c>
      <c r="AD81" s="117">
        <v>8.01114747E8</v>
      </c>
      <c r="AE81" s="108" t="s">
        <v>107</v>
      </c>
      <c r="AF81" s="192" t="s">
        <v>52</v>
      </c>
      <c r="AG81" s="152"/>
    </row>
    <row r="82" ht="34.5" customHeight="1">
      <c r="A82" s="11"/>
      <c r="B82" s="158">
        <f t="shared" si="1"/>
        <v>76</v>
      </c>
      <c r="C82" s="193" t="s">
        <v>308</v>
      </c>
      <c r="D82" s="194" t="s">
        <v>309</v>
      </c>
      <c r="E82" s="194" t="s">
        <v>313</v>
      </c>
      <c r="F82" s="195">
        <v>725686.9239</v>
      </c>
      <c r="G82" s="195">
        <v>396476.9261</v>
      </c>
      <c r="H82" s="196">
        <v>51.389941462126</v>
      </c>
      <c r="I82" s="196">
        <v>22.244926222131</v>
      </c>
      <c r="J82" s="197" t="s">
        <v>47</v>
      </c>
      <c r="K82" s="197" t="s">
        <v>311</v>
      </c>
      <c r="L82" s="198" t="s">
        <v>314</v>
      </c>
      <c r="M82" s="199" t="s">
        <v>308</v>
      </c>
      <c r="N82" s="199" t="s">
        <v>71</v>
      </c>
      <c r="O82" s="200">
        <v>93.0</v>
      </c>
      <c r="P82" s="194">
        <v>35.0</v>
      </c>
      <c r="Q82" s="194">
        <v>3.0</v>
      </c>
      <c r="R82" s="201" t="s">
        <v>52</v>
      </c>
      <c r="S82" s="201" t="s">
        <v>52</v>
      </c>
      <c r="T82" s="201" t="s">
        <v>52</v>
      </c>
      <c r="U82" s="201" t="s">
        <v>52</v>
      </c>
      <c r="V82" s="201" t="s">
        <v>52</v>
      </c>
      <c r="W82" s="201" t="s">
        <v>52</v>
      </c>
      <c r="X82" s="201" t="s">
        <v>52</v>
      </c>
      <c r="Y82" s="201" t="s">
        <v>51</v>
      </c>
      <c r="Z82" s="201" t="s">
        <v>52</v>
      </c>
      <c r="AA82" s="201" t="s">
        <v>51</v>
      </c>
      <c r="AB82" s="201" t="s">
        <v>51</v>
      </c>
      <c r="AC82" s="168" t="s">
        <v>106</v>
      </c>
      <c r="AD82" s="202">
        <v>8.01114747E8</v>
      </c>
      <c r="AE82" s="168" t="s">
        <v>107</v>
      </c>
      <c r="AF82" s="203" t="s">
        <v>52</v>
      </c>
      <c r="AG82" s="152"/>
    </row>
    <row r="83" ht="34.5" customHeight="1">
      <c r="A83" s="11"/>
      <c r="B83" s="67">
        <f t="shared" si="1"/>
        <v>77</v>
      </c>
      <c r="C83" s="68" t="s">
        <v>81</v>
      </c>
      <c r="D83" s="68" t="s">
        <v>315</v>
      </c>
      <c r="E83" s="68" t="s">
        <v>316</v>
      </c>
      <c r="F83" s="204">
        <v>533312.58</v>
      </c>
      <c r="G83" s="205">
        <v>480299.09</v>
      </c>
      <c r="H83" s="206">
        <v>52.18776596311</v>
      </c>
      <c r="I83" s="206">
        <v>19.487437720775</v>
      </c>
      <c r="J83" s="71" t="s">
        <v>75</v>
      </c>
      <c r="K83" s="71" t="s">
        <v>76</v>
      </c>
      <c r="L83" s="72" t="s">
        <v>317</v>
      </c>
      <c r="M83" s="73" t="s">
        <v>150</v>
      </c>
      <c r="N83" s="73" t="s">
        <v>71</v>
      </c>
      <c r="O83" s="68">
        <v>54.0</v>
      </c>
      <c r="P83" s="68">
        <v>55.0</v>
      </c>
      <c r="Q83" s="68">
        <v>10.0</v>
      </c>
      <c r="R83" s="207" t="s">
        <v>51</v>
      </c>
      <c r="S83" s="207" t="s">
        <v>52</v>
      </c>
      <c r="T83" s="207" t="s">
        <v>51</v>
      </c>
      <c r="U83" s="207" t="s">
        <v>52</v>
      </c>
      <c r="V83" s="207" t="s">
        <v>51</v>
      </c>
      <c r="W83" s="207" t="s">
        <v>52</v>
      </c>
      <c r="X83" s="207" t="s">
        <v>51</v>
      </c>
      <c r="Y83" s="207" t="s">
        <v>51</v>
      </c>
      <c r="Z83" s="207" t="s">
        <v>52</v>
      </c>
      <c r="AA83" s="207" t="s">
        <v>51</v>
      </c>
      <c r="AB83" s="207" t="s">
        <v>51</v>
      </c>
      <c r="AC83" s="68" t="s">
        <v>148</v>
      </c>
      <c r="AD83" s="76" t="s">
        <v>149</v>
      </c>
      <c r="AE83" s="77" t="s">
        <v>177</v>
      </c>
      <c r="AF83" s="176" t="s">
        <v>52</v>
      </c>
      <c r="AG83" s="208"/>
    </row>
    <row r="84" ht="34.5" customHeight="1">
      <c r="A84" s="11"/>
      <c r="B84" s="79">
        <f t="shared" si="1"/>
        <v>78</v>
      </c>
      <c r="C84" s="81" t="s">
        <v>81</v>
      </c>
      <c r="D84" s="81" t="s">
        <v>315</v>
      </c>
      <c r="E84" s="81" t="s">
        <v>318</v>
      </c>
      <c r="F84" s="209">
        <v>533305.36</v>
      </c>
      <c r="G84" s="209">
        <v>479553.31</v>
      </c>
      <c r="H84" s="210">
        <v>52.181059563267</v>
      </c>
      <c r="I84" s="210">
        <v>19.487258768523</v>
      </c>
      <c r="J84" s="84" t="s">
        <v>75</v>
      </c>
      <c r="K84" s="84" t="s">
        <v>76</v>
      </c>
      <c r="L84" s="85" t="s">
        <v>317</v>
      </c>
      <c r="M84" s="86" t="s">
        <v>87</v>
      </c>
      <c r="N84" s="86" t="s">
        <v>71</v>
      </c>
      <c r="O84" s="81">
        <v>32.0</v>
      </c>
      <c r="P84" s="81">
        <v>31.0</v>
      </c>
      <c r="Q84" s="81">
        <v>10.0</v>
      </c>
      <c r="R84" s="211" t="s">
        <v>51</v>
      </c>
      <c r="S84" s="211" t="s">
        <v>52</v>
      </c>
      <c r="T84" s="211" t="s">
        <v>51</v>
      </c>
      <c r="U84" s="211" t="s">
        <v>52</v>
      </c>
      <c r="V84" s="211" t="s">
        <v>51</v>
      </c>
      <c r="W84" s="211" t="s">
        <v>52</v>
      </c>
      <c r="X84" s="211" t="s">
        <v>51</v>
      </c>
      <c r="Y84" s="211" t="s">
        <v>51</v>
      </c>
      <c r="Z84" s="211" t="s">
        <v>52</v>
      </c>
      <c r="AA84" s="211" t="s">
        <v>51</v>
      </c>
      <c r="AB84" s="211" t="s">
        <v>51</v>
      </c>
      <c r="AC84" s="81" t="s">
        <v>148</v>
      </c>
      <c r="AD84" s="89" t="s">
        <v>149</v>
      </c>
      <c r="AE84" s="90" t="s">
        <v>177</v>
      </c>
      <c r="AF84" s="146" t="s">
        <v>52</v>
      </c>
      <c r="AG84" s="208"/>
    </row>
    <row r="85" ht="34.5" customHeight="1">
      <c r="A85" s="11"/>
      <c r="B85" s="79">
        <f t="shared" si="1"/>
        <v>79</v>
      </c>
      <c r="C85" s="81" t="s">
        <v>81</v>
      </c>
      <c r="D85" s="81" t="s">
        <v>319</v>
      </c>
      <c r="E85" s="81" t="s">
        <v>320</v>
      </c>
      <c r="F85" s="209">
        <v>537270.99</v>
      </c>
      <c r="G85" s="209">
        <v>460253.13</v>
      </c>
      <c r="H85" s="210">
        <v>52.007237121394</v>
      </c>
      <c r="I85" s="210">
        <v>19.543161416942</v>
      </c>
      <c r="J85" s="84" t="s">
        <v>75</v>
      </c>
      <c r="K85" s="84" t="s">
        <v>76</v>
      </c>
      <c r="L85" s="85" t="s">
        <v>321</v>
      </c>
      <c r="M85" s="86" t="s">
        <v>150</v>
      </c>
      <c r="N85" s="86" t="s">
        <v>71</v>
      </c>
      <c r="O85" s="81">
        <v>33.0</v>
      </c>
      <c r="P85" s="81">
        <v>40.0</v>
      </c>
      <c r="Q85" s="81">
        <v>7.0</v>
      </c>
      <c r="R85" s="88" t="s">
        <v>51</v>
      </c>
      <c r="S85" s="137" t="s">
        <v>52</v>
      </c>
      <c r="T85" s="137" t="s">
        <v>51</v>
      </c>
      <c r="U85" s="137" t="s">
        <v>52</v>
      </c>
      <c r="V85" s="137" t="s">
        <v>51</v>
      </c>
      <c r="W85" s="137" t="s">
        <v>51</v>
      </c>
      <c r="X85" s="137" t="s">
        <v>51</v>
      </c>
      <c r="Y85" s="137" t="s">
        <v>51</v>
      </c>
      <c r="Z85" s="137" t="s">
        <v>52</v>
      </c>
      <c r="AA85" s="137" t="s">
        <v>51</v>
      </c>
      <c r="AB85" s="137" t="s">
        <v>51</v>
      </c>
      <c r="AC85" s="149" t="s">
        <v>322</v>
      </c>
      <c r="AD85" s="212" t="s">
        <v>323</v>
      </c>
      <c r="AE85" s="137" t="s">
        <v>189</v>
      </c>
      <c r="AF85" s="146" t="s">
        <v>52</v>
      </c>
      <c r="AG85" s="152"/>
    </row>
    <row r="86" ht="34.5" customHeight="1">
      <c r="A86" s="11"/>
      <c r="B86" s="79">
        <f t="shared" si="1"/>
        <v>80</v>
      </c>
      <c r="C86" s="81" t="s">
        <v>81</v>
      </c>
      <c r="D86" s="81" t="s">
        <v>319</v>
      </c>
      <c r="E86" s="81" t="s">
        <v>324</v>
      </c>
      <c r="F86" s="209">
        <v>537343.0</v>
      </c>
      <c r="G86" s="209">
        <v>460095.81</v>
      </c>
      <c r="H86" s="210">
        <v>52.005817461529</v>
      </c>
      <c r="I86" s="210">
        <v>19.544193628609</v>
      </c>
      <c r="J86" s="84" t="s">
        <v>75</v>
      </c>
      <c r="K86" s="84" t="s">
        <v>76</v>
      </c>
      <c r="L86" s="85" t="s">
        <v>325</v>
      </c>
      <c r="M86" s="86" t="s">
        <v>87</v>
      </c>
      <c r="N86" s="86" t="s">
        <v>71</v>
      </c>
      <c r="O86" s="81">
        <v>33.0</v>
      </c>
      <c r="P86" s="81">
        <v>39.0</v>
      </c>
      <c r="Q86" s="81">
        <v>7.0</v>
      </c>
      <c r="R86" s="88" t="s">
        <v>51</v>
      </c>
      <c r="S86" s="137" t="s">
        <v>52</v>
      </c>
      <c r="T86" s="137" t="s">
        <v>51</v>
      </c>
      <c r="U86" s="137" t="s">
        <v>52</v>
      </c>
      <c r="V86" s="137" t="s">
        <v>51</v>
      </c>
      <c r="W86" s="137" t="s">
        <v>52</v>
      </c>
      <c r="X86" s="137" t="s">
        <v>51</v>
      </c>
      <c r="Y86" s="137" t="s">
        <v>51</v>
      </c>
      <c r="Z86" s="137" t="s">
        <v>52</v>
      </c>
      <c r="AA86" s="137" t="s">
        <v>51</v>
      </c>
      <c r="AB86" s="137" t="s">
        <v>51</v>
      </c>
      <c r="AC86" s="149" t="s">
        <v>322</v>
      </c>
      <c r="AD86" s="212" t="s">
        <v>323</v>
      </c>
      <c r="AE86" s="137" t="s">
        <v>189</v>
      </c>
      <c r="AF86" s="146" t="s">
        <v>52</v>
      </c>
      <c r="AG86" s="152"/>
    </row>
    <row r="87" ht="34.5" customHeight="1">
      <c r="A87" s="11"/>
      <c r="B87" s="79">
        <f t="shared" si="1"/>
        <v>81</v>
      </c>
      <c r="C87" s="123" t="s">
        <v>81</v>
      </c>
      <c r="D87" s="123" t="s">
        <v>326</v>
      </c>
      <c r="E87" s="123" t="s">
        <v>327</v>
      </c>
      <c r="F87" s="135">
        <v>545379.27</v>
      </c>
      <c r="G87" s="135">
        <v>441841.25</v>
      </c>
      <c r="H87" s="136">
        <v>51.841051765249</v>
      </c>
      <c r="I87" s="136">
        <v>19.65888918623</v>
      </c>
      <c r="J87" s="213" t="s">
        <v>75</v>
      </c>
      <c r="K87" s="213" t="s">
        <v>76</v>
      </c>
      <c r="L87" s="214" t="s">
        <v>328</v>
      </c>
      <c r="M87" s="215" t="s">
        <v>87</v>
      </c>
      <c r="N87" s="211" t="s">
        <v>71</v>
      </c>
      <c r="O87" s="211">
        <v>60.0</v>
      </c>
      <c r="P87" s="123">
        <v>40.0</v>
      </c>
      <c r="Q87" s="123">
        <v>5.0</v>
      </c>
      <c r="R87" s="135" t="s">
        <v>51</v>
      </c>
      <c r="S87" s="135" t="s">
        <v>52</v>
      </c>
      <c r="T87" s="123" t="s">
        <v>51</v>
      </c>
      <c r="U87" s="211" t="s">
        <v>52</v>
      </c>
      <c r="V87" s="211" t="s">
        <v>51</v>
      </c>
      <c r="W87" s="211" t="s">
        <v>51</v>
      </c>
      <c r="X87" s="211" t="s">
        <v>51</v>
      </c>
      <c r="Y87" s="135" t="s">
        <v>51</v>
      </c>
      <c r="Z87" s="211" t="s">
        <v>52</v>
      </c>
      <c r="AA87" s="211" t="s">
        <v>51</v>
      </c>
      <c r="AB87" s="211" t="s">
        <v>51</v>
      </c>
      <c r="AC87" s="211"/>
      <c r="AD87" s="211"/>
      <c r="AE87" s="211"/>
      <c r="AF87" s="216"/>
      <c r="AG87" s="217" t="s">
        <v>329</v>
      </c>
    </row>
    <row r="88" ht="34.5" customHeight="1">
      <c r="A88" s="11"/>
      <c r="B88" s="79">
        <f t="shared" si="1"/>
        <v>82</v>
      </c>
      <c r="C88" s="123" t="s">
        <v>81</v>
      </c>
      <c r="D88" s="123" t="s">
        <v>326</v>
      </c>
      <c r="E88" s="123" t="s">
        <v>330</v>
      </c>
      <c r="F88" s="135">
        <v>545379.27</v>
      </c>
      <c r="G88" s="135">
        <v>441841.25</v>
      </c>
      <c r="H88" s="136">
        <v>51.841051765249</v>
      </c>
      <c r="I88" s="136">
        <v>19.65888918623</v>
      </c>
      <c r="J88" s="213" t="s">
        <v>75</v>
      </c>
      <c r="K88" s="213" t="s">
        <v>76</v>
      </c>
      <c r="L88" s="214" t="s">
        <v>328</v>
      </c>
      <c r="M88" s="215" t="s">
        <v>150</v>
      </c>
      <c r="N88" s="211" t="s">
        <v>71</v>
      </c>
      <c r="O88" s="211">
        <v>60.0</v>
      </c>
      <c r="P88" s="123">
        <v>40.0</v>
      </c>
      <c r="Q88" s="123">
        <v>5.0</v>
      </c>
      <c r="R88" s="135" t="s">
        <v>51</v>
      </c>
      <c r="S88" s="135" t="s">
        <v>52</v>
      </c>
      <c r="T88" s="123" t="s">
        <v>51</v>
      </c>
      <c r="U88" s="211" t="s">
        <v>52</v>
      </c>
      <c r="V88" s="211" t="s">
        <v>51</v>
      </c>
      <c r="W88" s="211" t="s">
        <v>51</v>
      </c>
      <c r="X88" s="211" t="s">
        <v>51</v>
      </c>
      <c r="Y88" s="135" t="s">
        <v>51</v>
      </c>
      <c r="Z88" s="211" t="s">
        <v>52</v>
      </c>
      <c r="AA88" s="211" t="s">
        <v>51</v>
      </c>
      <c r="AB88" s="211" t="s">
        <v>51</v>
      </c>
      <c r="AC88" s="211"/>
      <c r="AD88" s="211"/>
      <c r="AE88" s="211"/>
      <c r="AF88" s="216"/>
      <c r="AG88" s="217" t="s">
        <v>329</v>
      </c>
    </row>
    <row r="89" ht="34.5" customHeight="1">
      <c r="A89" s="11"/>
      <c r="B89" s="79">
        <f t="shared" si="1"/>
        <v>83</v>
      </c>
      <c r="C89" s="123" t="s">
        <v>81</v>
      </c>
      <c r="D89" s="123" t="s">
        <v>331</v>
      </c>
      <c r="E89" s="123" t="s">
        <v>332</v>
      </c>
      <c r="F89" s="135">
        <v>541707.88</v>
      </c>
      <c r="G89" s="135">
        <v>426396.95</v>
      </c>
      <c r="H89" s="136">
        <v>51.702439838525</v>
      </c>
      <c r="I89" s="136">
        <v>19.603729260149</v>
      </c>
      <c r="J89" s="213" t="s">
        <v>75</v>
      </c>
      <c r="K89" s="213" t="s">
        <v>76</v>
      </c>
      <c r="L89" s="214" t="s">
        <v>333</v>
      </c>
      <c r="M89" s="215" t="s">
        <v>87</v>
      </c>
      <c r="N89" s="211" t="s">
        <v>71</v>
      </c>
      <c r="O89" s="211">
        <v>30.0</v>
      </c>
      <c r="P89" s="123">
        <v>22.0</v>
      </c>
      <c r="Q89" s="123">
        <v>4.0</v>
      </c>
      <c r="R89" s="135" t="s">
        <v>51</v>
      </c>
      <c r="S89" s="135" t="s">
        <v>52</v>
      </c>
      <c r="T89" s="123" t="s">
        <v>51</v>
      </c>
      <c r="U89" s="211" t="s">
        <v>52</v>
      </c>
      <c r="V89" s="211" t="s">
        <v>51</v>
      </c>
      <c r="W89" s="211" t="s">
        <v>52</v>
      </c>
      <c r="X89" s="211" t="s">
        <v>51</v>
      </c>
      <c r="Y89" s="135" t="s">
        <v>51</v>
      </c>
      <c r="Z89" s="211" t="s">
        <v>52</v>
      </c>
      <c r="AA89" s="211" t="s">
        <v>51</v>
      </c>
      <c r="AB89" s="211" t="s">
        <v>51</v>
      </c>
      <c r="AC89" s="211"/>
      <c r="AD89" s="211"/>
      <c r="AE89" s="211"/>
      <c r="AF89" s="216"/>
      <c r="AG89" s="1"/>
    </row>
    <row r="90" ht="34.5" customHeight="1">
      <c r="A90" s="11"/>
      <c r="B90" s="79">
        <f t="shared" si="1"/>
        <v>84</v>
      </c>
      <c r="C90" s="123" t="s">
        <v>81</v>
      </c>
      <c r="D90" s="123" t="s">
        <v>331</v>
      </c>
      <c r="E90" s="123" t="s">
        <v>334</v>
      </c>
      <c r="F90" s="135">
        <v>541707.88</v>
      </c>
      <c r="G90" s="135">
        <v>426396.95</v>
      </c>
      <c r="H90" s="136">
        <v>51.702439838525</v>
      </c>
      <c r="I90" s="136">
        <v>19.603729260149</v>
      </c>
      <c r="J90" s="213" t="s">
        <v>75</v>
      </c>
      <c r="K90" s="213" t="s">
        <v>76</v>
      </c>
      <c r="L90" s="214" t="s">
        <v>333</v>
      </c>
      <c r="M90" s="215" t="s">
        <v>150</v>
      </c>
      <c r="N90" s="211" t="s">
        <v>71</v>
      </c>
      <c r="O90" s="211">
        <v>30.0</v>
      </c>
      <c r="P90" s="123">
        <v>22.0</v>
      </c>
      <c r="Q90" s="123">
        <v>4.0</v>
      </c>
      <c r="R90" s="135" t="s">
        <v>51</v>
      </c>
      <c r="S90" s="135" t="s">
        <v>52</v>
      </c>
      <c r="T90" s="123" t="s">
        <v>51</v>
      </c>
      <c r="U90" s="211" t="s">
        <v>52</v>
      </c>
      <c r="V90" s="211" t="s">
        <v>51</v>
      </c>
      <c r="W90" s="211" t="s">
        <v>52</v>
      </c>
      <c r="X90" s="211" t="s">
        <v>51</v>
      </c>
      <c r="Y90" s="135" t="s">
        <v>51</v>
      </c>
      <c r="Z90" s="211" t="s">
        <v>52</v>
      </c>
      <c r="AA90" s="211" t="s">
        <v>51</v>
      </c>
      <c r="AB90" s="211" t="s">
        <v>51</v>
      </c>
      <c r="AC90" s="211"/>
      <c r="AD90" s="211"/>
      <c r="AE90" s="211"/>
      <c r="AF90" s="216"/>
      <c r="AG90" s="1"/>
    </row>
    <row r="91" ht="34.5" customHeight="1">
      <c r="A91" s="11"/>
      <c r="B91" s="79">
        <f t="shared" si="1"/>
        <v>85</v>
      </c>
      <c r="C91" s="81" t="s">
        <v>81</v>
      </c>
      <c r="D91" s="81" t="s">
        <v>335</v>
      </c>
      <c r="E91" s="81" t="s">
        <v>336</v>
      </c>
      <c r="F91" s="209">
        <v>491803.908180103</v>
      </c>
      <c r="G91" s="209">
        <v>463120.321346352</v>
      </c>
      <c r="H91" s="210">
        <v>52.034215113522</v>
      </c>
      <c r="I91" s="210">
        <v>18.880484433883</v>
      </c>
      <c r="J91" s="84" t="s">
        <v>75</v>
      </c>
      <c r="K91" s="84" t="s">
        <v>337</v>
      </c>
      <c r="L91" s="85" t="s">
        <v>338</v>
      </c>
      <c r="M91" s="86" t="s">
        <v>223</v>
      </c>
      <c r="N91" s="86" t="s">
        <v>71</v>
      </c>
      <c r="O91" s="81">
        <v>35.0</v>
      </c>
      <c r="P91" s="81">
        <v>20.0</v>
      </c>
      <c r="Q91" s="81">
        <v>20.0</v>
      </c>
      <c r="R91" s="137" t="s">
        <v>51</v>
      </c>
      <c r="S91" s="137" t="s">
        <v>52</v>
      </c>
      <c r="T91" s="137" t="s">
        <v>51</v>
      </c>
      <c r="U91" s="137" t="s">
        <v>52</v>
      </c>
      <c r="V91" s="137" t="s">
        <v>51</v>
      </c>
      <c r="W91" s="137" t="s">
        <v>51</v>
      </c>
      <c r="X91" s="137" t="s">
        <v>51</v>
      </c>
      <c r="Y91" s="137" t="s">
        <v>51</v>
      </c>
      <c r="Z91" s="137" t="s">
        <v>52</v>
      </c>
      <c r="AA91" s="137" t="s">
        <v>51</v>
      </c>
      <c r="AB91" s="137" t="s">
        <v>51</v>
      </c>
      <c r="AC91" s="149" t="s">
        <v>322</v>
      </c>
      <c r="AD91" s="212" t="s">
        <v>323</v>
      </c>
      <c r="AE91" s="137" t="s">
        <v>189</v>
      </c>
      <c r="AF91" s="146" t="s">
        <v>52</v>
      </c>
      <c r="AG91" s="152"/>
    </row>
    <row r="92" ht="34.5" customHeight="1">
      <c r="A92" s="11"/>
      <c r="B92" s="79">
        <f t="shared" si="1"/>
        <v>86</v>
      </c>
      <c r="C92" s="81" t="s">
        <v>81</v>
      </c>
      <c r="D92" s="81" t="s">
        <v>339</v>
      </c>
      <c r="E92" s="81" t="s">
        <v>340</v>
      </c>
      <c r="F92" s="209">
        <v>491487.62</v>
      </c>
      <c r="G92" s="209">
        <v>463255.2</v>
      </c>
      <c r="H92" s="210">
        <v>52.035423399804</v>
      </c>
      <c r="I92" s="210">
        <v>18.875868938186</v>
      </c>
      <c r="J92" s="84" t="s">
        <v>75</v>
      </c>
      <c r="K92" s="84" t="s">
        <v>337</v>
      </c>
      <c r="L92" s="85" t="s">
        <v>338</v>
      </c>
      <c r="M92" s="86" t="s">
        <v>57</v>
      </c>
      <c r="N92" s="86" t="s">
        <v>71</v>
      </c>
      <c r="O92" s="81">
        <v>28.0</v>
      </c>
      <c r="P92" s="81">
        <v>20.0</v>
      </c>
      <c r="Q92" s="81">
        <v>20.0</v>
      </c>
      <c r="R92" s="137" t="s">
        <v>51</v>
      </c>
      <c r="S92" s="137" t="s">
        <v>52</v>
      </c>
      <c r="T92" s="137" t="s">
        <v>51</v>
      </c>
      <c r="U92" s="137" t="s">
        <v>52</v>
      </c>
      <c r="V92" s="137" t="s">
        <v>51</v>
      </c>
      <c r="W92" s="137" t="s">
        <v>51</v>
      </c>
      <c r="X92" s="137" t="s">
        <v>51</v>
      </c>
      <c r="Y92" s="137" t="s">
        <v>51</v>
      </c>
      <c r="Z92" s="137" t="s">
        <v>52</v>
      </c>
      <c r="AA92" s="137" t="s">
        <v>51</v>
      </c>
      <c r="AB92" s="137" t="s">
        <v>51</v>
      </c>
      <c r="AC92" s="149" t="s">
        <v>322</v>
      </c>
      <c r="AD92" s="212" t="s">
        <v>323</v>
      </c>
      <c r="AE92" s="137" t="s">
        <v>189</v>
      </c>
      <c r="AF92" s="146" t="s">
        <v>52</v>
      </c>
      <c r="AG92" s="152"/>
    </row>
    <row r="93" ht="34.5" customHeight="1">
      <c r="A93" s="11"/>
      <c r="B93" s="79">
        <f t="shared" si="1"/>
        <v>87</v>
      </c>
      <c r="C93" s="81" t="s">
        <v>81</v>
      </c>
      <c r="D93" s="81" t="s">
        <v>341</v>
      </c>
      <c r="E93" s="137" t="s">
        <v>342</v>
      </c>
      <c r="F93" s="209">
        <v>512389.43684798</v>
      </c>
      <c r="G93" s="209">
        <v>453111.704678697</v>
      </c>
      <c r="H93" s="210">
        <v>51.944123405598</v>
      </c>
      <c r="I93" s="210">
        <v>19.180300961507</v>
      </c>
      <c r="J93" s="84" t="s">
        <v>75</v>
      </c>
      <c r="K93" s="84" t="s">
        <v>337</v>
      </c>
      <c r="L93" s="85" t="s">
        <v>343</v>
      </c>
      <c r="M93" s="86" t="s">
        <v>223</v>
      </c>
      <c r="N93" s="86" t="s">
        <v>71</v>
      </c>
      <c r="O93" s="81">
        <v>114.0</v>
      </c>
      <c r="P93" s="81">
        <v>26.0</v>
      </c>
      <c r="Q93" s="81">
        <v>6.0</v>
      </c>
      <c r="R93" s="88" t="s">
        <v>51</v>
      </c>
      <c r="S93" s="137" t="s">
        <v>52</v>
      </c>
      <c r="T93" s="81" t="s">
        <v>52</v>
      </c>
      <c r="U93" s="137" t="s">
        <v>52</v>
      </c>
      <c r="V93" s="137" t="s">
        <v>52</v>
      </c>
      <c r="W93" s="137" t="s">
        <v>52</v>
      </c>
      <c r="X93" s="137" t="s">
        <v>52</v>
      </c>
      <c r="Y93" s="137" t="s">
        <v>51</v>
      </c>
      <c r="Z93" s="137" t="s">
        <v>52</v>
      </c>
      <c r="AA93" s="137" t="s">
        <v>51</v>
      </c>
      <c r="AB93" s="137" t="s">
        <v>164</v>
      </c>
      <c r="AC93" s="81" t="s">
        <v>53</v>
      </c>
      <c r="AD93" s="149">
        <v>6.0775916E8</v>
      </c>
      <c r="AE93" s="90" t="s">
        <v>165</v>
      </c>
      <c r="AF93" s="218" t="s">
        <v>52</v>
      </c>
      <c r="AG93" s="152"/>
    </row>
    <row r="94" ht="34.5" customHeight="1">
      <c r="A94" s="11"/>
      <c r="B94" s="79">
        <f t="shared" si="1"/>
        <v>88</v>
      </c>
      <c r="C94" s="81" t="s">
        <v>81</v>
      </c>
      <c r="D94" s="81" t="s">
        <v>341</v>
      </c>
      <c r="E94" s="137" t="s">
        <v>344</v>
      </c>
      <c r="F94" s="209">
        <v>512037.448891511</v>
      </c>
      <c r="G94" s="209">
        <v>453249.056349331</v>
      </c>
      <c r="H94" s="210">
        <v>51.945366513033</v>
      </c>
      <c r="I94" s="210">
        <v>19.175183362596</v>
      </c>
      <c r="J94" s="84" t="s">
        <v>75</v>
      </c>
      <c r="K94" s="84" t="s">
        <v>337</v>
      </c>
      <c r="L94" s="85" t="s">
        <v>343</v>
      </c>
      <c r="M94" s="86" t="s">
        <v>57</v>
      </c>
      <c r="N94" s="86" t="s">
        <v>71</v>
      </c>
      <c r="O94" s="81">
        <v>178.0</v>
      </c>
      <c r="P94" s="81">
        <v>38.0</v>
      </c>
      <c r="Q94" s="81">
        <v>8.0</v>
      </c>
      <c r="R94" s="88" t="s">
        <v>51</v>
      </c>
      <c r="S94" s="137" t="s">
        <v>52</v>
      </c>
      <c r="T94" s="81" t="s">
        <v>52</v>
      </c>
      <c r="U94" s="137" t="s">
        <v>52</v>
      </c>
      <c r="V94" s="137" t="s">
        <v>52</v>
      </c>
      <c r="W94" s="137" t="s">
        <v>52</v>
      </c>
      <c r="X94" s="137" t="s">
        <v>52</v>
      </c>
      <c r="Y94" s="137" t="s">
        <v>52</v>
      </c>
      <c r="Z94" s="137" t="s">
        <v>52</v>
      </c>
      <c r="AA94" s="137" t="s">
        <v>51</v>
      </c>
      <c r="AB94" s="137" t="s">
        <v>164</v>
      </c>
      <c r="AC94" s="81" t="s">
        <v>53</v>
      </c>
      <c r="AD94" s="149">
        <v>6.07759159E8</v>
      </c>
      <c r="AE94" s="90" t="s">
        <v>165</v>
      </c>
      <c r="AF94" s="218" t="s">
        <v>52</v>
      </c>
      <c r="AG94" s="152"/>
    </row>
    <row r="95" ht="34.5" customHeight="1">
      <c r="A95" s="11"/>
      <c r="B95" s="79">
        <f t="shared" si="1"/>
        <v>89</v>
      </c>
      <c r="C95" s="81" t="s">
        <v>81</v>
      </c>
      <c r="D95" s="81" t="s">
        <v>345</v>
      </c>
      <c r="E95" s="81" t="s">
        <v>346</v>
      </c>
      <c r="F95" s="209">
        <v>528211.432878225</v>
      </c>
      <c r="G95" s="209">
        <v>450368.781207722</v>
      </c>
      <c r="H95" s="210">
        <v>51.918877135241</v>
      </c>
      <c r="I95" s="210">
        <v>19.410325467064</v>
      </c>
      <c r="J95" s="84" t="s">
        <v>75</v>
      </c>
      <c r="K95" s="84" t="s">
        <v>337</v>
      </c>
      <c r="L95" s="85" t="s">
        <v>347</v>
      </c>
      <c r="M95" s="86" t="s">
        <v>223</v>
      </c>
      <c r="N95" s="86" t="s">
        <v>71</v>
      </c>
      <c r="O95" s="81">
        <v>33.0</v>
      </c>
      <c r="P95" s="81">
        <v>12.0</v>
      </c>
      <c r="Q95" s="81">
        <v>8.0</v>
      </c>
      <c r="R95" s="137" t="s">
        <v>51</v>
      </c>
      <c r="S95" s="137" t="s">
        <v>52</v>
      </c>
      <c r="T95" s="137" t="s">
        <v>51</v>
      </c>
      <c r="U95" s="137" t="s">
        <v>52</v>
      </c>
      <c r="V95" s="137" t="s">
        <v>51</v>
      </c>
      <c r="W95" s="137" t="s">
        <v>51</v>
      </c>
      <c r="X95" s="137" t="s">
        <v>51</v>
      </c>
      <c r="Y95" s="137" t="s">
        <v>51</v>
      </c>
      <c r="Z95" s="137" t="s">
        <v>52</v>
      </c>
      <c r="AA95" s="137" t="s">
        <v>51</v>
      </c>
      <c r="AB95" s="137" t="s">
        <v>51</v>
      </c>
      <c r="AC95" s="149" t="s">
        <v>322</v>
      </c>
      <c r="AD95" s="212" t="s">
        <v>323</v>
      </c>
      <c r="AE95" s="137" t="s">
        <v>189</v>
      </c>
      <c r="AF95" s="146" t="s">
        <v>52</v>
      </c>
      <c r="AG95" s="152"/>
    </row>
    <row r="96" ht="34.5" customHeight="1">
      <c r="A96" s="11"/>
      <c r="B96" s="79">
        <f t="shared" si="1"/>
        <v>90</v>
      </c>
      <c r="C96" s="81" t="s">
        <v>81</v>
      </c>
      <c r="D96" s="81" t="s">
        <v>345</v>
      </c>
      <c r="E96" s="81" t="s">
        <v>348</v>
      </c>
      <c r="F96" s="209">
        <v>527933.318210278</v>
      </c>
      <c r="G96" s="209">
        <v>450412.380272187</v>
      </c>
      <c r="H96" s="210">
        <v>51.919283284549</v>
      </c>
      <c r="I96" s="210">
        <v>19.406284103488</v>
      </c>
      <c r="J96" s="84" t="s">
        <v>75</v>
      </c>
      <c r="K96" s="84" t="s">
        <v>337</v>
      </c>
      <c r="L96" s="85" t="s">
        <v>347</v>
      </c>
      <c r="M96" s="86" t="s">
        <v>57</v>
      </c>
      <c r="N96" s="86" t="s">
        <v>71</v>
      </c>
      <c r="O96" s="81">
        <v>33.0</v>
      </c>
      <c r="P96" s="81">
        <v>11.0</v>
      </c>
      <c r="Q96" s="81">
        <v>11.0</v>
      </c>
      <c r="R96" s="137" t="s">
        <v>51</v>
      </c>
      <c r="S96" s="137" t="s">
        <v>52</v>
      </c>
      <c r="T96" s="137" t="s">
        <v>51</v>
      </c>
      <c r="U96" s="137" t="s">
        <v>52</v>
      </c>
      <c r="V96" s="137" t="s">
        <v>51</v>
      </c>
      <c r="W96" s="137" t="s">
        <v>51</v>
      </c>
      <c r="X96" s="137" t="s">
        <v>51</v>
      </c>
      <c r="Y96" s="137" t="s">
        <v>51</v>
      </c>
      <c r="Z96" s="137" t="s">
        <v>52</v>
      </c>
      <c r="AA96" s="137" t="s">
        <v>51</v>
      </c>
      <c r="AB96" s="137" t="s">
        <v>51</v>
      </c>
      <c r="AC96" s="149" t="s">
        <v>322</v>
      </c>
      <c r="AD96" s="212" t="s">
        <v>323</v>
      </c>
      <c r="AE96" s="137" t="s">
        <v>189</v>
      </c>
      <c r="AF96" s="146" t="s">
        <v>52</v>
      </c>
      <c r="AG96" s="152"/>
    </row>
    <row r="97" ht="34.5" customHeight="1">
      <c r="A97" s="11"/>
      <c r="B97" s="79">
        <f t="shared" si="1"/>
        <v>91</v>
      </c>
      <c r="C97" s="81" t="s">
        <v>81</v>
      </c>
      <c r="D97" s="81" t="s">
        <v>349</v>
      </c>
      <c r="E97" s="81" t="s">
        <v>350</v>
      </c>
      <c r="F97" s="209">
        <v>538675.12</v>
      </c>
      <c r="G97" s="209">
        <v>447463.38</v>
      </c>
      <c r="H97" s="210">
        <v>51.892118932848</v>
      </c>
      <c r="I97" s="210">
        <v>19.562183055401</v>
      </c>
      <c r="J97" s="84" t="s">
        <v>75</v>
      </c>
      <c r="K97" s="84" t="s">
        <v>337</v>
      </c>
      <c r="L97" s="85" t="s">
        <v>351</v>
      </c>
      <c r="M97" s="86" t="s">
        <v>223</v>
      </c>
      <c r="N97" s="86" t="s">
        <v>71</v>
      </c>
      <c r="O97" s="81">
        <v>16.0</v>
      </c>
      <c r="P97" s="81">
        <v>8.0</v>
      </c>
      <c r="Q97" s="81">
        <v>0.0</v>
      </c>
      <c r="R97" s="137" t="s">
        <v>51</v>
      </c>
      <c r="S97" s="137" t="s">
        <v>52</v>
      </c>
      <c r="T97" s="137" t="s">
        <v>51</v>
      </c>
      <c r="U97" s="137" t="s">
        <v>52</v>
      </c>
      <c r="V97" s="137" t="s">
        <v>51</v>
      </c>
      <c r="W97" s="137" t="s">
        <v>51</v>
      </c>
      <c r="X97" s="137" t="s">
        <v>51</v>
      </c>
      <c r="Y97" s="137" t="s">
        <v>51</v>
      </c>
      <c r="Z97" s="137" t="s">
        <v>52</v>
      </c>
      <c r="AA97" s="137" t="s">
        <v>51</v>
      </c>
      <c r="AB97" s="137" t="s">
        <v>51</v>
      </c>
      <c r="AC97" s="149" t="s">
        <v>322</v>
      </c>
      <c r="AD97" s="212" t="s">
        <v>323</v>
      </c>
      <c r="AE97" s="137" t="s">
        <v>189</v>
      </c>
      <c r="AF97" s="146" t="s">
        <v>52</v>
      </c>
      <c r="AG97" s="152"/>
    </row>
    <row r="98" ht="34.5" customHeight="1">
      <c r="A98" s="11"/>
      <c r="B98" s="79">
        <f t="shared" si="1"/>
        <v>92</v>
      </c>
      <c r="C98" s="81" t="s">
        <v>81</v>
      </c>
      <c r="D98" s="81" t="s">
        <v>349</v>
      </c>
      <c r="E98" s="81" t="s">
        <v>350</v>
      </c>
      <c r="F98" s="209">
        <v>538110.23</v>
      </c>
      <c r="G98" s="209">
        <v>447586.62</v>
      </c>
      <c r="H98" s="210">
        <v>51.893266216953</v>
      </c>
      <c r="I98" s="210">
        <v>19.553985838814</v>
      </c>
      <c r="J98" s="84" t="s">
        <v>75</v>
      </c>
      <c r="K98" s="84" t="s">
        <v>337</v>
      </c>
      <c r="L98" s="85" t="s">
        <v>351</v>
      </c>
      <c r="M98" s="86" t="s">
        <v>57</v>
      </c>
      <c r="N98" s="86" t="s">
        <v>71</v>
      </c>
      <c r="O98" s="81">
        <v>16.0</v>
      </c>
      <c r="P98" s="81">
        <v>8.0</v>
      </c>
      <c r="Q98" s="81">
        <v>0.0</v>
      </c>
      <c r="R98" s="137" t="s">
        <v>51</v>
      </c>
      <c r="S98" s="137" t="s">
        <v>52</v>
      </c>
      <c r="T98" s="137" t="s">
        <v>51</v>
      </c>
      <c r="U98" s="137" t="s">
        <v>52</v>
      </c>
      <c r="V98" s="137" t="s">
        <v>51</v>
      </c>
      <c r="W98" s="137" t="s">
        <v>51</v>
      </c>
      <c r="X98" s="137" t="s">
        <v>51</v>
      </c>
      <c r="Y98" s="137" t="s">
        <v>51</v>
      </c>
      <c r="Z98" s="137" t="s">
        <v>52</v>
      </c>
      <c r="AA98" s="137" t="s">
        <v>51</v>
      </c>
      <c r="AB98" s="137" t="s">
        <v>51</v>
      </c>
      <c r="AC98" s="149" t="s">
        <v>322</v>
      </c>
      <c r="AD98" s="212" t="s">
        <v>323</v>
      </c>
      <c r="AE98" s="137" t="s">
        <v>189</v>
      </c>
      <c r="AF98" s="146" t="s">
        <v>52</v>
      </c>
      <c r="AG98" s="152"/>
    </row>
    <row r="99" ht="34.5" customHeight="1">
      <c r="A99" s="11"/>
      <c r="B99" s="79">
        <f t="shared" si="1"/>
        <v>93</v>
      </c>
      <c r="C99" s="81" t="s">
        <v>81</v>
      </c>
      <c r="D99" s="81" t="s">
        <v>352</v>
      </c>
      <c r="E99" s="81" t="s">
        <v>353</v>
      </c>
      <c r="F99" s="209">
        <v>548905.636198653</v>
      </c>
      <c r="G99" s="209">
        <v>448406.225590819</v>
      </c>
      <c r="H99" s="210">
        <v>51.899793794558</v>
      </c>
      <c r="I99" s="210">
        <v>19.711017049358</v>
      </c>
      <c r="J99" s="84" t="s">
        <v>75</v>
      </c>
      <c r="K99" s="84" t="s">
        <v>337</v>
      </c>
      <c r="L99" s="85" t="s">
        <v>354</v>
      </c>
      <c r="M99" s="86" t="s">
        <v>223</v>
      </c>
      <c r="N99" s="86" t="s">
        <v>71</v>
      </c>
      <c r="O99" s="81">
        <v>181.0</v>
      </c>
      <c r="P99" s="81">
        <v>60.0</v>
      </c>
      <c r="Q99" s="81">
        <v>25.0</v>
      </c>
      <c r="R99" s="88" t="s">
        <v>51</v>
      </c>
      <c r="S99" s="137" t="s">
        <v>52</v>
      </c>
      <c r="T99" s="81" t="s">
        <v>52</v>
      </c>
      <c r="U99" s="137" t="s">
        <v>52</v>
      </c>
      <c r="V99" s="137" t="s">
        <v>52</v>
      </c>
      <c r="W99" s="137" t="s">
        <v>52</v>
      </c>
      <c r="X99" s="137" t="s">
        <v>52</v>
      </c>
      <c r="Y99" s="137" t="s">
        <v>51</v>
      </c>
      <c r="Z99" s="137" t="s">
        <v>52</v>
      </c>
      <c r="AA99" s="137" t="s">
        <v>51</v>
      </c>
      <c r="AB99" s="137" t="s">
        <v>164</v>
      </c>
      <c r="AC99" s="149" t="s">
        <v>217</v>
      </c>
      <c r="AD99" s="81" t="s">
        <v>189</v>
      </c>
      <c r="AE99" s="90" t="str">
        <f t="shared" ref="AE99:AE100" si="11">HYPERLINK("mailto:info.pl@shell.com","info.pl@shell.com")</f>
        <v>info.pl@shell.com</v>
      </c>
      <c r="AF99" s="219" t="s">
        <v>243</v>
      </c>
      <c r="AG99" s="152"/>
    </row>
    <row r="100" ht="34.5" customHeight="1">
      <c r="A100" s="11"/>
      <c r="B100" s="79">
        <f t="shared" si="1"/>
        <v>94</v>
      </c>
      <c r="C100" s="81" t="s">
        <v>81</v>
      </c>
      <c r="D100" s="81" t="s">
        <v>352</v>
      </c>
      <c r="E100" s="81" t="s">
        <v>355</v>
      </c>
      <c r="F100" s="209">
        <v>548337.40810396</v>
      </c>
      <c r="G100" s="209">
        <v>448215.207541548</v>
      </c>
      <c r="H100" s="210">
        <v>51.898125541788</v>
      </c>
      <c r="I100" s="210">
        <v>19.702729681633</v>
      </c>
      <c r="J100" s="84" t="s">
        <v>75</v>
      </c>
      <c r="K100" s="84" t="s">
        <v>337</v>
      </c>
      <c r="L100" s="85" t="s">
        <v>354</v>
      </c>
      <c r="M100" s="86" t="s">
        <v>57</v>
      </c>
      <c r="N100" s="86" t="s">
        <v>71</v>
      </c>
      <c r="O100" s="81">
        <v>133.0</v>
      </c>
      <c r="P100" s="81">
        <v>45.0</v>
      </c>
      <c r="Q100" s="81">
        <v>15.0</v>
      </c>
      <c r="R100" s="88" t="s">
        <v>51</v>
      </c>
      <c r="S100" s="137" t="s">
        <v>52</v>
      </c>
      <c r="T100" s="81" t="s">
        <v>52</v>
      </c>
      <c r="U100" s="137" t="s">
        <v>52</v>
      </c>
      <c r="V100" s="137" t="s">
        <v>52</v>
      </c>
      <c r="W100" s="137" t="s">
        <v>52</v>
      </c>
      <c r="X100" s="137" t="s">
        <v>52</v>
      </c>
      <c r="Y100" s="137" t="s">
        <v>51</v>
      </c>
      <c r="Z100" s="137" t="s">
        <v>52</v>
      </c>
      <c r="AA100" s="137" t="s">
        <v>51</v>
      </c>
      <c r="AB100" s="137" t="s">
        <v>164</v>
      </c>
      <c r="AC100" s="149" t="s">
        <v>217</v>
      </c>
      <c r="AD100" s="81" t="s">
        <v>189</v>
      </c>
      <c r="AE100" s="90" t="str">
        <f t="shared" si="11"/>
        <v>info.pl@shell.com</v>
      </c>
      <c r="AF100" s="219" t="s">
        <v>52</v>
      </c>
      <c r="AG100" s="152"/>
    </row>
    <row r="101" ht="34.5" customHeight="1">
      <c r="A101" s="11"/>
      <c r="B101" s="79">
        <f t="shared" si="1"/>
        <v>95</v>
      </c>
      <c r="C101" s="81" t="s">
        <v>81</v>
      </c>
      <c r="D101" s="81" t="s">
        <v>356</v>
      </c>
      <c r="E101" s="81" t="s">
        <v>357</v>
      </c>
      <c r="F101" s="209">
        <v>569034.515755224</v>
      </c>
      <c r="G101" s="209">
        <v>463108.719810573</v>
      </c>
      <c r="H101" s="210">
        <v>52.029871841911</v>
      </c>
      <c r="I101" s="210">
        <v>20.00657772498</v>
      </c>
      <c r="J101" s="84" t="s">
        <v>75</v>
      </c>
      <c r="K101" s="84" t="s">
        <v>337</v>
      </c>
      <c r="L101" s="85" t="s">
        <v>358</v>
      </c>
      <c r="M101" s="86" t="s">
        <v>223</v>
      </c>
      <c r="N101" s="86" t="s">
        <v>71</v>
      </c>
      <c r="O101" s="81">
        <v>130.0</v>
      </c>
      <c r="P101" s="81">
        <v>45.0</v>
      </c>
      <c r="Q101" s="81">
        <v>15.0</v>
      </c>
      <c r="R101" s="88" t="s">
        <v>51</v>
      </c>
      <c r="S101" s="137" t="s">
        <v>52</v>
      </c>
      <c r="T101" s="81" t="s">
        <v>52</v>
      </c>
      <c r="U101" s="137" t="s">
        <v>52</v>
      </c>
      <c r="V101" s="137" t="s">
        <v>52</v>
      </c>
      <c r="W101" s="137" t="s">
        <v>52</v>
      </c>
      <c r="X101" s="137" t="s">
        <v>52</v>
      </c>
      <c r="Y101" s="137" t="s">
        <v>51</v>
      </c>
      <c r="Z101" s="137" t="s">
        <v>52</v>
      </c>
      <c r="AA101" s="137" t="s">
        <v>51</v>
      </c>
      <c r="AB101" s="137" t="s">
        <v>164</v>
      </c>
      <c r="AC101" s="81" t="s">
        <v>106</v>
      </c>
      <c r="AD101" s="89">
        <v>8.01114747E8</v>
      </c>
      <c r="AE101" s="81" t="s">
        <v>107</v>
      </c>
      <c r="AF101" s="219" t="s">
        <v>52</v>
      </c>
      <c r="AG101" s="152"/>
    </row>
    <row r="102" ht="34.5" customHeight="1">
      <c r="A102" s="11"/>
      <c r="B102" s="79">
        <f t="shared" si="1"/>
        <v>96</v>
      </c>
      <c r="C102" s="81" t="s">
        <v>81</v>
      </c>
      <c r="D102" s="81" t="s">
        <v>356</v>
      </c>
      <c r="E102" s="81" t="s">
        <v>359</v>
      </c>
      <c r="F102" s="209">
        <v>568626.622954925</v>
      </c>
      <c r="G102" s="209">
        <v>462697.268976307</v>
      </c>
      <c r="H102" s="210">
        <v>52.026222638101</v>
      </c>
      <c r="I102" s="210">
        <v>20.00054862341</v>
      </c>
      <c r="J102" s="84" t="s">
        <v>75</v>
      </c>
      <c r="K102" s="84" t="s">
        <v>337</v>
      </c>
      <c r="L102" s="85" t="s">
        <v>358</v>
      </c>
      <c r="M102" s="86" t="s">
        <v>57</v>
      </c>
      <c r="N102" s="86" t="s">
        <v>71</v>
      </c>
      <c r="O102" s="81">
        <v>130.0</v>
      </c>
      <c r="P102" s="81">
        <v>45.0</v>
      </c>
      <c r="Q102" s="81">
        <v>15.0</v>
      </c>
      <c r="R102" s="88" t="s">
        <v>51</v>
      </c>
      <c r="S102" s="137" t="s">
        <v>52</v>
      </c>
      <c r="T102" s="81" t="s">
        <v>52</v>
      </c>
      <c r="U102" s="137" t="s">
        <v>52</v>
      </c>
      <c r="V102" s="137" t="s">
        <v>52</v>
      </c>
      <c r="W102" s="137" t="s">
        <v>52</v>
      </c>
      <c r="X102" s="137" t="s">
        <v>52</v>
      </c>
      <c r="Y102" s="137" t="s">
        <v>51</v>
      </c>
      <c r="Z102" s="137" t="s">
        <v>52</v>
      </c>
      <c r="AA102" s="137" t="s">
        <v>51</v>
      </c>
      <c r="AB102" s="137" t="s">
        <v>164</v>
      </c>
      <c r="AC102" s="81" t="s">
        <v>106</v>
      </c>
      <c r="AD102" s="89">
        <v>8.01114747E8</v>
      </c>
      <c r="AE102" s="81" t="s">
        <v>107</v>
      </c>
      <c r="AF102" s="219" t="s">
        <v>52</v>
      </c>
      <c r="AG102" s="1"/>
    </row>
    <row r="103" ht="34.5" customHeight="1">
      <c r="A103" s="11"/>
      <c r="B103" s="79">
        <f t="shared" si="1"/>
        <v>97</v>
      </c>
      <c r="C103" s="81" t="s">
        <v>81</v>
      </c>
      <c r="D103" s="81" t="s">
        <v>360</v>
      </c>
      <c r="E103" s="81" t="s">
        <v>361</v>
      </c>
      <c r="F103" s="209">
        <v>584974.465360826</v>
      </c>
      <c r="G103" s="209">
        <v>468419.474339103</v>
      </c>
      <c r="H103" s="210">
        <v>52.075408877217</v>
      </c>
      <c r="I103" s="210">
        <v>20.240263116892</v>
      </c>
      <c r="J103" s="84" t="s">
        <v>75</v>
      </c>
      <c r="K103" s="84" t="s">
        <v>337</v>
      </c>
      <c r="L103" s="85" t="s">
        <v>362</v>
      </c>
      <c r="M103" s="86" t="s">
        <v>223</v>
      </c>
      <c r="N103" s="86" t="s">
        <v>71</v>
      </c>
      <c r="O103" s="81">
        <v>30.0</v>
      </c>
      <c r="P103" s="81">
        <v>10.0</v>
      </c>
      <c r="Q103" s="81">
        <v>4.0</v>
      </c>
      <c r="R103" s="137" t="s">
        <v>51</v>
      </c>
      <c r="S103" s="137" t="s">
        <v>52</v>
      </c>
      <c r="T103" s="137" t="s">
        <v>51</v>
      </c>
      <c r="U103" s="137" t="s">
        <v>52</v>
      </c>
      <c r="V103" s="137" t="s">
        <v>51</v>
      </c>
      <c r="W103" s="137" t="s">
        <v>52</v>
      </c>
      <c r="X103" s="137" t="s">
        <v>51</v>
      </c>
      <c r="Y103" s="137" t="s">
        <v>51</v>
      </c>
      <c r="Z103" s="137" t="s">
        <v>52</v>
      </c>
      <c r="AA103" s="137" t="s">
        <v>51</v>
      </c>
      <c r="AB103" s="137" t="s">
        <v>51</v>
      </c>
      <c r="AC103" s="149" t="s">
        <v>322</v>
      </c>
      <c r="AD103" s="212" t="s">
        <v>323</v>
      </c>
      <c r="AE103" s="137" t="s">
        <v>189</v>
      </c>
      <c r="AF103" s="146" t="s">
        <v>52</v>
      </c>
      <c r="AG103" s="1"/>
    </row>
    <row r="104" ht="34.5" customHeight="1">
      <c r="A104" s="11"/>
      <c r="B104" s="79">
        <f t="shared" si="1"/>
        <v>98</v>
      </c>
      <c r="C104" s="81" t="s">
        <v>81</v>
      </c>
      <c r="D104" s="81" t="s">
        <v>363</v>
      </c>
      <c r="E104" s="81" t="s">
        <v>364</v>
      </c>
      <c r="F104" s="209">
        <v>584524.33109309</v>
      </c>
      <c r="G104" s="209">
        <v>468369.428525074</v>
      </c>
      <c r="H104" s="210">
        <v>52.075027883425</v>
      </c>
      <c r="I104" s="210">
        <v>20.233682250438</v>
      </c>
      <c r="J104" s="84" t="s">
        <v>75</v>
      </c>
      <c r="K104" s="84" t="s">
        <v>337</v>
      </c>
      <c r="L104" s="85" t="s">
        <v>362</v>
      </c>
      <c r="M104" s="86" t="s">
        <v>57</v>
      </c>
      <c r="N104" s="86" t="s">
        <v>71</v>
      </c>
      <c r="O104" s="81">
        <v>30.0</v>
      </c>
      <c r="P104" s="81">
        <v>10.0</v>
      </c>
      <c r="Q104" s="81">
        <v>4.0</v>
      </c>
      <c r="R104" s="137" t="s">
        <v>51</v>
      </c>
      <c r="S104" s="137" t="s">
        <v>52</v>
      </c>
      <c r="T104" s="137" t="s">
        <v>51</v>
      </c>
      <c r="U104" s="137" t="s">
        <v>52</v>
      </c>
      <c r="V104" s="137" t="s">
        <v>51</v>
      </c>
      <c r="W104" s="137" t="s">
        <v>52</v>
      </c>
      <c r="X104" s="137" t="s">
        <v>51</v>
      </c>
      <c r="Y104" s="137" t="s">
        <v>51</v>
      </c>
      <c r="Z104" s="137" t="s">
        <v>52</v>
      </c>
      <c r="AA104" s="137" t="s">
        <v>51</v>
      </c>
      <c r="AB104" s="137" t="s">
        <v>51</v>
      </c>
      <c r="AC104" s="149" t="s">
        <v>322</v>
      </c>
      <c r="AD104" s="212" t="s">
        <v>323</v>
      </c>
      <c r="AE104" s="137" t="s">
        <v>189</v>
      </c>
      <c r="AF104" s="146" t="s">
        <v>52</v>
      </c>
      <c r="AG104" s="1"/>
    </row>
    <row r="105" ht="34.5" customHeight="1">
      <c r="A105" s="11"/>
      <c r="B105" s="79">
        <f t="shared" si="1"/>
        <v>99</v>
      </c>
      <c r="C105" s="87" t="s">
        <v>81</v>
      </c>
      <c r="D105" s="87" t="s">
        <v>365</v>
      </c>
      <c r="E105" s="220" t="s">
        <v>366</v>
      </c>
      <c r="F105" s="221">
        <v>466716.713094495</v>
      </c>
      <c r="G105" s="221">
        <v>387773.700491133</v>
      </c>
      <c r="H105" s="222">
        <v>51.355623079751</v>
      </c>
      <c r="I105" s="222">
        <v>18.521865741664</v>
      </c>
      <c r="J105" s="84" t="s">
        <v>47</v>
      </c>
      <c r="K105" s="84" t="s">
        <v>48</v>
      </c>
      <c r="L105" s="220" t="s">
        <v>367</v>
      </c>
      <c r="M105" s="87" t="s">
        <v>81</v>
      </c>
      <c r="N105" s="86" t="s">
        <v>71</v>
      </c>
      <c r="O105" s="81">
        <v>50.0</v>
      </c>
      <c r="P105" s="81">
        <v>23.0</v>
      </c>
      <c r="Q105" s="81">
        <v>8.0</v>
      </c>
      <c r="R105" s="88" t="s">
        <v>51</v>
      </c>
      <c r="S105" s="137" t="s">
        <v>52</v>
      </c>
      <c r="T105" s="137" t="s">
        <v>51</v>
      </c>
      <c r="U105" s="137" t="s">
        <v>52</v>
      </c>
      <c r="V105" s="137" t="s">
        <v>52</v>
      </c>
      <c r="W105" s="137" t="s">
        <v>52</v>
      </c>
      <c r="X105" s="137" t="s">
        <v>52</v>
      </c>
      <c r="Y105" s="137" t="s">
        <v>51</v>
      </c>
      <c r="Z105" s="137" t="s">
        <v>52</v>
      </c>
      <c r="AA105" s="137" t="s">
        <v>52</v>
      </c>
      <c r="AB105" s="137" t="s">
        <v>51</v>
      </c>
      <c r="AC105" s="149" t="s">
        <v>322</v>
      </c>
      <c r="AD105" s="212" t="s">
        <v>323</v>
      </c>
      <c r="AE105" s="137"/>
      <c r="AF105" s="146" t="s">
        <v>52</v>
      </c>
      <c r="AG105" s="1"/>
    </row>
    <row r="106" ht="34.5" customHeight="1">
      <c r="A106" s="11"/>
      <c r="B106" s="79">
        <f t="shared" si="1"/>
        <v>100</v>
      </c>
      <c r="C106" s="87" t="s">
        <v>81</v>
      </c>
      <c r="D106" s="87" t="s">
        <v>365</v>
      </c>
      <c r="E106" s="220" t="s">
        <v>368</v>
      </c>
      <c r="F106" s="221">
        <v>466946.058030678</v>
      </c>
      <c r="G106" s="221">
        <v>388068.798113859</v>
      </c>
      <c r="H106" s="222">
        <v>51.358290708292</v>
      </c>
      <c r="I106" s="222">
        <v>18.525132926872</v>
      </c>
      <c r="J106" s="84" t="s">
        <v>47</v>
      </c>
      <c r="K106" s="84" t="s">
        <v>48</v>
      </c>
      <c r="L106" s="220" t="s">
        <v>367</v>
      </c>
      <c r="M106" s="87" t="s">
        <v>191</v>
      </c>
      <c r="N106" s="86" t="s">
        <v>71</v>
      </c>
      <c r="O106" s="81">
        <v>45.0</v>
      </c>
      <c r="P106" s="81">
        <v>23.0</v>
      </c>
      <c r="Q106" s="81">
        <v>8.0</v>
      </c>
      <c r="R106" s="88" t="s">
        <v>51</v>
      </c>
      <c r="S106" s="137" t="s">
        <v>52</v>
      </c>
      <c r="T106" s="137" t="s">
        <v>51</v>
      </c>
      <c r="U106" s="137" t="s">
        <v>52</v>
      </c>
      <c r="V106" s="137" t="s">
        <v>51</v>
      </c>
      <c r="W106" s="137" t="s">
        <v>51</v>
      </c>
      <c r="X106" s="137" t="s">
        <v>51</v>
      </c>
      <c r="Y106" s="137" t="s">
        <v>51</v>
      </c>
      <c r="Z106" s="137" t="s">
        <v>52</v>
      </c>
      <c r="AA106" s="137" t="s">
        <v>51</v>
      </c>
      <c r="AB106" s="137" t="s">
        <v>51</v>
      </c>
      <c r="AC106" s="149" t="s">
        <v>322</v>
      </c>
      <c r="AD106" s="212" t="s">
        <v>323</v>
      </c>
      <c r="AE106" s="137"/>
      <c r="AF106" s="146" t="s">
        <v>52</v>
      </c>
      <c r="AG106" s="1"/>
    </row>
    <row r="107" ht="34.5" customHeight="1">
      <c r="A107" s="11"/>
      <c r="B107" s="79">
        <f t="shared" si="1"/>
        <v>101</v>
      </c>
      <c r="C107" s="87" t="s">
        <v>81</v>
      </c>
      <c r="D107" s="87" t="s">
        <v>369</v>
      </c>
      <c r="E107" s="220" t="s">
        <v>370</v>
      </c>
      <c r="F107" s="221">
        <v>478885.470098091</v>
      </c>
      <c r="G107" s="221">
        <v>406620.869888056</v>
      </c>
      <c r="H107" s="222">
        <v>51.525724891255</v>
      </c>
      <c r="I107" s="222">
        <v>18.695548821476</v>
      </c>
      <c r="J107" s="84" t="s">
        <v>47</v>
      </c>
      <c r="K107" s="84" t="s">
        <v>48</v>
      </c>
      <c r="L107" s="220" t="s">
        <v>371</v>
      </c>
      <c r="M107" s="87" t="s">
        <v>81</v>
      </c>
      <c r="N107" s="86" t="s">
        <v>71</v>
      </c>
      <c r="O107" s="81">
        <v>55.0</v>
      </c>
      <c r="P107" s="81">
        <v>22.0</v>
      </c>
      <c r="Q107" s="81">
        <v>8.0</v>
      </c>
      <c r="R107" s="88" t="s">
        <v>51</v>
      </c>
      <c r="S107" s="137" t="s">
        <v>52</v>
      </c>
      <c r="T107" s="137" t="s">
        <v>51</v>
      </c>
      <c r="U107" s="137" t="s">
        <v>52</v>
      </c>
      <c r="V107" s="137" t="s">
        <v>51</v>
      </c>
      <c r="W107" s="137" t="s">
        <v>51</v>
      </c>
      <c r="X107" s="137" t="s">
        <v>51</v>
      </c>
      <c r="Y107" s="137" t="s">
        <v>51</v>
      </c>
      <c r="Z107" s="137" t="s">
        <v>52</v>
      </c>
      <c r="AA107" s="137" t="s">
        <v>51</v>
      </c>
      <c r="AB107" s="137" t="s">
        <v>51</v>
      </c>
      <c r="AC107" s="149" t="s">
        <v>322</v>
      </c>
      <c r="AD107" s="212" t="s">
        <v>323</v>
      </c>
      <c r="AE107" s="137"/>
      <c r="AF107" s="146" t="s">
        <v>52</v>
      </c>
      <c r="AG107" s="1"/>
    </row>
    <row r="108" ht="34.5" customHeight="1">
      <c r="A108" s="11"/>
      <c r="B108" s="79">
        <f t="shared" si="1"/>
        <v>102</v>
      </c>
      <c r="C108" s="87" t="s">
        <v>81</v>
      </c>
      <c r="D108" s="87" t="s">
        <v>369</v>
      </c>
      <c r="E108" s="220" t="s">
        <v>372</v>
      </c>
      <c r="F108" s="221">
        <v>478883.983999304</v>
      </c>
      <c r="G108" s="221">
        <v>407074.501542842</v>
      </c>
      <c r="H108" s="222">
        <v>51.529804900439</v>
      </c>
      <c r="I108" s="222">
        <v>18.695500122228</v>
      </c>
      <c r="J108" s="84" t="s">
        <v>47</v>
      </c>
      <c r="K108" s="84" t="s">
        <v>48</v>
      </c>
      <c r="L108" s="220" t="s">
        <v>371</v>
      </c>
      <c r="M108" s="87" t="s">
        <v>191</v>
      </c>
      <c r="N108" s="86" t="s">
        <v>71</v>
      </c>
      <c r="O108" s="81">
        <v>60.0</v>
      </c>
      <c r="P108" s="81">
        <v>22.0</v>
      </c>
      <c r="Q108" s="81">
        <v>8.0</v>
      </c>
      <c r="R108" s="88" t="s">
        <v>51</v>
      </c>
      <c r="S108" s="137" t="s">
        <v>52</v>
      </c>
      <c r="T108" s="137" t="s">
        <v>51</v>
      </c>
      <c r="U108" s="137" t="s">
        <v>52</v>
      </c>
      <c r="V108" s="137" t="s">
        <v>52</v>
      </c>
      <c r="W108" s="137" t="s">
        <v>52</v>
      </c>
      <c r="X108" s="137" t="s">
        <v>52</v>
      </c>
      <c r="Y108" s="137" t="s">
        <v>51</v>
      </c>
      <c r="Z108" s="137" t="s">
        <v>52</v>
      </c>
      <c r="AA108" s="137" t="s">
        <v>51</v>
      </c>
      <c r="AB108" s="137" t="s">
        <v>51</v>
      </c>
      <c r="AC108" s="149" t="s">
        <v>322</v>
      </c>
      <c r="AD108" s="212" t="s">
        <v>323</v>
      </c>
      <c r="AE108" s="137"/>
      <c r="AF108" s="146" t="s">
        <v>52</v>
      </c>
      <c r="AG108" s="1"/>
    </row>
    <row r="109" ht="34.5" customHeight="1">
      <c r="A109" s="11"/>
      <c r="B109" s="79">
        <f t="shared" si="1"/>
        <v>103</v>
      </c>
      <c r="C109" s="87" t="s">
        <v>81</v>
      </c>
      <c r="D109" s="87" t="s">
        <v>373</v>
      </c>
      <c r="E109" s="220" t="s">
        <v>374</v>
      </c>
      <c r="F109" s="221">
        <v>495388.035797825</v>
      </c>
      <c r="G109" s="221">
        <v>412127.913174991</v>
      </c>
      <c r="H109" s="222">
        <v>51.575633270147</v>
      </c>
      <c r="I109" s="222">
        <v>18.933427242128</v>
      </c>
      <c r="J109" s="84" t="s">
        <v>47</v>
      </c>
      <c r="K109" s="84" t="s">
        <v>48</v>
      </c>
      <c r="L109" s="220" t="s">
        <v>375</v>
      </c>
      <c r="M109" s="87" t="s">
        <v>81</v>
      </c>
      <c r="N109" s="86" t="s">
        <v>71</v>
      </c>
      <c r="O109" s="81">
        <v>55.0</v>
      </c>
      <c r="P109" s="81">
        <v>26.0</v>
      </c>
      <c r="Q109" s="81">
        <v>4.0</v>
      </c>
      <c r="R109" s="88" t="s">
        <v>51</v>
      </c>
      <c r="S109" s="137" t="s">
        <v>52</v>
      </c>
      <c r="T109" s="137" t="s">
        <v>51</v>
      </c>
      <c r="U109" s="137" t="s">
        <v>52</v>
      </c>
      <c r="V109" s="137" t="s">
        <v>52</v>
      </c>
      <c r="W109" s="137" t="s">
        <v>52</v>
      </c>
      <c r="X109" s="137" t="s">
        <v>52</v>
      </c>
      <c r="Y109" s="137" t="s">
        <v>51</v>
      </c>
      <c r="Z109" s="137" t="s">
        <v>52</v>
      </c>
      <c r="AA109" s="137" t="s">
        <v>51</v>
      </c>
      <c r="AB109" s="137" t="s">
        <v>51</v>
      </c>
      <c r="AC109" s="149" t="s">
        <v>322</v>
      </c>
      <c r="AD109" s="212" t="s">
        <v>323</v>
      </c>
      <c r="AE109" s="137"/>
      <c r="AF109" s="146" t="s">
        <v>52</v>
      </c>
      <c r="AG109" s="1"/>
    </row>
    <row r="110" ht="34.5" customHeight="1">
      <c r="A110" s="11"/>
      <c r="B110" s="79">
        <f t="shared" si="1"/>
        <v>104</v>
      </c>
      <c r="C110" s="87" t="s">
        <v>81</v>
      </c>
      <c r="D110" s="87" t="s">
        <v>373</v>
      </c>
      <c r="E110" s="220" t="s">
        <v>376</v>
      </c>
      <c r="F110" s="221">
        <v>495852.645060377</v>
      </c>
      <c r="G110" s="221">
        <v>412099.338117842</v>
      </c>
      <c r="H110" s="222">
        <v>51.575379915132</v>
      </c>
      <c r="I110" s="222">
        <v>18.940134131769</v>
      </c>
      <c r="J110" s="84" t="s">
        <v>47</v>
      </c>
      <c r="K110" s="84" t="s">
        <v>48</v>
      </c>
      <c r="L110" s="220" t="s">
        <v>375</v>
      </c>
      <c r="M110" s="87" t="s">
        <v>191</v>
      </c>
      <c r="N110" s="86" t="s">
        <v>71</v>
      </c>
      <c r="O110" s="81">
        <v>55.0</v>
      </c>
      <c r="P110" s="81">
        <v>22.0</v>
      </c>
      <c r="Q110" s="81">
        <v>8.0</v>
      </c>
      <c r="R110" s="88" t="s">
        <v>51</v>
      </c>
      <c r="S110" s="137" t="s">
        <v>52</v>
      </c>
      <c r="T110" s="137" t="s">
        <v>51</v>
      </c>
      <c r="U110" s="137" t="s">
        <v>52</v>
      </c>
      <c r="V110" s="137" t="s">
        <v>51</v>
      </c>
      <c r="W110" s="137" t="s">
        <v>51</v>
      </c>
      <c r="X110" s="137" t="s">
        <v>51</v>
      </c>
      <c r="Y110" s="137" t="s">
        <v>51</v>
      </c>
      <c r="Z110" s="137" t="s">
        <v>52</v>
      </c>
      <c r="AA110" s="137" t="s">
        <v>51</v>
      </c>
      <c r="AB110" s="137" t="s">
        <v>51</v>
      </c>
      <c r="AC110" s="149" t="s">
        <v>322</v>
      </c>
      <c r="AD110" s="212" t="s">
        <v>323</v>
      </c>
      <c r="AE110" s="137"/>
      <c r="AF110" s="146" t="s">
        <v>52</v>
      </c>
      <c r="AG110" s="1"/>
    </row>
    <row r="111" ht="34.5" customHeight="1">
      <c r="A111" s="11"/>
      <c r="B111" s="79">
        <f t="shared" si="1"/>
        <v>105</v>
      </c>
      <c r="C111" s="87" t="s">
        <v>81</v>
      </c>
      <c r="D111" s="87" t="s">
        <v>377</v>
      </c>
      <c r="E111" s="220" t="s">
        <v>378</v>
      </c>
      <c r="F111" s="221">
        <v>505951.3875006</v>
      </c>
      <c r="G111" s="221">
        <v>409632.221736182</v>
      </c>
      <c r="H111" s="222">
        <v>51.553173682275</v>
      </c>
      <c r="I111" s="222">
        <v>19.085864863311</v>
      </c>
      <c r="J111" s="84" t="s">
        <v>47</v>
      </c>
      <c r="K111" s="84" t="s">
        <v>48</v>
      </c>
      <c r="L111" s="220" t="s">
        <v>379</v>
      </c>
      <c r="M111" s="87" t="s">
        <v>81</v>
      </c>
      <c r="N111" s="86" t="s">
        <v>71</v>
      </c>
      <c r="O111" s="81">
        <v>55.0</v>
      </c>
      <c r="P111" s="81">
        <v>22.0</v>
      </c>
      <c r="Q111" s="81">
        <v>8.0</v>
      </c>
      <c r="R111" s="88" t="s">
        <v>51</v>
      </c>
      <c r="S111" s="137" t="s">
        <v>52</v>
      </c>
      <c r="T111" s="137" t="s">
        <v>51</v>
      </c>
      <c r="U111" s="137" t="s">
        <v>52</v>
      </c>
      <c r="V111" s="137" t="s">
        <v>51</v>
      </c>
      <c r="W111" s="137" t="s">
        <v>51</v>
      </c>
      <c r="X111" s="137" t="s">
        <v>51</v>
      </c>
      <c r="Y111" s="137" t="s">
        <v>51</v>
      </c>
      <c r="Z111" s="137" t="s">
        <v>52</v>
      </c>
      <c r="AA111" s="137" t="s">
        <v>51</v>
      </c>
      <c r="AB111" s="137" t="s">
        <v>51</v>
      </c>
      <c r="AC111" s="149" t="s">
        <v>322</v>
      </c>
      <c r="AD111" s="212" t="s">
        <v>323</v>
      </c>
      <c r="AE111" s="137"/>
      <c r="AF111" s="146" t="s">
        <v>52</v>
      </c>
      <c r="AG111" s="1"/>
    </row>
    <row r="112" ht="34.5" customHeight="1">
      <c r="A112" s="11"/>
      <c r="B112" s="79">
        <f t="shared" si="1"/>
        <v>106</v>
      </c>
      <c r="C112" s="87" t="s">
        <v>81</v>
      </c>
      <c r="D112" s="87" t="s">
        <v>377</v>
      </c>
      <c r="E112" s="220" t="s">
        <v>380</v>
      </c>
      <c r="F112" s="221">
        <v>505951.39</v>
      </c>
      <c r="G112" s="221">
        <v>409632.22</v>
      </c>
      <c r="H112" s="222">
        <v>51.553173682275</v>
      </c>
      <c r="I112" s="222">
        <v>19.085864863311</v>
      </c>
      <c r="J112" s="84" t="s">
        <v>47</v>
      </c>
      <c r="K112" s="84" t="s">
        <v>48</v>
      </c>
      <c r="L112" s="220" t="s">
        <v>379</v>
      </c>
      <c r="M112" s="87" t="s">
        <v>191</v>
      </c>
      <c r="N112" s="86" t="s">
        <v>71</v>
      </c>
      <c r="O112" s="81">
        <v>65.0</v>
      </c>
      <c r="P112" s="81">
        <v>25.0</v>
      </c>
      <c r="Q112" s="81">
        <v>5.0</v>
      </c>
      <c r="R112" s="124" t="s">
        <v>51</v>
      </c>
      <c r="S112" s="211" t="s">
        <v>52</v>
      </c>
      <c r="T112" s="211" t="s">
        <v>51</v>
      </c>
      <c r="U112" s="211" t="s">
        <v>52</v>
      </c>
      <c r="V112" s="211" t="s">
        <v>51</v>
      </c>
      <c r="W112" s="211" t="s">
        <v>381</v>
      </c>
      <c r="X112" s="211" t="s">
        <v>51</v>
      </c>
      <c r="Y112" s="211" t="s">
        <v>51</v>
      </c>
      <c r="Z112" s="211" t="s">
        <v>52</v>
      </c>
      <c r="AA112" s="211" t="s">
        <v>51</v>
      </c>
      <c r="AB112" s="211" t="s">
        <v>51</v>
      </c>
      <c r="AC112" s="149" t="s">
        <v>322</v>
      </c>
      <c r="AD112" s="212" t="s">
        <v>323</v>
      </c>
      <c r="AE112" s="137"/>
      <c r="AF112" s="146" t="s">
        <v>52</v>
      </c>
      <c r="AG112" s="1"/>
    </row>
    <row r="113" ht="34.5" customHeight="1">
      <c r="A113" s="11"/>
      <c r="B113" s="79">
        <f t="shared" si="1"/>
        <v>107</v>
      </c>
      <c r="C113" s="81" t="s">
        <v>81</v>
      </c>
      <c r="D113" s="81" t="s">
        <v>382</v>
      </c>
      <c r="E113" s="81" t="s">
        <v>383</v>
      </c>
      <c r="F113" s="209">
        <v>530431.079098482</v>
      </c>
      <c r="G113" s="209">
        <v>418668.967915974</v>
      </c>
      <c r="H113" s="210">
        <v>51.633660489667</v>
      </c>
      <c r="I113" s="210">
        <v>19.439828053678</v>
      </c>
      <c r="J113" s="84" t="s">
        <v>47</v>
      </c>
      <c r="K113" s="84" t="s">
        <v>48</v>
      </c>
      <c r="L113" s="85" t="s">
        <v>384</v>
      </c>
      <c r="M113" s="86" t="s">
        <v>191</v>
      </c>
      <c r="N113" s="86" t="s">
        <v>71</v>
      </c>
      <c r="O113" s="87">
        <v>53.0</v>
      </c>
      <c r="P113" s="81">
        <v>22.0</v>
      </c>
      <c r="Q113" s="81">
        <v>8.0</v>
      </c>
      <c r="R113" s="88" t="s">
        <v>51</v>
      </c>
      <c r="S113" s="137" t="s">
        <v>52</v>
      </c>
      <c r="T113" s="137" t="s">
        <v>51</v>
      </c>
      <c r="U113" s="137" t="s">
        <v>52</v>
      </c>
      <c r="V113" s="137" t="s">
        <v>51</v>
      </c>
      <c r="W113" s="137" t="s">
        <v>52</v>
      </c>
      <c r="X113" s="137" t="s">
        <v>51</v>
      </c>
      <c r="Y113" s="137" t="s">
        <v>51</v>
      </c>
      <c r="Z113" s="137" t="s">
        <v>52</v>
      </c>
      <c r="AA113" s="137" t="s">
        <v>51</v>
      </c>
      <c r="AB113" s="137" t="s">
        <v>51</v>
      </c>
      <c r="AC113" s="149" t="s">
        <v>322</v>
      </c>
      <c r="AD113" s="212" t="s">
        <v>323</v>
      </c>
      <c r="AE113" s="137" t="s">
        <v>189</v>
      </c>
      <c r="AF113" s="146" t="s">
        <v>52</v>
      </c>
      <c r="AG113" s="1"/>
    </row>
    <row r="114" ht="34.5" customHeight="1">
      <c r="A114" s="11"/>
      <c r="B114" s="79">
        <f t="shared" si="1"/>
        <v>108</v>
      </c>
      <c r="C114" s="81" t="s">
        <v>81</v>
      </c>
      <c r="D114" s="81" t="s">
        <v>382</v>
      </c>
      <c r="E114" s="81" t="s">
        <v>385</v>
      </c>
      <c r="F114" s="209">
        <v>530101.869907558</v>
      </c>
      <c r="G114" s="209">
        <v>418614.959701005</v>
      </c>
      <c r="H114" s="210">
        <v>51.633192450752</v>
      </c>
      <c r="I114" s="210">
        <v>19.435065399872</v>
      </c>
      <c r="J114" s="84" t="s">
        <v>47</v>
      </c>
      <c r="K114" s="84" t="s">
        <v>48</v>
      </c>
      <c r="L114" s="85" t="s">
        <v>384</v>
      </c>
      <c r="M114" s="86" t="s">
        <v>57</v>
      </c>
      <c r="N114" s="86" t="s">
        <v>71</v>
      </c>
      <c r="O114" s="81">
        <v>53.0</v>
      </c>
      <c r="P114" s="81">
        <v>25.0</v>
      </c>
      <c r="Q114" s="81">
        <v>5.0</v>
      </c>
      <c r="R114" s="88" t="s">
        <v>51</v>
      </c>
      <c r="S114" s="137" t="s">
        <v>52</v>
      </c>
      <c r="T114" s="137" t="s">
        <v>51</v>
      </c>
      <c r="U114" s="137" t="s">
        <v>52</v>
      </c>
      <c r="V114" s="137" t="s">
        <v>51</v>
      </c>
      <c r="W114" s="137" t="s">
        <v>52</v>
      </c>
      <c r="X114" s="137" t="s">
        <v>51</v>
      </c>
      <c r="Y114" s="137" t="s">
        <v>51</v>
      </c>
      <c r="Z114" s="137" t="s">
        <v>52</v>
      </c>
      <c r="AA114" s="137" t="s">
        <v>51</v>
      </c>
      <c r="AB114" s="137" t="s">
        <v>51</v>
      </c>
      <c r="AC114" s="149" t="s">
        <v>322</v>
      </c>
      <c r="AD114" s="212" t="s">
        <v>323</v>
      </c>
      <c r="AE114" s="137" t="s">
        <v>189</v>
      </c>
      <c r="AF114" s="146" t="s">
        <v>52</v>
      </c>
      <c r="AG114" s="12"/>
    </row>
    <row r="115" ht="34.5" customHeight="1">
      <c r="A115" s="11"/>
      <c r="B115" s="79">
        <f t="shared" si="1"/>
        <v>109</v>
      </c>
      <c r="C115" s="81" t="s">
        <v>81</v>
      </c>
      <c r="D115" s="81" t="s">
        <v>386</v>
      </c>
      <c r="E115" s="81" t="s">
        <v>387</v>
      </c>
      <c r="F115" s="209">
        <v>556778.382312596</v>
      </c>
      <c r="G115" s="209">
        <v>402287.151721391</v>
      </c>
      <c r="H115" s="210">
        <v>51.484288321999</v>
      </c>
      <c r="I115" s="210">
        <v>19.817952670821</v>
      </c>
      <c r="J115" s="84" t="s">
        <v>47</v>
      </c>
      <c r="K115" s="84" t="s">
        <v>48</v>
      </c>
      <c r="L115" s="85" t="s">
        <v>388</v>
      </c>
      <c r="M115" s="86" t="s">
        <v>57</v>
      </c>
      <c r="N115" s="86" t="s">
        <v>71</v>
      </c>
      <c r="O115" s="220"/>
      <c r="P115" s="81">
        <v>3.0</v>
      </c>
      <c r="Q115" s="81">
        <v>0.0</v>
      </c>
      <c r="R115" s="82" t="s">
        <v>51</v>
      </c>
      <c r="S115" s="137" t="s">
        <v>52</v>
      </c>
      <c r="T115" s="82" t="s">
        <v>51</v>
      </c>
      <c r="U115" s="137" t="s">
        <v>52</v>
      </c>
      <c r="V115" s="82" t="s">
        <v>51</v>
      </c>
      <c r="W115" s="137" t="s">
        <v>52</v>
      </c>
      <c r="X115" s="82" t="s">
        <v>51</v>
      </c>
      <c r="Y115" s="82" t="s">
        <v>51</v>
      </c>
      <c r="Z115" s="82" t="s">
        <v>51</v>
      </c>
      <c r="AA115" s="137" t="s">
        <v>51</v>
      </c>
      <c r="AB115" s="137" t="s">
        <v>51</v>
      </c>
      <c r="AC115" s="149" t="s">
        <v>322</v>
      </c>
      <c r="AD115" s="212" t="s">
        <v>323</v>
      </c>
      <c r="AE115" s="137" t="s">
        <v>189</v>
      </c>
      <c r="AF115" s="146" t="s">
        <v>52</v>
      </c>
      <c r="AG115" s="12"/>
    </row>
    <row r="116" ht="34.5" customHeight="1">
      <c r="A116" s="11"/>
      <c r="B116" s="79">
        <f t="shared" si="1"/>
        <v>110</v>
      </c>
      <c r="C116" s="81" t="s">
        <v>81</v>
      </c>
      <c r="D116" s="81" t="s">
        <v>386</v>
      </c>
      <c r="E116" s="81" t="s">
        <v>387</v>
      </c>
      <c r="F116" s="209">
        <v>557393.452652526</v>
      </c>
      <c r="G116" s="209">
        <v>402944.624123539</v>
      </c>
      <c r="H116" s="210">
        <v>51.490139156991</v>
      </c>
      <c r="I116" s="210">
        <v>19.826919375548</v>
      </c>
      <c r="J116" s="84" t="s">
        <v>47</v>
      </c>
      <c r="K116" s="84" t="s">
        <v>48</v>
      </c>
      <c r="L116" s="85" t="s">
        <v>389</v>
      </c>
      <c r="M116" s="86" t="s">
        <v>191</v>
      </c>
      <c r="N116" s="86" t="s">
        <v>390</v>
      </c>
      <c r="O116" s="220"/>
      <c r="P116" s="81">
        <v>3.0</v>
      </c>
      <c r="Q116" s="81">
        <v>0.0</v>
      </c>
      <c r="R116" s="82" t="s">
        <v>51</v>
      </c>
      <c r="S116" s="137" t="s">
        <v>52</v>
      </c>
      <c r="T116" s="82" t="s">
        <v>51</v>
      </c>
      <c r="U116" s="137" t="s">
        <v>52</v>
      </c>
      <c r="V116" s="82" t="s">
        <v>51</v>
      </c>
      <c r="W116" s="137" t="s">
        <v>52</v>
      </c>
      <c r="X116" s="137" t="s">
        <v>51</v>
      </c>
      <c r="Y116" s="82" t="s">
        <v>51</v>
      </c>
      <c r="Z116" s="82" t="s">
        <v>51</v>
      </c>
      <c r="AA116" s="137" t="s">
        <v>51</v>
      </c>
      <c r="AB116" s="137" t="s">
        <v>51</v>
      </c>
      <c r="AC116" s="149" t="s">
        <v>322</v>
      </c>
      <c r="AD116" s="212" t="s">
        <v>323</v>
      </c>
      <c r="AE116" s="137" t="s">
        <v>189</v>
      </c>
      <c r="AF116" s="146" t="s">
        <v>52</v>
      </c>
      <c r="AG116" s="12"/>
    </row>
    <row r="117" ht="34.5" customHeight="1">
      <c r="A117" s="11"/>
      <c r="B117" s="79">
        <f t="shared" si="1"/>
        <v>111</v>
      </c>
      <c r="C117" s="81" t="s">
        <v>81</v>
      </c>
      <c r="D117" s="81" t="s">
        <v>391</v>
      </c>
      <c r="E117" s="81" t="s">
        <v>392</v>
      </c>
      <c r="F117" s="221">
        <v>590779.19828073</v>
      </c>
      <c r="G117" s="221">
        <v>440059.686311701</v>
      </c>
      <c r="H117" s="222">
        <v>51.819494512676</v>
      </c>
      <c r="I117" s="222">
        <v>20.317469660641</v>
      </c>
      <c r="J117" s="223" t="s">
        <v>47</v>
      </c>
      <c r="K117" s="223" t="s">
        <v>48</v>
      </c>
      <c r="L117" s="148" t="s">
        <v>393</v>
      </c>
      <c r="M117" s="86" t="s">
        <v>191</v>
      </c>
      <c r="N117" s="137" t="s">
        <v>71</v>
      </c>
      <c r="O117" s="224"/>
      <c r="P117" s="137">
        <v>3.0</v>
      </c>
      <c r="Q117" s="137">
        <v>0.0</v>
      </c>
      <c r="R117" s="82" t="s">
        <v>51</v>
      </c>
      <c r="S117" s="137" t="s">
        <v>52</v>
      </c>
      <c r="T117" s="81" t="s">
        <v>51</v>
      </c>
      <c r="U117" s="137" t="s">
        <v>52</v>
      </c>
      <c r="V117" s="82" t="s">
        <v>51</v>
      </c>
      <c r="W117" s="137" t="s">
        <v>52</v>
      </c>
      <c r="X117" s="137" t="s">
        <v>51</v>
      </c>
      <c r="Y117" s="82" t="s">
        <v>51</v>
      </c>
      <c r="Z117" s="137" t="s">
        <v>51</v>
      </c>
      <c r="AA117" s="137" t="s">
        <v>51</v>
      </c>
      <c r="AB117" s="137" t="s">
        <v>51</v>
      </c>
      <c r="AC117" s="149" t="s">
        <v>322</v>
      </c>
      <c r="AD117" s="212" t="s">
        <v>323</v>
      </c>
      <c r="AE117" s="137" t="s">
        <v>189</v>
      </c>
      <c r="AF117" s="146" t="s">
        <v>52</v>
      </c>
      <c r="AG117" s="12"/>
    </row>
    <row r="118" ht="34.5" customHeight="1">
      <c r="A118" s="11"/>
      <c r="B118" s="79">
        <f t="shared" si="1"/>
        <v>112</v>
      </c>
      <c r="C118" s="81" t="s">
        <v>81</v>
      </c>
      <c r="D118" s="81" t="s">
        <v>394</v>
      </c>
      <c r="E118" s="81" t="s">
        <v>395</v>
      </c>
      <c r="F118" s="82">
        <v>547275.52</v>
      </c>
      <c r="G118" s="82">
        <v>397486.99</v>
      </c>
      <c r="H118" s="83">
        <v>51.44199124219</v>
      </c>
      <c r="I118" s="83">
        <v>19.680423002188</v>
      </c>
      <c r="J118" s="84" t="s">
        <v>47</v>
      </c>
      <c r="K118" s="84" t="s">
        <v>48</v>
      </c>
      <c r="L118" s="85" t="s">
        <v>396</v>
      </c>
      <c r="M118" s="86" t="s">
        <v>57</v>
      </c>
      <c r="N118" s="86" t="s">
        <v>397</v>
      </c>
      <c r="O118" s="81">
        <v>15.0</v>
      </c>
      <c r="P118" s="81">
        <v>10.0</v>
      </c>
      <c r="Q118" s="81">
        <v>0.0</v>
      </c>
      <c r="R118" s="82" t="s">
        <v>51</v>
      </c>
      <c r="S118" s="137" t="s">
        <v>52</v>
      </c>
      <c r="T118" s="81" t="s">
        <v>52</v>
      </c>
      <c r="U118" s="82" t="s">
        <v>51</v>
      </c>
      <c r="V118" s="137" t="s">
        <v>52</v>
      </c>
      <c r="W118" s="137" t="s">
        <v>51</v>
      </c>
      <c r="X118" s="137" t="s">
        <v>52</v>
      </c>
      <c r="Y118" s="137" t="s">
        <v>51</v>
      </c>
      <c r="Z118" s="137" t="s">
        <v>52</v>
      </c>
      <c r="AA118" s="137" t="s">
        <v>51</v>
      </c>
      <c r="AB118" s="137" t="s">
        <v>51</v>
      </c>
      <c r="AC118" s="149" t="s">
        <v>217</v>
      </c>
      <c r="AD118" s="137" t="s">
        <v>398</v>
      </c>
      <c r="AE118" s="90" t="str">
        <f>HYPERLINK("mailto:1131@shellpl.pl","1131@shellpl.pl")</f>
        <v>1131@shellpl.pl</v>
      </c>
      <c r="AF118" s="146" t="s">
        <v>52</v>
      </c>
      <c r="AG118" s="12"/>
    </row>
    <row r="119" ht="34.5" customHeight="1">
      <c r="A119" s="11"/>
      <c r="B119" s="79">
        <f t="shared" si="1"/>
        <v>113</v>
      </c>
      <c r="C119" s="81" t="s">
        <v>81</v>
      </c>
      <c r="D119" s="81" t="s">
        <v>394</v>
      </c>
      <c r="E119" s="81" t="s">
        <v>399</v>
      </c>
      <c r="F119" s="82">
        <v>547275.52</v>
      </c>
      <c r="G119" s="82">
        <v>397486.99</v>
      </c>
      <c r="H119" s="83">
        <v>51.44199124219</v>
      </c>
      <c r="I119" s="83">
        <v>19.680423002188</v>
      </c>
      <c r="J119" s="84" t="s">
        <v>47</v>
      </c>
      <c r="K119" s="84" t="s">
        <v>48</v>
      </c>
      <c r="L119" s="85" t="s">
        <v>400</v>
      </c>
      <c r="M119" s="86" t="s">
        <v>57</v>
      </c>
      <c r="N119" s="86" t="s">
        <v>397</v>
      </c>
      <c r="O119" s="81">
        <v>70.0</v>
      </c>
      <c r="P119" s="81"/>
      <c r="Q119" s="81">
        <v>15.0</v>
      </c>
      <c r="R119" s="82" t="s">
        <v>51</v>
      </c>
      <c r="S119" s="137" t="s">
        <v>52</v>
      </c>
      <c r="T119" s="81" t="s">
        <v>52</v>
      </c>
      <c r="U119" s="137" t="s">
        <v>52</v>
      </c>
      <c r="V119" s="137" t="s">
        <v>51</v>
      </c>
      <c r="W119" s="137" t="s">
        <v>51</v>
      </c>
      <c r="X119" s="137" t="s">
        <v>52</v>
      </c>
      <c r="Y119" s="137" t="s">
        <v>51</v>
      </c>
      <c r="Z119" s="137" t="s">
        <v>52</v>
      </c>
      <c r="AA119" s="137" t="s">
        <v>51</v>
      </c>
      <c r="AB119" s="137" t="s">
        <v>51</v>
      </c>
      <c r="AC119" s="225" t="s">
        <v>401</v>
      </c>
      <c r="AD119" s="225" t="s">
        <v>402</v>
      </c>
      <c r="AE119" s="226" t="str">
        <f>HYPERLINK("mailto:biuro@restauracja-pausa.pl","biuro@restauracja-pausa.pl")</f>
        <v>biuro@restauracja-pausa.pl</v>
      </c>
      <c r="AF119" s="146" t="s">
        <v>52</v>
      </c>
      <c r="AG119" s="12"/>
    </row>
    <row r="120" ht="34.5" customHeight="1">
      <c r="A120" s="11"/>
      <c r="B120" s="79">
        <f t="shared" si="1"/>
        <v>114</v>
      </c>
      <c r="C120" s="81" t="s">
        <v>81</v>
      </c>
      <c r="D120" s="81" t="s">
        <v>403</v>
      </c>
      <c r="E120" s="81" t="s">
        <v>404</v>
      </c>
      <c r="F120" s="82">
        <v>554227.08</v>
      </c>
      <c r="G120" s="82">
        <v>399551.05</v>
      </c>
      <c r="H120" s="83">
        <v>51.459931400231</v>
      </c>
      <c r="I120" s="83">
        <v>19.780782062872</v>
      </c>
      <c r="J120" s="84" t="s">
        <v>47</v>
      </c>
      <c r="K120" s="84" t="s">
        <v>48</v>
      </c>
      <c r="L120" s="85" t="s">
        <v>405</v>
      </c>
      <c r="M120" s="86" t="s">
        <v>57</v>
      </c>
      <c r="N120" s="86" t="s">
        <v>406</v>
      </c>
      <c r="O120" s="81">
        <v>50.0</v>
      </c>
      <c r="P120" s="81">
        <v>40.0</v>
      </c>
      <c r="Q120" s="81">
        <v>20.0</v>
      </c>
      <c r="R120" s="82" t="s">
        <v>51</v>
      </c>
      <c r="S120" s="137" t="s">
        <v>52</v>
      </c>
      <c r="T120" s="81" t="s">
        <v>52</v>
      </c>
      <c r="U120" s="137" t="s">
        <v>52</v>
      </c>
      <c r="V120" s="137" t="s">
        <v>51</v>
      </c>
      <c r="W120" s="137" t="s">
        <v>51</v>
      </c>
      <c r="X120" s="137" t="s">
        <v>52</v>
      </c>
      <c r="Y120" s="137" t="s">
        <v>52</v>
      </c>
      <c r="Z120" s="137" t="s">
        <v>52</v>
      </c>
      <c r="AA120" s="137" t="s">
        <v>51</v>
      </c>
      <c r="AB120" s="137" t="s">
        <v>51</v>
      </c>
      <c r="AC120" s="225" t="s">
        <v>407</v>
      </c>
      <c r="AD120" s="225" t="s">
        <v>408</v>
      </c>
      <c r="AE120" s="227" t="str">
        <f>HYPERLINK("mailto:polichno@zlotymlyn.pl","polichno@zlotymlyn.pl")</f>
        <v>polichno@zlotymlyn.pl</v>
      </c>
      <c r="AF120" s="126" t="s">
        <v>52</v>
      </c>
      <c r="AG120" s="12"/>
    </row>
    <row r="121" ht="34.5" customHeight="1">
      <c r="A121" s="11"/>
      <c r="B121" s="79">
        <f t="shared" si="1"/>
        <v>115</v>
      </c>
      <c r="C121" s="81" t="s">
        <v>81</v>
      </c>
      <c r="D121" s="81" t="s">
        <v>386</v>
      </c>
      <c r="E121" s="81" t="s">
        <v>409</v>
      </c>
      <c r="F121" s="82">
        <v>560288.02</v>
      </c>
      <c r="G121" s="82">
        <v>404391.68</v>
      </c>
      <c r="H121" s="83">
        <v>51.502851716856</v>
      </c>
      <c r="I121" s="83">
        <v>19.868866444322</v>
      </c>
      <c r="J121" s="84" t="s">
        <v>47</v>
      </c>
      <c r="K121" s="84" t="s">
        <v>48</v>
      </c>
      <c r="L121" s="85" t="s">
        <v>410</v>
      </c>
      <c r="M121" s="86" t="s">
        <v>57</v>
      </c>
      <c r="N121" s="86" t="s">
        <v>411</v>
      </c>
      <c r="O121" s="81">
        <v>15.0</v>
      </c>
      <c r="P121" s="81">
        <v>30.0</v>
      </c>
      <c r="Q121" s="81">
        <v>10.0</v>
      </c>
      <c r="R121" s="82" t="s">
        <v>51</v>
      </c>
      <c r="S121" s="137" t="s">
        <v>52</v>
      </c>
      <c r="T121" s="81" t="s">
        <v>52</v>
      </c>
      <c r="U121" s="137" t="s">
        <v>52</v>
      </c>
      <c r="V121" s="137" t="s">
        <v>52</v>
      </c>
      <c r="W121" s="137" t="s">
        <v>51</v>
      </c>
      <c r="X121" s="137" t="s">
        <v>52</v>
      </c>
      <c r="Y121" s="82" t="s">
        <v>51</v>
      </c>
      <c r="Z121" s="137" t="s">
        <v>52</v>
      </c>
      <c r="AA121" s="137" t="s">
        <v>51</v>
      </c>
      <c r="AB121" s="137" t="s">
        <v>51</v>
      </c>
      <c r="AC121" s="225" t="s">
        <v>412</v>
      </c>
      <c r="AD121" s="225" t="s">
        <v>413</v>
      </c>
      <c r="AE121" s="226" t="str">
        <f>HYPERLINK("mailto:omega@tomaszow.com.pl","omega@tomaszow.com.pl")</f>
        <v>omega@tomaszow.com.pl</v>
      </c>
      <c r="AF121" s="146" t="s">
        <v>52</v>
      </c>
      <c r="AG121" s="12"/>
    </row>
    <row r="122" ht="34.5" customHeight="1">
      <c r="A122" s="11"/>
      <c r="B122" s="79">
        <f t="shared" si="1"/>
        <v>116</v>
      </c>
      <c r="C122" s="81" t="s">
        <v>81</v>
      </c>
      <c r="D122" s="81" t="s">
        <v>386</v>
      </c>
      <c r="E122" s="81" t="s">
        <v>414</v>
      </c>
      <c r="F122" s="82">
        <v>560958.33</v>
      </c>
      <c r="G122" s="82">
        <v>404676.05</v>
      </c>
      <c r="H122" s="83">
        <v>51.505337209281</v>
      </c>
      <c r="I122" s="83">
        <v>19.878574869535</v>
      </c>
      <c r="J122" s="84" t="s">
        <v>47</v>
      </c>
      <c r="K122" s="84" t="s">
        <v>48</v>
      </c>
      <c r="L122" s="85" t="s">
        <v>415</v>
      </c>
      <c r="M122" s="86" t="s">
        <v>57</v>
      </c>
      <c r="N122" s="86" t="s">
        <v>411</v>
      </c>
      <c r="O122" s="81">
        <v>30.0</v>
      </c>
      <c r="P122" s="81">
        <v>20.0</v>
      </c>
      <c r="Q122" s="81">
        <v>10.0</v>
      </c>
      <c r="R122" s="82" t="s">
        <v>51</v>
      </c>
      <c r="S122" s="137" t="s">
        <v>52</v>
      </c>
      <c r="T122" s="81" t="s">
        <v>52</v>
      </c>
      <c r="U122" s="82" t="s">
        <v>51</v>
      </c>
      <c r="V122" s="82" t="s">
        <v>51</v>
      </c>
      <c r="W122" s="137" t="s">
        <v>51</v>
      </c>
      <c r="X122" s="137" t="s">
        <v>52</v>
      </c>
      <c r="Y122" s="137" t="s">
        <v>52</v>
      </c>
      <c r="Z122" s="137" t="s">
        <v>52</v>
      </c>
      <c r="AA122" s="137" t="s">
        <v>51</v>
      </c>
      <c r="AB122" s="137" t="s">
        <v>51</v>
      </c>
      <c r="AC122" s="225" t="s">
        <v>416</v>
      </c>
      <c r="AD122" s="81" t="s">
        <v>417</v>
      </c>
      <c r="AE122" s="226" t="str">
        <f>HYPERLINK("mailto:kontakt@zajazdplan.pl","kontakt@zajazdplan.pl")</f>
        <v>kontakt@zajazdplan.pl</v>
      </c>
      <c r="AF122" s="146" t="s">
        <v>52</v>
      </c>
      <c r="AG122" s="12"/>
    </row>
    <row r="123" ht="34.5" customHeight="1">
      <c r="A123" s="11"/>
      <c r="B123" s="79">
        <f t="shared" si="1"/>
        <v>117</v>
      </c>
      <c r="C123" s="81" t="s">
        <v>81</v>
      </c>
      <c r="D123" s="81" t="s">
        <v>386</v>
      </c>
      <c r="E123" s="81" t="s">
        <v>414</v>
      </c>
      <c r="F123" s="82">
        <v>561534.89</v>
      </c>
      <c r="G123" s="82">
        <v>404766.68</v>
      </c>
      <c r="H123" s="83">
        <v>51.506089746636</v>
      </c>
      <c r="I123" s="83">
        <v>19.886899421415</v>
      </c>
      <c r="J123" s="84" t="s">
        <v>47</v>
      </c>
      <c r="K123" s="84" t="s">
        <v>48</v>
      </c>
      <c r="L123" s="85" t="s">
        <v>418</v>
      </c>
      <c r="M123" s="86" t="s">
        <v>57</v>
      </c>
      <c r="N123" s="86" t="s">
        <v>411</v>
      </c>
      <c r="O123" s="81">
        <v>100.0</v>
      </c>
      <c r="P123" s="81">
        <v>38.0</v>
      </c>
      <c r="Q123" s="81">
        <v>10.0</v>
      </c>
      <c r="R123" s="82" t="s">
        <v>51</v>
      </c>
      <c r="S123" s="137" t="s">
        <v>52</v>
      </c>
      <c r="T123" s="81" t="s">
        <v>52</v>
      </c>
      <c r="U123" s="137" t="s">
        <v>52</v>
      </c>
      <c r="V123" s="82" t="s">
        <v>51</v>
      </c>
      <c r="W123" s="137" t="s">
        <v>51</v>
      </c>
      <c r="X123" s="137" t="s">
        <v>52</v>
      </c>
      <c r="Y123" s="137" t="s">
        <v>52</v>
      </c>
      <c r="Z123" s="137" t="s">
        <v>52</v>
      </c>
      <c r="AA123" s="137" t="s">
        <v>51</v>
      </c>
      <c r="AB123" s="137" t="s">
        <v>51</v>
      </c>
      <c r="AC123" s="149" t="s">
        <v>419</v>
      </c>
      <c r="AD123" s="81" t="s">
        <v>420</v>
      </c>
      <c r="AE123" s="226" t="str">
        <f>HYPERLINK("mailto:info@hotelfox.pl","info@hotelfox.pl")</f>
        <v>info@hotelfox.pl</v>
      </c>
      <c r="AF123" s="146" t="s">
        <v>52</v>
      </c>
      <c r="AG123" s="12"/>
    </row>
    <row r="124" ht="34.5" customHeight="1">
      <c r="A124" s="11"/>
      <c r="B124" s="79">
        <f t="shared" si="1"/>
        <v>118</v>
      </c>
      <c r="C124" s="81" t="s">
        <v>81</v>
      </c>
      <c r="D124" s="81" t="s">
        <v>421</v>
      </c>
      <c r="E124" s="81" t="s">
        <v>422</v>
      </c>
      <c r="F124" s="82">
        <v>563176.3</v>
      </c>
      <c r="G124" s="82">
        <v>405919.8</v>
      </c>
      <c r="H124" s="83">
        <v>51.51627882792</v>
      </c>
      <c r="I124" s="83">
        <v>19.910760587424</v>
      </c>
      <c r="J124" s="84" t="s">
        <v>47</v>
      </c>
      <c r="K124" s="84" t="s">
        <v>48</v>
      </c>
      <c r="L124" s="85" t="s">
        <v>423</v>
      </c>
      <c r="M124" s="86" t="s">
        <v>57</v>
      </c>
      <c r="N124" s="86" t="s">
        <v>411</v>
      </c>
      <c r="O124" s="81">
        <v>30.0</v>
      </c>
      <c r="P124" s="81">
        <v>50.0</v>
      </c>
      <c r="Q124" s="81">
        <v>10.0</v>
      </c>
      <c r="R124" s="82" t="s">
        <v>51</v>
      </c>
      <c r="S124" s="137" t="s">
        <v>52</v>
      </c>
      <c r="T124" s="81" t="s">
        <v>52</v>
      </c>
      <c r="U124" s="82" t="s">
        <v>51</v>
      </c>
      <c r="V124" s="82" t="s">
        <v>51</v>
      </c>
      <c r="W124" s="137" t="s">
        <v>51</v>
      </c>
      <c r="X124" s="137" t="s">
        <v>52</v>
      </c>
      <c r="Y124" s="137" t="s">
        <v>52</v>
      </c>
      <c r="Z124" s="137" t="s">
        <v>52</v>
      </c>
      <c r="AA124" s="137" t="s">
        <v>51</v>
      </c>
      <c r="AB124" s="137" t="s">
        <v>51</v>
      </c>
      <c r="AC124" s="137"/>
      <c r="AD124" s="137" t="s">
        <v>189</v>
      </c>
      <c r="AE124" s="137" t="s">
        <v>189</v>
      </c>
      <c r="AF124" s="126" t="s">
        <v>51</v>
      </c>
      <c r="AG124" s="12"/>
    </row>
    <row r="125" ht="34.5" customHeight="1">
      <c r="A125" s="11"/>
      <c r="B125" s="79">
        <f t="shared" si="1"/>
        <v>119</v>
      </c>
      <c r="C125" s="81" t="s">
        <v>81</v>
      </c>
      <c r="D125" s="81" t="s">
        <v>424</v>
      </c>
      <c r="E125" s="81" t="s">
        <v>425</v>
      </c>
      <c r="F125" s="82">
        <v>578191.14</v>
      </c>
      <c r="G125" s="82">
        <v>420158.87</v>
      </c>
      <c r="H125" s="83">
        <v>51.642444560681</v>
      </c>
      <c r="I125" s="83">
        <v>20.130348809327</v>
      </c>
      <c r="J125" s="84" t="s">
        <v>47</v>
      </c>
      <c r="K125" s="84" t="s">
        <v>48</v>
      </c>
      <c r="L125" s="85" t="s">
        <v>426</v>
      </c>
      <c r="M125" s="86" t="s">
        <v>57</v>
      </c>
      <c r="N125" s="86"/>
      <c r="O125" s="81">
        <v>15.0</v>
      </c>
      <c r="P125" s="81">
        <v>15.0</v>
      </c>
      <c r="Q125" s="81">
        <v>5.0</v>
      </c>
      <c r="R125" s="82" t="s">
        <v>51</v>
      </c>
      <c r="S125" s="137" t="s">
        <v>52</v>
      </c>
      <c r="T125" s="81" t="s">
        <v>52</v>
      </c>
      <c r="U125" s="137" t="s">
        <v>52</v>
      </c>
      <c r="V125" s="137" t="s">
        <v>52</v>
      </c>
      <c r="W125" s="137" t="s">
        <v>51</v>
      </c>
      <c r="X125" s="137" t="s">
        <v>52</v>
      </c>
      <c r="Y125" s="137" t="s">
        <v>51</v>
      </c>
      <c r="Z125" s="137" t="s">
        <v>52</v>
      </c>
      <c r="AA125" s="137" t="s">
        <v>51</v>
      </c>
      <c r="AB125" s="137" t="s">
        <v>51</v>
      </c>
      <c r="AC125" s="225" t="s">
        <v>427</v>
      </c>
      <c r="AD125" s="149" t="s">
        <v>428</v>
      </c>
      <c r="AE125" s="226" t="str">
        <f>HYPERLINK("mailto:magpol@op.pl","magpol@op.pl")</f>
        <v>magpol@op.pl</v>
      </c>
      <c r="AF125" s="146" t="s">
        <v>52</v>
      </c>
      <c r="AG125" s="12"/>
    </row>
    <row r="126" ht="34.5" customHeight="1">
      <c r="A126" s="11"/>
      <c r="B126" s="79">
        <f t="shared" si="1"/>
        <v>120</v>
      </c>
      <c r="C126" s="81" t="s">
        <v>81</v>
      </c>
      <c r="D126" s="81" t="s">
        <v>424</v>
      </c>
      <c r="E126" s="137" t="s">
        <v>429</v>
      </c>
      <c r="F126" s="82">
        <v>582302.76</v>
      </c>
      <c r="G126" s="82">
        <v>424336.52</v>
      </c>
      <c r="H126" s="83">
        <v>51.679423890672</v>
      </c>
      <c r="I126" s="83">
        <v>20.190758220181</v>
      </c>
      <c r="J126" s="84" t="s">
        <v>47</v>
      </c>
      <c r="K126" s="84" t="s">
        <v>48</v>
      </c>
      <c r="L126" s="85" t="s">
        <v>430</v>
      </c>
      <c r="M126" s="86" t="s">
        <v>57</v>
      </c>
      <c r="N126" s="86" t="s">
        <v>431</v>
      </c>
      <c r="O126" s="81">
        <v>20.0</v>
      </c>
      <c r="P126" s="81">
        <v>20.0</v>
      </c>
      <c r="Q126" s="81">
        <v>5.0</v>
      </c>
      <c r="R126" s="82" t="s">
        <v>51</v>
      </c>
      <c r="S126" s="137" t="s">
        <v>52</v>
      </c>
      <c r="T126" s="81" t="s">
        <v>52</v>
      </c>
      <c r="U126" s="137" t="s">
        <v>52</v>
      </c>
      <c r="V126" s="137" t="s">
        <v>52</v>
      </c>
      <c r="W126" s="137" t="s">
        <v>51</v>
      </c>
      <c r="X126" s="137" t="s">
        <v>52</v>
      </c>
      <c r="Y126" s="137" t="s">
        <v>51</v>
      </c>
      <c r="Z126" s="137" t="s">
        <v>52</v>
      </c>
      <c r="AA126" s="137" t="s">
        <v>51</v>
      </c>
      <c r="AB126" s="137" t="s">
        <v>51</v>
      </c>
      <c r="AC126" s="81" t="s">
        <v>53</v>
      </c>
      <c r="AD126" s="149" t="s">
        <v>432</v>
      </c>
      <c r="AE126" s="226" t="str">
        <f>HYPERLINK("mailto:hezbo@o2.pl","hezbo@o2.pl")</f>
        <v>hezbo@o2.pl</v>
      </c>
      <c r="AF126" s="146" t="s">
        <v>52</v>
      </c>
      <c r="AG126" s="12"/>
    </row>
    <row r="127" ht="34.5" customHeight="1">
      <c r="A127" s="11"/>
      <c r="B127" s="79">
        <f t="shared" si="1"/>
        <v>121</v>
      </c>
      <c r="C127" s="81" t="s">
        <v>81</v>
      </c>
      <c r="D127" s="81" t="s">
        <v>391</v>
      </c>
      <c r="E127" s="81" t="s">
        <v>433</v>
      </c>
      <c r="F127" s="82">
        <v>584982.32</v>
      </c>
      <c r="G127" s="82">
        <v>430470.05</v>
      </c>
      <c r="H127" s="83">
        <v>51.73417747434</v>
      </c>
      <c r="I127" s="83">
        <v>20.231012926304</v>
      </c>
      <c r="J127" s="84" t="s">
        <v>47</v>
      </c>
      <c r="K127" s="84" t="s">
        <v>48</v>
      </c>
      <c r="L127" s="85" t="s">
        <v>434</v>
      </c>
      <c r="M127" s="86" t="s">
        <v>57</v>
      </c>
      <c r="N127" s="86" t="s">
        <v>71</v>
      </c>
      <c r="O127" s="81">
        <v>20.0</v>
      </c>
      <c r="P127" s="81"/>
      <c r="Q127" s="81">
        <v>2.0</v>
      </c>
      <c r="R127" s="82" t="s">
        <v>51</v>
      </c>
      <c r="S127" s="137" t="s">
        <v>52</v>
      </c>
      <c r="T127" s="81" t="s">
        <v>52</v>
      </c>
      <c r="U127" s="137" t="s">
        <v>52</v>
      </c>
      <c r="V127" s="82" t="s">
        <v>51</v>
      </c>
      <c r="W127" s="137" t="s">
        <v>51</v>
      </c>
      <c r="X127" s="137" t="s">
        <v>52</v>
      </c>
      <c r="Y127" s="137" t="s">
        <v>52</v>
      </c>
      <c r="Z127" s="137" t="s">
        <v>52</v>
      </c>
      <c r="AA127" s="137" t="s">
        <v>51</v>
      </c>
      <c r="AB127" s="137" t="s">
        <v>51</v>
      </c>
      <c r="AC127" s="225" t="s">
        <v>435</v>
      </c>
      <c r="AD127" s="225" t="s">
        <v>436</v>
      </c>
      <c r="AE127" s="226" t="str">
        <f>HYPERLINK("mailto:hotel@hetmanski.pl","hotel@hetmanski.pl")</f>
        <v>hotel@hetmanski.pl</v>
      </c>
      <c r="AF127" s="146" t="s">
        <v>52</v>
      </c>
      <c r="AG127" s="12"/>
    </row>
    <row r="128" ht="34.5" customHeight="1">
      <c r="A128" s="11"/>
      <c r="B128" s="79">
        <f t="shared" si="1"/>
        <v>122</v>
      </c>
      <c r="C128" s="81" t="s">
        <v>81</v>
      </c>
      <c r="D128" s="81" t="s">
        <v>391</v>
      </c>
      <c r="E128" s="81" t="s">
        <v>437</v>
      </c>
      <c r="F128" s="82">
        <v>584982.32</v>
      </c>
      <c r="G128" s="82">
        <v>430470.05</v>
      </c>
      <c r="H128" s="83">
        <v>51.73417747434</v>
      </c>
      <c r="I128" s="83">
        <v>20.231012926304</v>
      </c>
      <c r="J128" s="84" t="s">
        <v>47</v>
      </c>
      <c r="K128" s="84" t="s">
        <v>48</v>
      </c>
      <c r="L128" s="85" t="s">
        <v>438</v>
      </c>
      <c r="M128" s="86" t="s">
        <v>57</v>
      </c>
      <c r="N128" s="86" t="s">
        <v>71</v>
      </c>
      <c r="O128" s="81">
        <v>20.0</v>
      </c>
      <c r="P128" s="81">
        <v>20.0</v>
      </c>
      <c r="Q128" s="81">
        <v>0.0</v>
      </c>
      <c r="R128" s="82" t="s">
        <v>51</v>
      </c>
      <c r="S128" s="137" t="s">
        <v>52</v>
      </c>
      <c r="T128" s="81" t="s">
        <v>52</v>
      </c>
      <c r="U128" s="137" t="s">
        <v>52</v>
      </c>
      <c r="V128" s="137" t="s">
        <v>52</v>
      </c>
      <c r="W128" s="137" t="s">
        <v>51</v>
      </c>
      <c r="X128" s="137" t="s">
        <v>52</v>
      </c>
      <c r="Y128" s="82" t="s">
        <v>51</v>
      </c>
      <c r="Z128" s="137" t="s">
        <v>52</v>
      </c>
      <c r="AA128" s="137" t="s">
        <v>51</v>
      </c>
      <c r="AB128" s="137" t="s">
        <v>51</v>
      </c>
      <c r="AC128" s="81" t="s">
        <v>53</v>
      </c>
      <c r="AD128" s="125">
        <v>8.01167536E8</v>
      </c>
      <c r="AE128" s="90" t="str">
        <f>HYPERLINK("mailto:orlen.info@contactcenter.pl","orlen.info@contactcenter.pl")</f>
        <v>orlen.info@contactcenter.pl</v>
      </c>
      <c r="AF128" s="126" t="s">
        <v>52</v>
      </c>
      <c r="AG128" s="12"/>
    </row>
    <row r="129" ht="34.5" customHeight="1">
      <c r="A129" s="11"/>
      <c r="B129" s="79">
        <f t="shared" si="1"/>
        <v>123</v>
      </c>
      <c r="C129" s="81" t="s">
        <v>81</v>
      </c>
      <c r="D129" s="81" t="s">
        <v>439</v>
      </c>
      <c r="E129" s="81" t="s">
        <v>440</v>
      </c>
      <c r="F129" s="82">
        <v>595095.83</v>
      </c>
      <c r="G129" s="82">
        <v>444858.87</v>
      </c>
      <c r="H129" s="83">
        <v>51.861926984201</v>
      </c>
      <c r="I129" s="83">
        <v>20.381417552332</v>
      </c>
      <c r="J129" s="84" t="s">
        <v>47</v>
      </c>
      <c r="K129" s="84" t="s">
        <v>48</v>
      </c>
      <c r="L129" s="85" t="s">
        <v>441</v>
      </c>
      <c r="M129" s="86" t="s">
        <v>57</v>
      </c>
      <c r="N129" s="86" t="s">
        <v>71</v>
      </c>
      <c r="O129" s="220"/>
      <c r="P129" s="81">
        <v>3.0</v>
      </c>
      <c r="Q129" s="81">
        <v>0.0</v>
      </c>
      <c r="R129" s="82" t="s">
        <v>51</v>
      </c>
      <c r="S129" s="137" t="s">
        <v>52</v>
      </c>
      <c r="T129" s="82" t="s">
        <v>51</v>
      </c>
      <c r="U129" s="137" t="s">
        <v>52</v>
      </c>
      <c r="V129" s="82" t="s">
        <v>51</v>
      </c>
      <c r="W129" s="137" t="s">
        <v>52</v>
      </c>
      <c r="X129" s="82" t="s">
        <v>51</v>
      </c>
      <c r="Y129" s="82" t="s">
        <v>51</v>
      </c>
      <c r="Z129" s="82" t="s">
        <v>51</v>
      </c>
      <c r="AA129" s="137" t="s">
        <v>51</v>
      </c>
      <c r="AB129" s="137" t="s">
        <v>51</v>
      </c>
      <c r="AC129" s="149" t="s">
        <v>322</v>
      </c>
      <c r="AD129" s="212" t="s">
        <v>323</v>
      </c>
      <c r="AE129" s="137" t="s">
        <v>189</v>
      </c>
      <c r="AF129" s="146" t="s">
        <v>52</v>
      </c>
      <c r="AG129" s="12"/>
    </row>
    <row r="130" ht="34.5" customHeight="1">
      <c r="A130" s="11"/>
      <c r="B130" s="79">
        <f t="shared" si="1"/>
        <v>124</v>
      </c>
      <c r="C130" s="81" t="s">
        <v>81</v>
      </c>
      <c r="D130" s="81" t="s">
        <v>386</v>
      </c>
      <c r="E130" s="81" t="s">
        <v>404</v>
      </c>
      <c r="F130" s="82">
        <v>554206.77</v>
      </c>
      <c r="G130" s="82">
        <v>399599.49</v>
      </c>
      <c r="H130" s="83">
        <v>51.46036899951</v>
      </c>
      <c r="I130" s="83">
        <v>19.780497092082</v>
      </c>
      <c r="J130" s="84" t="s">
        <v>47</v>
      </c>
      <c r="K130" s="84" t="s">
        <v>48</v>
      </c>
      <c r="L130" s="85" t="s">
        <v>442</v>
      </c>
      <c r="M130" s="86" t="s">
        <v>191</v>
      </c>
      <c r="N130" s="86" t="s">
        <v>71</v>
      </c>
      <c r="O130" s="81">
        <v>20.0</v>
      </c>
      <c r="P130" s="81">
        <v>9.0</v>
      </c>
      <c r="Q130" s="81">
        <v>0.0</v>
      </c>
      <c r="R130" s="82" t="s">
        <v>51</v>
      </c>
      <c r="S130" s="137" t="s">
        <v>52</v>
      </c>
      <c r="T130" s="81" t="s">
        <v>52</v>
      </c>
      <c r="U130" s="137" t="s">
        <v>52</v>
      </c>
      <c r="V130" s="137" t="s">
        <v>52</v>
      </c>
      <c r="W130" s="137" t="s">
        <v>51</v>
      </c>
      <c r="X130" s="137" t="s">
        <v>52</v>
      </c>
      <c r="Y130" s="82" t="s">
        <v>51</v>
      </c>
      <c r="Z130" s="137" t="s">
        <v>52</v>
      </c>
      <c r="AA130" s="137" t="s">
        <v>51</v>
      </c>
      <c r="AB130" s="137" t="s">
        <v>51</v>
      </c>
      <c r="AC130" s="86" t="s">
        <v>443</v>
      </c>
      <c r="AD130" s="137" t="s">
        <v>189</v>
      </c>
      <c r="AE130" s="228" t="s">
        <v>444</v>
      </c>
      <c r="AF130" s="146" t="s">
        <v>52</v>
      </c>
      <c r="AG130" s="1"/>
    </row>
    <row r="131" ht="34.5" customHeight="1">
      <c r="A131" s="11"/>
      <c r="B131" s="79">
        <f t="shared" si="1"/>
        <v>125</v>
      </c>
      <c r="C131" s="81" t="s">
        <v>81</v>
      </c>
      <c r="D131" s="81" t="s">
        <v>386</v>
      </c>
      <c r="E131" s="81" t="s">
        <v>445</v>
      </c>
      <c r="F131" s="82">
        <v>554206.77</v>
      </c>
      <c r="G131" s="82">
        <v>399599.49</v>
      </c>
      <c r="H131" s="83">
        <v>51.46036899951</v>
      </c>
      <c r="I131" s="83">
        <v>19.780497092082</v>
      </c>
      <c r="J131" s="84" t="s">
        <v>47</v>
      </c>
      <c r="K131" s="84" t="s">
        <v>48</v>
      </c>
      <c r="L131" s="85" t="s">
        <v>446</v>
      </c>
      <c r="M131" s="86" t="s">
        <v>191</v>
      </c>
      <c r="N131" s="86" t="s">
        <v>71</v>
      </c>
      <c r="O131" s="81">
        <v>300.0</v>
      </c>
      <c r="P131" s="81"/>
      <c r="Q131" s="81">
        <v>50.0</v>
      </c>
      <c r="R131" s="137" t="s">
        <v>52</v>
      </c>
      <c r="S131" s="137" t="s">
        <v>52</v>
      </c>
      <c r="T131" s="81" t="s">
        <v>52</v>
      </c>
      <c r="U131" s="137" t="s">
        <v>52</v>
      </c>
      <c r="V131" s="82" t="s">
        <v>51</v>
      </c>
      <c r="W131" s="137" t="s">
        <v>51</v>
      </c>
      <c r="X131" s="137" t="s">
        <v>52</v>
      </c>
      <c r="Y131" s="137" t="s">
        <v>52</v>
      </c>
      <c r="Z131" s="137" t="s">
        <v>52</v>
      </c>
      <c r="AA131" s="137" t="s">
        <v>51</v>
      </c>
      <c r="AB131" s="137" t="s">
        <v>51</v>
      </c>
      <c r="AC131" s="137" t="s">
        <v>189</v>
      </c>
      <c r="AD131" s="137" t="s">
        <v>189</v>
      </c>
      <c r="AE131" s="137" t="s">
        <v>189</v>
      </c>
      <c r="AF131" s="126" t="s">
        <v>51</v>
      </c>
      <c r="AG131" s="1"/>
    </row>
    <row r="132" ht="34.5" customHeight="1">
      <c r="A132" s="11"/>
      <c r="B132" s="79">
        <f t="shared" si="1"/>
        <v>126</v>
      </c>
      <c r="C132" s="81" t="s">
        <v>81</v>
      </c>
      <c r="D132" s="81" t="s">
        <v>386</v>
      </c>
      <c r="E132" s="81" t="s">
        <v>447</v>
      </c>
      <c r="F132" s="82">
        <v>557222.39</v>
      </c>
      <c r="G132" s="82">
        <v>402786.99</v>
      </c>
      <c r="H132" s="83">
        <v>51.488738859228</v>
      </c>
      <c r="I132" s="83">
        <v>19.824429464014</v>
      </c>
      <c r="J132" s="84" t="s">
        <v>47</v>
      </c>
      <c r="K132" s="84" t="s">
        <v>48</v>
      </c>
      <c r="L132" s="85" t="s">
        <v>448</v>
      </c>
      <c r="M132" s="86" t="s">
        <v>191</v>
      </c>
      <c r="N132" s="86" t="s">
        <v>71</v>
      </c>
      <c r="O132" s="81">
        <v>20.0</v>
      </c>
      <c r="P132" s="81">
        <v>20.0</v>
      </c>
      <c r="Q132" s="81">
        <v>10.0</v>
      </c>
      <c r="R132" s="82" t="s">
        <v>51</v>
      </c>
      <c r="S132" s="137" t="s">
        <v>52</v>
      </c>
      <c r="T132" s="82" t="s">
        <v>51</v>
      </c>
      <c r="U132" s="137" t="s">
        <v>52</v>
      </c>
      <c r="V132" s="82" t="s">
        <v>51</v>
      </c>
      <c r="W132" s="137" t="s">
        <v>51</v>
      </c>
      <c r="X132" s="137" t="s">
        <v>52</v>
      </c>
      <c r="Y132" s="82" t="s">
        <v>51</v>
      </c>
      <c r="Z132" s="137" t="s">
        <v>52</v>
      </c>
      <c r="AA132" s="137" t="s">
        <v>51</v>
      </c>
      <c r="AB132" s="137" t="s">
        <v>51</v>
      </c>
      <c r="AC132" s="225" t="s">
        <v>449</v>
      </c>
      <c r="AD132" s="212">
        <v>5.13800224E8</v>
      </c>
      <c r="AE132" s="226" t="str">
        <f>HYPERLINK("mailto:kozlik@poczta.fm","kozlik@poczta.fm")</f>
        <v>kozlik@poczta.fm</v>
      </c>
      <c r="AF132" s="146" t="s">
        <v>52</v>
      </c>
      <c r="AG132" s="1"/>
    </row>
    <row r="133" ht="34.5" customHeight="1">
      <c r="A133" s="11"/>
      <c r="B133" s="79">
        <f t="shared" si="1"/>
        <v>127</v>
      </c>
      <c r="C133" s="81" t="s">
        <v>81</v>
      </c>
      <c r="D133" s="81" t="s">
        <v>386</v>
      </c>
      <c r="E133" s="81" t="s">
        <v>447</v>
      </c>
      <c r="F133" s="82">
        <v>558297.39</v>
      </c>
      <c r="G133" s="82">
        <v>403477.62</v>
      </c>
      <c r="H133" s="83">
        <v>51.49484013711</v>
      </c>
      <c r="I133" s="83">
        <v>19.840029864355</v>
      </c>
      <c r="J133" s="84" t="s">
        <v>47</v>
      </c>
      <c r="K133" s="84" t="s">
        <v>48</v>
      </c>
      <c r="L133" s="85" t="s">
        <v>450</v>
      </c>
      <c r="M133" s="86" t="s">
        <v>191</v>
      </c>
      <c r="N133" s="86" t="s">
        <v>71</v>
      </c>
      <c r="O133" s="81">
        <v>20.0</v>
      </c>
      <c r="P133" s="81">
        <v>30.0</v>
      </c>
      <c r="Q133" s="81">
        <v>10.0</v>
      </c>
      <c r="R133" s="82" t="s">
        <v>51</v>
      </c>
      <c r="S133" s="137" t="s">
        <v>52</v>
      </c>
      <c r="T133" s="81" t="s">
        <v>52</v>
      </c>
      <c r="U133" s="137" t="s">
        <v>52</v>
      </c>
      <c r="V133" s="82" t="s">
        <v>51</v>
      </c>
      <c r="W133" s="137" t="s">
        <v>51</v>
      </c>
      <c r="X133" s="137" t="s">
        <v>52</v>
      </c>
      <c r="Y133" s="82" t="s">
        <v>51</v>
      </c>
      <c r="Z133" s="137" t="s">
        <v>52</v>
      </c>
      <c r="AA133" s="137" t="s">
        <v>51</v>
      </c>
      <c r="AB133" s="137" t="s">
        <v>51</v>
      </c>
      <c r="AC133" s="81" t="s">
        <v>189</v>
      </c>
      <c r="AD133" s="137" t="s">
        <v>189</v>
      </c>
      <c r="AE133" s="137" t="s">
        <v>189</v>
      </c>
      <c r="AF133" s="126" t="s">
        <v>51</v>
      </c>
      <c r="AG133" s="1"/>
    </row>
    <row r="134" ht="34.5" customHeight="1">
      <c r="A134" s="11"/>
      <c r="B134" s="79">
        <f t="shared" si="1"/>
        <v>128</v>
      </c>
      <c r="C134" s="81" t="s">
        <v>81</v>
      </c>
      <c r="D134" s="81" t="s">
        <v>386</v>
      </c>
      <c r="E134" s="81" t="s">
        <v>409</v>
      </c>
      <c r="F134" s="82">
        <v>560759.89</v>
      </c>
      <c r="G134" s="82">
        <v>404651.05</v>
      </c>
      <c r="H134" s="83">
        <v>51.505133760168</v>
      </c>
      <c r="I134" s="83">
        <v>19.875710860832</v>
      </c>
      <c r="J134" s="84" t="s">
        <v>47</v>
      </c>
      <c r="K134" s="84" t="s">
        <v>48</v>
      </c>
      <c r="L134" s="85" t="s">
        <v>451</v>
      </c>
      <c r="M134" s="86" t="s">
        <v>191</v>
      </c>
      <c r="N134" s="86" t="s">
        <v>71</v>
      </c>
      <c r="O134" s="81">
        <v>20.0</v>
      </c>
      <c r="P134" s="81">
        <v>30.0</v>
      </c>
      <c r="Q134" s="81">
        <v>10.0</v>
      </c>
      <c r="R134" s="82" t="s">
        <v>51</v>
      </c>
      <c r="S134" s="137" t="s">
        <v>52</v>
      </c>
      <c r="T134" s="81" t="s">
        <v>52</v>
      </c>
      <c r="U134" s="82" t="s">
        <v>51</v>
      </c>
      <c r="V134" s="137" t="s">
        <v>52</v>
      </c>
      <c r="W134" s="137" t="s">
        <v>51</v>
      </c>
      <c r="X134" s="137" t="s">
        <v>52</v>
      </c>
      <c r="Y134" s="82" t="s">
        <v>51</v>
      </c>
      <c r="Z134" s="137" t="s">
        <v>52</v>
      </c>
      <c r="AA134" s="137" t="s">
        <v>51</v>
      </c>
      <c r="AB134" s="137" t="s">
        <v>51</v>
      </c>
      <c r="AC134" s="225" t="s">
        <v>412</v>
      </c>
      <c r="AD134" s="225" t="s">
        <v>413</v>
      </c>
      <c r="AE134" s="226" t="str">
        <f>HYPERLINK("mailto:omega@tomaszow.com.pl","omega@tomaszow.com.pl")</f>
        <v>omega@tomaszow.com.pl</v>
      </c>
      <c r="AF134" s="146" t="s">
        <v>52</v>
      </c>
      <c r="AG134" s="1"/>
    </row>
    <row r="135" ht="34.5" customHeight="1">
      <c r="A135" s="11"/>
      <c r="B135" s="79">
        <f t="shared" si="1"/>
        <v>129</v>
      </c>
      <c r="C135" s="81" t="s">
        <v>81</v>
      </c>
      <c r="D135" s="81" t="s">
        <v>421</v>
      </c>
      <c r="E135" s="81" t="s">
        <v>409</v>
      </c>
      <c r="F135" s="82">
        <v>562849.59</v>
      </c>
      <c r="G135" s="82">
        <v>405719.27</v>
      </c>
      <c r="H135" s="83">
        <v>51.514511874308</v>
      </c>
      <c r="I135" s="83">
        <v>19.906015532694</v>
      </c>
      <c r="J135" s="84" t="s">
        <v>47</v>
      </c>
      <c r="K135" s="84" t="s">
        <v>48</v>
      </c>
      <c r="L135" s="85" t="s">
        <v>452</v>
      </c>
      <c r="M135" s="86" t="s">
        <v>191</v>
      </c>
      <c r="N135" s="86" t="s">
        <v>71</v>
      </c>
      <c r="O135" s="81">
        <v>35.0</v>
      </c>
      <c r="P135" s="81">
        <v>20.0</v>
      </c>
      <c r="Q135" s="81">
        <v>10.0</v>
      </c>
      <c r="R135" s="82" t="s">
        <v>51</v>
      </c>
      <c r="S135" s="137" t="s">
        <v>52</v>
      </c>
      <c r="T135" s="81" t="s">
        <v>52</v>
      </c>
      <c r="U135" s="137" t="s">
        <v>52</v>
      </c>
      <c r="V135" s="137" t="s">
        <v>52</v>
      </c>
      <c r="W135" s="137" t="s">
        <v>51</v>
      </c>
      <c r="X135" s="137" t="s">
        <v>52</v>
      </c>
      <c r="Y135" s="82" t="s">
        <v>51</v>
      </c>
      <c r="Z135" s="137" t="s">
        <v>52</v>
      </c>
      <c r="AA135" s="137" t="s">
        <v>51</v>
      </c>
      <c r="AB135" s="137" t="s">
        <v>51</v>
      </c>
      <c r="AC135" s="225" t="s">
        <v>453</v>
      </c>
      <c r="AD135" s="149" t="s">
        <v>454</v>
      </c>
      <c r="AE135" s="226" t="str">
        <f>HYPERLINK("mailto:bpwiaderno679@gmail.com","bpwiaderno679@gmail.com")</f>
        <v>bpwiaderno679@gmail.com</v>
      </c>
      <c r="AF135" s="146" t="s">
        <v>52</v>
      </c>
      <c r="AG135" s="1"/>
    </row>
    <row r="136" ht="34.5" customHeight="1">
      <c r="A136" s="11"/>
      <c r="B136" s="79">
        <f t="shared" si="1"/>
        <v>130</v>
      </c>
      <c r="C136" s="81" t="s">
        <v>81</v>
      </c>
      <c r="D136" s="81" t="s">
        <v>421</v>
      </c>
      <c r="E136" s="81" t="s">
        <v>455</v>
      </c>
      <c r="F136" s="82">
        <v>564903.64</v>
      </c>
      <c r="G136" s="82">
        <v>406847.93</v>
      </c>
      <c r="H136" s="83">
        <v>51.524429729677</v>
      </c>
      <c r="I136" s="83">
        <v>19.935829768464</v>
      </c>
      <c r="J136" s="84" t="s">
        <v>47</v>
      </c>
      <c r="K136" s="84" t="s">
        <v>48</v>
      </c>
      <c r="L136" s="85" t="s">
        <v>456</v>
      </c>
      <c r="M136" s="86" t="s">
        <v>191</v>
      </c>
      <c r="N136" s="86" t="s">
        <v>71</v>
      </c>
      <c r="O136" s="81">
        <v>10.0</v>
      </c>
      <c r="P136" s="81">
        <v>15.0</v>
      </c>
      <c r="Q136" s="81">
        <v>10.0</v>
      </c>
      <c r="R136" s="82" t="s">
        <v>51</v>
      </c>
      <c r="S136" s="137" t="s">
        <v>52</v>
      </c>
      <c r="T136" s="82" t="s">
        <v>51</v>
      </c>
      <c r="U136" s="137" t="s">
        <v>52</v>
      </c>
      <c r="V136" s="82" t="s">
        <v>51</v>
      </c>
      <c r="W136" s="137" t="s">
        <v>51</v>
      </c>
      <c r="X136" s="137" t="s">
        <v>52</v>
      </c>
      <c r="Y136" s="82" t="s">
        <v>51</v>
      </c>
      <c r="Z136" s="137" t="s">
        <v>52</v>
      </c>
      <c r="AA136" s="137" t="s">
        <v>51</v>
      </c>
      <c r="AB136" s="137" t="s">
        <v>51</v>
      </c>
      <c r="AC136" s="225" t="s">
        <v>457</v>
      </c>
      <c r="AD136" s="225" t="s">
        <v>458</v>
      </c>
      <c r="AE136" s="226" t="str">
        <f>HYPERLINK("mailto:barjanosik@op.pl","barjanosik@op.pl")</f>
        <v>barjanosik@op.pl</v>
      </c>
      <c r="AF136" s="146" t="s">
        <v>52</v>
      </c>
      <c r="AG136" s="1"/>
    </row>
    <row r="137" ht="34.5" customHeight="1">
      <c r="A137" s="11"/>
      <c r="B137" s="79">
        <f t="shared" si="1"/>
        <v>131</v>
      </c>
      <c r="C137" s="81" t="s">
        <v>81</v>
      </c>
      <c r="D137" s="81" t="s">
        <v>459</v>
      </c>
      <c r="E137" s="81" t="s">
        <v>460</v>
      </c>
      <c r="F137" s="82">
        <v>572113.02</v>
      </c>
      <c r="G137" s="82">
        <v>414225.27</v>
      </c>
      <c r="H137" s="83">
        <v>51.589897930684</v>
      </c>
      <c r="I137" s="83">
        <v>20.041276547763</v>
      </c>
      <c r="J137" s="84" t="s">
        <v>47</v>
      </c>
      <c r="K137" s="84" t="s">
        <v>48</v>
      </c>
      <c r="L137" s="85" t="s">
        <v>461</v>
      </c>
      <c r="M137" s="86" t="s">
        <v>191</v>
      </c>
      <c r="N137" s="86" t="s">
        <v>462</v>
      </c>
      <c r="O137" s="81">
        <v>40.0</v>
      </c>
      <c r="P137" s="81">
        <v>70.0</v>
      </c>
      <c r="Q137" s="81">
        <v>10.0</v>
      </c>
      <c r="R137" s="82" t="s">
        <v>51</v>
      </c>
      <c r="S137" s="137" t="s">
        <v>52</v>
      </c>
      <c r="T137" s="82" t="s">
        <v>51</v>
      </c>
      <c r="U137" s="82" t="s">
        <v>51</v>
      </c>
      <c r="V137" s="82" t="s">
        <v>51</v>
      </c>
      <c r="W137" s="137" t="s">
        <v>51</v>
      </c>
      <c r="X137" s="137" t="s">
        <v>52</v>
      </c>
      <c r="Y137" s="137" t="s">
        <v>52</v>
      </c>
      <c r="Z137" s="137" t="s">
        <v>52</v>
      </c>
      <c r="AA137" s="137" t="s">
        <v>51</v>
      </c>
      <c r="AB137" s="137" t="s">
        <v>51</v>
      </c>
      <c r="AC137" s="225" t="s">
        <v>463</v>
      </c>
      <c r="AD137" s="225" t="s">
        <v>464</v>
      </c>
      <c r="AE137" s="137" t="s">
        <v>189</v>
      </c>
      <c r="AF137" s="146" t="s">
        <v>52</v>
      </c>
      <c r="AG137" s="1"/>
    </row>
    <row r="138" ht="34.5" customHeight="1">
      <c r="A138" s="11"/>
      <c r="B138" s="79">
        <f t="shared" si="1"/>
        <v>132</v>
      </c>
      <c r="C138" s="81" t="s">
        <v>81</v>
      </c>
      <c r="D138" s="81" t="s">
        <v>424</v>
      </c>
      <c r="E138" s="81" t="s">
        <v>465</v>
      </c>
      <c r="F138" s="82">
        <v>579697.22</v>
      </c>
      <c r="G138" s="82">
        <v>421743.63</v>
      </c>
      <c r="H138" s="83">
        <v>51.656483758689</v>
      </c>
      <c r="I138" s="83">
        <v>20.152477699903</v>
      </c>
      <c r="J138" s="84" t="s">
        <v>47</v>
      </c>
      <c r="K138" s="84" t="s">
        <v>48</v>
      </c>
      <c r="L138" s="85" t="s">
        <v>466</v>
      </c>
      <c r="M138" s="86" t="s">
        <v>191</v>
      </c>
      <c r="N138" s="86" t="s">
        <v>467</v>
      </c>
      <c r="O138" s="81">
        <v>20.0</v>
      </c>
      <c r="P138" s="81">
        <v>30.0</v>
      </c>
      <c r="Q138" s="81">
        <v>10.0</v>
      </c>
      <c r="R138" s="82" t="s">
        <v>51</v>
      </c>
      <c r="S138" s="137" t="s">
        <v>52</v>
      </c>
      <c r="T138" s="81" t="s">
        <v>52</v>
      </c>
      <c r="U138" s="137" t="s">
        <v>52</v>
      </c>
      <c r="V138" s="137" t="s">
        <v>52</v>
      </c>
      <c r="W138" s="137" t="s">
        <v>51</v>
      </c>
      <c r="X138" s="137" t="s">
        <v>52</v>
      </c>
      <c r="Y138" s="82" t="s">
        <v>51</v>
      </c>
      <c r="Z138" s="137" t="s">
        <v>52</v>
      </c>
      <c r="AA138" s="137" t="s">
        <v>51</v>
      </c>
      <c r="AB138" s="137" t="s">
        <v>51</v>
      </c>
      <c r="AC138" s="225" t="s">
        <v>468</v>
      </c>
      <c r="AD138" s="149" t="s">
        <v>469</v>
      </c>
      <c r="AE138" s="137" t="s">
        <v>189</v>
      </c>
      <c r="AF138" s="146" t="s">
        <v>52</v>
      </c>
      <c r="AG138" s="12"/>
    </row>
    <row r="139" ht="34.5" customHeight="1">
      <c r="A139" s="11"/>
      <c r="B139" s="79">
        <f t="shared" si="1"/>
        <v>133</v>
      </c>
      <c r="C139" s="81" t="s">
        <v>81</v>
      </c>
      <c r="D139" s="81" t="s">
        <v>424</v>
      </c>
      <c r="E139" s="81" t="s">
        <v>429</v>
      </c>
      <c r="F139" s="82">
        <v>581558.57</v>
      </c>
      <c r="G139" s="82">
        <v>423449.85</v>
      </c>
      <c r="H139" s="83">
        <v>51.671559369284</v>
      </c>
      <c r="I139" s="83">
        <v>20.17978652218</v>
      </c>
      <c r="J139" s="84" t="s">
        <v>47</v>
      </c>
      <c r="K139" s="84" t="s">
        <v>48</v>
      </c>
      <c r="L139" s="85" t="s">
        <v>470</v>
      </c>
      <c r="M139" s="86" t="s">
        <v>191</v>
      </c>
      <c r="N139" s="86" t="s">
        <v>471</v>
      </c>
      <c r="O139" s="81">
        <v>15.0</v>
      </c>
      <c r="P139" s="81">
        <v>8.0</v>
      </c>
      <c r="Q139" s="81">
        <v>2.0</v>
      </c>
      <c r="R139" s="82" t="s">
        <v>51</v>
      </c>
      <c r="S139" s="137" t="s">
        <v>52</v>
      </c>
      <c r="T139" s="81" t="s">
        <v>52</v>
      </c>
      <c r="U139" s="137" t="s">
        <v>52</v>
      </c>
      <c r="V139" s="137" t="s">
        <v>52</v>
      </c>
      <c r="W139" s="137" t="s">
        <v>51</v>
      </c>
      <c r="X139" s="137" t="s">
        <v>52</v>
      </c>
      <c r="Y139" s="82" t="s">
        <v>51</v>
      </c>
      <c r="Z139" s="137" t="s">
        <v>52</v>
      </c>
      <c r="AA139" s="137" t="s">
        <v>51</v>
      </c>
      <c r="AB139" s="137" t="s">
        <v>51</v>
      </c>
      <c r="AC139" s="225" t="s">
        <v>472</v>
      </c>
      <c r="AD139" s="225" t="s">
        <v>473</v>
      </c>
      <c r="AE139" s="226" t="str">
        <f>HYPERLINK("mailto:benzpal@wp.pl","benzpal@wp.pl")</f>
        <v>benzpal@wp.pl</v>
      </c>
      <c r="AF139" s="146" t="s">
        <v>52</v>
      </c>
      <c r="AG139" s="12"/>
    </row>
    <row r="140" ht="34.5" customHeight="1">
      <c r="A140" s="11"/>
      <c r="B140" s="79">
        <f t="shared" si="1"/>
        <v>134</v>
      </c>
      <c r="C140" s="81" t="s">
        <v>81</v>
      </c>
      <c r="D140" s="81" t="s">
        <v>391</v>
      </c>
      <c r="E140" s="81" t="s">
        <v>433</v>
      </c>
      <c r="F140" s="150">
        <v>585050.29</v>
      </c>
      <c r="G140" s="150">
        <v>430727.08</v>
      </c>
      <c r="H140" s="151">
        <v>51.736478367998</v>
      </c>
      <c r="I140" s="151">
        <v>20.232060117112</v>
      </c>
      <c r="J140" s="223" t="s">
        <v>47</v>
      </c>
      <c r="K140" s="223" t="s">
        <v>48</v>
      </c>
      <c r="L140" s="148" t="s">
        <v>474</v>
      </c>
      <c r="M140" s="86" t="s">
        <v>191</v>
      </c>
      <c r="N140" s="137" t="s">
        <v>71</v>
      </c>
      <c r="O140" s="137">
        <v>50.0</v>
      </c>
      <c r="P140" s="137">
        <v>15.0</v>
      </c>
      <c r="Q140" s="137">
        <v>5.0</v>
      </c>
      <c r="R140" s="82" t="s">
        <v>51</v>
      </c>
      <c r="S140" s="137" t="s">
        <v>52</v>
      </c>
      <c r="T140" s="81" t="s">
        <v>52</v>
      </c>
      <c r="U140" s="137" t="s">
        <v>52</v>
      </c>
      <c r="V140" s="137" t="s">
        <v>52</v>
      </c>
      <c r="W140" s="137" t="s">
        <v>51</v>
      </c>
      <c r="X140" s="137" t="s">
        <v>52</v>
      </c>
      <c r="Y140" s="82" t="s">
        <v>51</v>
      </c>
      <c r="Z140" s="137" t="s">
        <v>52</v>
      </c>
      <c r="AA140" s="137" t="s">
        <v>51</v>
      </c>
      <c r="AB140" s="137" t="s">
        <v>51</v>
      </c>
      <c r="AC140" s="81" t="s">
        <v>53</v>
      </c>
      <c r="AD140" s="149" t="s">
        <v>475</v>
      </c>
      <c r="AE140" s="226" t="str">
        <f>HYPERLINK("mailto:stacja.makowscy@gmail.com","stacja.makowscy@gmail.com")</f>
        <v>stacja.makowscy@gmail.com</v>
      </c>
      <c r="AF140" s="146" t="s">
        <v>52</v>
      </c>
      <c r="AG140" s="12"/>
    </row>
    <row r="141" ht="34.5" customHeight="1">
      <c r="A141" s="11"/>
      <c r="B141" s="93">
        <f t="shared" si="1"/>
        <v>135</v>
      </c>
      <c r="C141" s="95" t="s">
        <v>81</v>
      </c>
      <c r="D141" s="95" t="s">
        <v>439</v>
      </c>
      <c r="E141" s="95" t="s">
        <v>476</v>
      </c>
      <c r="F141" s="96">
        <v>600672.94</v>
      </c>
      <c r="G141" s="96">
        <v>452253.64</v>
      </c>
      <c r="H141" s="97">
        <v>51.927433527346</v>
      </c>
      <c r="I141" s="97">
        <v>20.464566496893</v>
      </c>
      <c r="J141" s="98" t="s">
        <v>47</v>
      </c>
      <c r="K141" s="98" t="s">
        <v>48</v>
      </c>
      <c r="L141" s="99" t="s">
        <v>477</v>
      </c>
      <c r="M141" s="100" t="s">
        <v>191</v>
      </c>
      <c r="N141" s="180" t="s">
        <v>71</v>
      </c>
      <c r="O141" s="180">
        <v>15.0</v>
      </c>
      <c r="P141" s="95">
        <v>15.0</v>
      </c>
      <c r="Q141" s="95"/>
      <c r="R141" s="96" t="s">
        <v>51</v>
      </c>
      <c r="S141" s="96" t="s">
        <v>52</v>
      </c>
      <c r="T141" s="95" t="s">
        <v>52</v>
      </c>
      <c r="U141" s="180" t="s">
        <v>52</v>
      </c>
      <c r="V141" s="180" t="s">
        <v>52</v>
      </c>
      <c r="W141" s="180" t="s">
        <v>51</v>
      </c>
      <c r="X141" s="180" t="s">
        <v>52</v>
      </c>
      <c r="Y141" s="96" t="s">
        <v>51</v>
      </c>
      <c r="Z141" s="180" t="s">
        <v>52</v>
      </c>
      <c r="AA141" s="180" t="s">
        <v>51</v>
      </c>
      <c r="AB141" s="180" t="s">
        <v>51</v>
      </c>
      <c r="AC141" s="180" t="s">
        <v>189</v>
      </c>
      <c r="AD141" s="180" t="s">
        <v>189</v>
      </c>
      <c r="AE141" s="180" t="s">
        <v>189</v>
      </c>
      <c r="AF141" s="229" t="s">
        <v>51</v>
      </c>
      <c r="AG141" s="12"/>
    </row>
    <row r="142" ht="34.5" customHeight="1">
      <c r="A142" s="11"/>
      <c r="B142" s="106">
        <f t="shared" si="1"/>
        <v>136</v>
      </c>
      <c r="C142" s="107" t="s">
        <v>478</v>
      </c>
      <c r="D142" s="108" t="s">
        <v>479</v>
      </c>
      <c r="E142" s="108" t="s">
        <v>480</v>
      </c>
      <c r="F142" s="140">
        <v>527103.3949</v>
      </c>
      <c r="G142" s="140">
        <v>697076.837200001</v>
      </c>
      <c r="H142" s="141">
        <v>54.137297794769</v>
      </c>
      <c r="I142" s="141">
        <v>19.414971415868</v>
      </c>
      <c r="J142" s="111" t="s">
        <v>47</v>
      </c>
      <c r="K142" s="111" t="s">
        <v>146</v>
      </c>
      <c r="L142" s="112" t="s">
        <v>481</v>
      </c>
      <c r="M142" s="113" t="s">
        <v>57</v>
      </c>
      <c r="N142" s="230" t="s">
        <v>71</v>
      </c>
      <c r="O142" s="231">
        <v>80.0</v>
      </c>
      <c r="P142" s="108">
        <v>20.0</v>
      </c>
      <c r="Q142" s="108">
        <v>5.0</v>
      </c>
      <c r="R142" s="116" t="s">
        <v>51</v>
      </c>
      <c r="S142" s="232" t="s">
        <v>51</v>
      </c>
      <c r="T142" s="108" t="s">
        <v>52</v>
      </c>
      <c r="U142" s="230" t="s">
        <v>52</v>
      </c>
      <c r="V142" s="230" t="s">
        <v>52</v>
      </c>
      <c r="W142" s="230" t="s">
        <v>51</v>
      </c>
      <c r="X142" s="230" t="s">
        <v>52</v>
      </c>
      <c r="Y142" s="230" t="s">
        <v>51</v>
      </c>
      <c r="Z142" s="230" t="s">
        <v>52</v>
      </c>
      <c r="AA142" s="230" t="s">
        <v>52</v>
      </c>
      <c r="AB142" s="230" t="s">
        <v>51</v>
      </c>
      <c r="AC142" s="233" t="s">
        <v>217</v>
      </c>
      <c r="AD142" s="117">
        <v>5.52372043E8</v>
      </c>
      <c r="AE142" s="118" t="str">
        <f>HYPERLINK("mailto:info.pl@shell.com","info.pl@shell.com")</f>
        <v>info.pl@shell.com</v>
      </c>
      <c r="AF142" s="234" t="s">
        <v>52</v>
      </c>
      <c r="AG142" s="12"/>
    </row>
    <row r="143" ht="34.5" customHeight="1">
      <c r="A143" s="11"/>
      <c r="B143" s="79">
        <f t="shared" si="1"/>
        <v>137</v>
      </c>
      <c r="C143" s="80" t="s">
        <v>478</v>
      </c>
      <c r="D143" s="81" t="s">
        <v>482</v>
      </c>
      <c r="E143" s="81" t="s">
        <v>483</v>
      </c>
      <c r="F143" s="82">
        <v>529586.7638</v>
      </c>
      <c r="G143" s="82">
        <v>696956.5288</v>
      </c>
      <c r="H143" s="83">
        <v>54.136079142958</v>
      </c>
      <c r="I143" s="83">
        <v>19.452980446989</v>
      </c>
      <c r="J143" s="84" t="s">
        <v>47</v>
      </c>
      <c r="K143" s="84" t="s">
        <v>484</v>
      </c>
      <c r="L143" s="85" t="s">
        <v>485</v>
      </c>
      <c r="M143" s="86" t="s">
        <v>57</v>
      </c>
      <c r="N143" s="137" t="s">
        <v>71</v>
      </c>
      <c r="O143" s="235">
        <v>20.0</v>
      </c>
      <c r="P143" s="81">
        <v>5.0</v>
      </c>
      <c r="Q143" s="81">
        <v>5.0</v>
      </c>
      <c r="R143" s="88" t="s">
        <v>51</v>
      </c>
      <c r="S143" s="124" t="s">
        <v>51</v>
      </c>
      <c r="T143" s="81" t="s">
        <v>52</v>
      </c>
      <c r="U143" s="137" t="s">
        <v>52</v>
      </c>
      <c r="V143" s="137" t="s">
        <v>52</v>
      </c>
      <c r="W143" s="137" t="s">
        <v>51</v>
      </c>
      <c r="X143" s="137" t="s">
        <v>52</v>
      </c>
      <c r="Y143" s="137" t="s">
        <v>52</v>
      </c>
      <c r="Z143" s="137" t="s">
        <v>52</v>
      </c>
      <c r="AA143" s="137" t="s">
        <v>51</v>
      </c>
      <c r="AB143" s="137" t="s">
        <v>51</v>
      </c>
      <c r="AC143" s="81" t="s">
        <v>189</v>
      </c>
      <c r="AD143" s="89" t="s">
        <v>189</v>
      </c>
      <c r="AE143" s="137" t="s">
        <v>189</v>
      </c>
      <c r="AF143" s="146" t="s">
        <v>51</v>
      </c>
      <c r="AG143" s="12"/>
    </row>
    <row r="144" ht="34.5" customHeight="1">
      <c r="A144" s="11"/>
      <c r="B144" s="79">
        <f t="shared" si="1"/>
        <v>138</v>
      </c>
      <c r="C144" s="80" t="s">
        <v>486</v>
      </c>
      <c r="D144" s="81" t="s">
        <v>487</v>
      </c>
      <c r="E144" s="81" t="s">
        <v>488</v>
      </c>
      <c r="F144" s="82">
        <v>532690.0126</v>
      </c>
      <c r="G144" s="82">
        <v>693919.415999999</v>
      </c>
      <c r="H144" s="83">
        <v>54.108587128067</v>
      </c>
      <c r="I144" s="83">
        <v>19.500161156863</v>
      </c>
      <c r="J144" s="84" t="s">
        <v>47</v>
      </c>
      <c r="K144" s="84" t="s">
        <v>484</v>
      </c>
      <c r="L144" s="85"/>
      <c r="M144" s="86" t="s">
        <v>489</v>
      </c>
      <c r="N144" s="86" t="s">
        <v>490</v>
      </c>
      <c r="O144" s="87">
        <v>30.0</v>
      </c>
      <c r="P144" s="81">
        <v>10.0</v>
      </c>
      <c r="Q144" s="81">
        <v>5.0</v>
      </c>
      <c r="R144" s="88" t="s">
        <v>51</v>
      </c>
      <c r="S144" s="124" t="s">
        <v>51</v>
      </c>
      <c r="T144" s="81" t="s">
        <v>52</v>
      </c>
      <c r="U144" s="137" t="s">
        <v>52</v>
      </c>
      <c r="V144" s="137" t="s">
        <v>52</v>
      </c>
      <c r="W144" s="137" t="s">
        <v>51</v>
      </c>
      <c r="X144" s="137" t="s">
        <v>52</v>
      </c>
      <c r="Y144" s="137" t="s">
        <v>51</v>
      </c>
      <c r="Z144" s="137" t="s">
        <v>52</v>
      </c>
      <c r="AA144" s="137" t="s">
        <v>51</v>
      </c>
      <c r="AB144" s="137" t="s">
        <v>51</v>
      </c>
      <c r="AC144" s="81" t="s">
        <v>189</v>
      </c>
      <c r="AD144" s="89" t="s">
        <v>189</v>
      </c>
      <c r="AE144" s="137" t="s">
        <v>189</v>
      </c>
      <c r="AF144" s="146" t="s">
        <v>51</v>
      </c>
      <c r="AG144" s="12"/>
    </row>
    <row r="145" ht="34.5" customHeight="1">
      <c r="A145" s="11"/>
      <c r="B145" s="79">
        <f t="shared" si="1"/>
        <v>139</v>
      </c>
      <c r="C145" s="80" t="s">
        <v>478</v>
      </c>
      <c r="D145" s="81" t="s">
        <v>491</v>
      </c>
      <c r="E145" s="81" t="s">
        <v>492</v>
      </c>
      <c r="F145" s="82">
        <v>548219.5969</v>
      </c>
      <c r="G145" s="82">
        <v>669670.0616</v>
      </c>
      <c r="H145" s="83">
        <v>53.889366529029</v>
      </c>
      <c r="I145" s="83">
        <v>19.733903088098</v>
      </c>
      <c r="J145" s="84" t="s">
        <v>47</v>
      </c>
      <c r="K145" s="84" t="s">
        <v>484</v>
      </c>
      <c r="L145" s="85" t="s">
        <v>493</v>
      </c>
      <c r="M145" s="86" t="s">
        <v>87</v>
      </c>
      <c r="N145" s="86" t="s">
        <v>71</v>
      </c>
      <c r="O145" s="87">
        <v>106.0</v>
      </c>
      <c r="P145" s="81">
        <v>35.0</v>
      </c>
      <c r="Q145" s="81">
        <v>5.0</v>
      </c>
      <c r="R145" s="88" t="s">
        <v>51</v>
      </c>
      <c r="S145" s="88" t="s">
        <v>52</v>
      </c>
      <c r="T145" s="81" t="s">
        <v>52</v>
      </c>
      <c r="U145" s="137" t="s">
        <v>52</v>
      </c>
      <c r="V145" s="137" t="s">
        <v>52</v>
      </c>
      <c r="W145" s="137" t="s">
        <v>52</v>
      </c>
      <c r="X145" s="137" t="s">
        <v>52</v>
      </c>
      <c r="Y145" s="137" t="s">
        <v>51</v>
      </c>
      <c r="Z145" s="137" t="s">
        <v>52</v>
      </c>
      <c r="AA145" s="137" t="s">
        <v>51</v>
      </c>
      <c r="AB145" s="137" t="s">
        <v>51</v>
      </c>
      <c r="AC145" s="81" t="s">
        <v>53</v>
      </c>
      <c r="AD145" s="142">
        <v>8.01167536E8</v>
      </c>
      <c r="AE145" s="90" t="s">
        <v>165</v>
      </c>
      <c r="AF145" s="146" t="s">
        <v>52</v>
      </c>
      <c r="AG145" s="12"/>
    </row>
    <row r="146" ht="34.5" customHeight="1">
      <c r="A146" s="11"/>
      <c r="B146" s="79">
        <f t="shared" si="1"/>
        <v>140</v>
      </c>
      <c r="C146" s="80" t="s">
        <v>478</v>
      </c>
      <c r="D146" s="81" t="s">
        <v>491</v>
      </c>
      <c r="E146" s="81" t="s">
        <v>104</v>
      </c>
      <c r="F146" s="82">
        <v>548211.7832</v>
      </c>
      <c r="G146" s="82">
        <v>669143.034299999</v>
      </c>
      <c r="H146" s="83">
        <v>53.884629231558</v>
      </c>
      <c r="I146" s="83">
        <v>19.733701099832</v>
      </c>
      <c r="J146" s="84" t="s">
        <v>47</v>
      </c>
      <c r="K146" s="84" t="s">
        <v>484</v>
      </c>
      <c r="L146" s="85" t="s">
        <v>494</v>
      </c>
      <c r="M146" s="86" t="s">
        <v>57</v>
      </c>
      <c r="N146" s="86" t="s">
        <v>71</v>
      </c>
      <c r="O146" s="87">
        <v>130.0</v>
      </c>
      <c r="P146" s="81">
        <v>28.0</v>
      </c>
      <c r="Q146" s="81">
        <v>5.0</v>
      </c>
      <c r="R146" s="88" t="s">
        <v>51</v>
      </c>
      <c r="S146" s="88" t="s">
        <v>52</v>
      </c>
      <c r="T146" s="81" t="s">
        <v>52</v>
      </c>
      <c r="U146" s="137" t="s">
        <v>52</v>
      </c>
      <c r="V146" s="137" t="s">
        <v>52</v>
      </c>
      <c r="W146" s="137" t="s">
        <v>52</v>
      </c>
      <c r="X146" s="137" t="s">
        <v>52</v>
      </c>
      <c r="Y146" s="137" t="s">
        <v>51</v>
      </c>
      <c r="Z146" s="137" t="s">
        <v>52</v>
      </c>
      <c r="AA146" s="137" t="s">
        <v>51</v>
      </c>
      <c r="AB146" s="137" t="s">
        <v>51</v>
      </c>
      <c r="AC146" s="81" t="s">
        <v>53</v>
      </c>
      <c r="AD146" s="142">
        <v>8.01167536E8</v>
      </c>
      <c r="AE146" s="90" t="s">
        <v>165</v>
      </c>
      <c r="AF146" s="146" t="s">
        <v>52</v>
      </c>
      <c r="AG146" s="12"/>
    </row>
    <row r="147" ht="34.5" customHeight="1">
      <c r="A147" s="11"/>
      <c r="B147" s="79">
        <f t="shared" si="1"/>
        <v>141</v>
      </c>
      <c r="C147" s="80" t="s">
        <v>478</v>
      </c>
      <c r="D147" s="81" t="s">
        <v>495</v>
      </c>
      <c r="E147" s="81" t="s">
        <v>496</v>
      </c>
      <c r="F147" s="82">
        <v>551974.7054</v>
      </c>
      <c r="G147" s="82">
        <v>660270.8134</v>
      </c>
      <c r="H147" s="83">
        <v>53.804504401527</v>
      </c>
      <c r="I147" s="83">
        <v>19.789458640234</v>
      </c>
      <c r="J147" s="84" t="s">
        <v>47</v>
      </c>
      <c r="K147" s="84" t="s">
        <v>484</v>
      </c>
      <c r="L147" s="85" t="s">
        <v>497</v>
      </c>
      <c r="M147" s="86" t="s">
        <v>87</v>
      </c>
      <c r="N147" s="86" t="s">
        <v>71</v>
      </c>
      <c r="O147" s="87">
        <v>121.0</v>
      </c>
      <c r="P147" s="81">
        <v>17.0</v>
      </c>
      <c r="Q147" s="81">
        <v>6.0</v>
      </c>
      <c r="R147" s="88" t="s">
        <v>51</v>
      </c>
      <c r="S147" s="88" t="s">
        <v>52</v>
      </c>
      <c r="T147" s="81" t="s">
        <v>51</v>
      </c>
      <c r="U147" s="137" t="s">
        <v>52</v>
      </c>
      <c r="V147" s="137" t="s">
        <v>51</v>
      </c>
      <c r="W147" s="137" t="s">
        <v>51</v>
      </c>
      <c r="X147" s="137" t="s">
        <v>51</v>
      </c>
      <c r="Y147" s="137" t="s">
        <v>51</v>
      </c>
      <c r="Z147" s="137" t="s">
        <v>52</v>
      </c>
      <c r="AA147" s="137" t="s">
        <v>51</v>
      </c>
      <c r="AB147" s="137" t="s">
        <v>51</v>
      </c>
      <c r="AC147" s="81" t="s">
        <v>189</v>
      </c>
      <c r="AD147" s="89" t="s">
        <v>189</v>
      </c>
      <c r="AE147" s="137" t="s">
        <v>189</v>
      </c>
      <c r="AF147" s="146" t="s">
        <v>51</v>
      </c>
      <c r="AG147" s="12"/>
    </row>
    <row r="148" ht="34.5" customHeight="1">
      <c r="A148" s="11"/>
      <c r="B148" s="79">
        <f t="shared" si="1"/>
        <v>142</v>
      </c>
      <c r="C148" s="80" t="s">
        <v>478</v>
      </c>
      <c r="D148" s="81" t="s">
        <v>495</v>
      </c>
      <c r="E148" s="81" t="s">
        <v>496</v>
      </c>
      <c r="F148" s="82">
        <v>552050.1965</v>
      </c>
      <c r="G148" s="82">
        <v>660034.509199999</v>
      </c>
      <c r="H148" s="83">
        <v>53.802372499209</v>
      </c>
      <c r="I148" s="83">
        <v>19.79056519512</v>
      </c>
      <c r="J148" s="84" t="s">
        <v>47</v>
      </c>
      <c r="K148" s="84" t="s">
        <v>484</v>
      </c>
      <c r="L148" s="85" t="s">
        <v>498</v>
      </c>
      <c r="M148" s="86" t="s">
        <v>57</v>
      </c>
      <c r="N148" s="86" t="s">
        <v>71</v>
      </c>
      <c r="O148" s="87">
        <v>117.0</v>
      </c>
      <c r="P148" s="81">
        <v>17.0</v>
      </c>
      <c r="Q148" s="81">
        <v>6.0</v>
      </c>
      <c r="R148" s="88" t="s">
        <v>51</v>
      </c>
      <c r="S148" s="88" t="s">
        <v>52</v>
      </c>
      <c r="T148" s="81" t="s">
        <v>51</v>
      </c>
      <c r="U148" s="137" t="s">
        <v>52</v>
      </c>
      <c r="V148" s="137" t="s">
        <v>51</v>
      </c>
      <c r="W148" s="137" t="s">
        <v>51</v>
      </c>
      <c r="X148" s="137" t="s">
        <v>51</v>
      </c>
      <c r="Y148" s="137" t="s">
        <v>51</v>
      </c>
      <c r="Z148" s="137" t="s">
        <v>52</v>
      </c>
      <c r="AA148" s="137" t="s">
        <v>51</v>
      </c>
      <c r="AB148" s="137" t="s">
        <v>51</v>
      </c>
      <c r="AC148" s="81" t="s">
        <v>189</v>
      </c>
      <c r="AD148" s="89" t="s">
        <v>189</v>
      </c>
      <c r="AE148" s="137" t="s">
        <v>189</v>
      </c>
      <c r="AF148" s="146" t="s">
        <v>51</v>
      </c>
      <c r="AG148" s="12"/>
    </row>
    <row r="149" ht="34.5" customHeight="1">
      <c r="A149" s="11"/>
      <c r="B149" s="79">
        <f t="shared" si="1"/>
        <v>143</v>
      </c>
      <c r="C149" s="80" t="s">
        <v>478</v>
      </c>
      <c r="D149" s="81" t="s">
        <v>499</v>
      </c>
      <c r="E149" s="81" t="s">
        <v>496</v>
      </c>
      <c r="F149" s="135">
        <v>586294.0</v>
      </c>
      <c r="G149" s="135">
        <v>628174.1</v>
      </c>
      <c r="H149" s="136">
        <v>53.511430399787</v>
      </c>
      <c r="I149" s="136">
        <v>20.301704097505</v>
      </c>
      <c r="J149" s="84" t="s">
        <v>47</v>
      </c>
      <c r="K149" s="84" t="s">
        <v>500</v>
      </c>
      <c r="L149" s="85" t="s">
        <v>501</v>
      </c>
      <c r="M149" s="86" t="s">
        <v>87</v>
      </c>
      <c r="N149" s="86" t="s">
        <v>71</v>
      </c>
      <c r="O149" s="87">
        <v>38.0</v>
      </c>
      <c r="P149" s="81">
        <v>24.0</v>
      </c>
      <c r="Q149" s="81">
        <v>3.0</v>
      </c>
      <c r="R149" s="88" t="s">
        <v>52</v>
      </c>
      <c r="S149" s="88" t="s">
        <v>52</v>
      </c>
      <c r="T149" s="81" t="s">
        <v>51</v>
      </c>
      <c r="U149" s="137" t="s">
        <v>52</v>
      </c>
      <c r="V149" s="137" t="s">
        <v>51</v>
      </c>
      <c r="W149" s="137" t="s">
        <v>51</v>
      </c>
      <c r="X149" s="211" t="s">
        <v>51</v>
      </c>
      <c r="Y149" s="137" t="s">
        <v>51</v>
      </c>
      <c r="Z149" s="137" t="s">
        <v>52</v>
      </c>
      <c r="AA149" s="137" t="s">
        <v>51</v>
      </c>
      <c r="AB149" s="137" t="s">
        <v>51</v>
      </c>
      <c r="AC149" s="81" t="s">
        <v>189</v>
      </c>
      <c r="AD149" s="89" t="s">
        <v>189</v>
      </c>
      <c r="AE149" s="137" t="s">
        <v>189</v>
      </c>
      <c r="AF149" s="146" t="s">
        <v>51</v>
      </c>
      <c r="AG149" s="12"/>
    </row>
    <row r="150" ht="34.5" customHeight="1">
      <c r="A150" s="11"/>
      <c r="B150" s="79">
        <f t="shared" si="1"/>
        <v>144</v>
      </c>
      <c r="C150" s="80" t="s">
        <v>478</v>
      </c>
      <c r="D150" s="81" t="s">
        <v>502</v>
      </c>
      <c r="E150" s="81" t="s">
        <v>503</v>
      </c>
      <c r="F150" s="135">
        <v>587620.51</v>
      </c>
      <c r="G150" s="135">
        <v>624912.48</v>
      </c>
      <c r="H150" s="136">
        <v>53.481892243762</v>
      </c>
      <c r="I150" s="136">
        <v>20.320796508294</v>
      </c>
      <c r="J150" s="84" t="s">
        <v>47</v>
      </c>
      <c r="K150" s="84" t="s">
        <v>500</v>
      </c>
      <c r="L150" s="85" t="s">
        <v>504</v>
      </c>
      <c r="M150" s="86" t="s">
        <v>57</v>
      </c>
      <c r="N150" s="86" t="s">
        <v>71</v>
      </c>
      <c r="O150" s="87">
        <v>100.0</v>
      </c>
      <c r="P150" s="81">
        <v>70.0</v>
      </c>
      <c r="Q150" s="81">
        <v>0.0</v>
      </c>
      <c r="R150" s="88" t="s">
        <v>51</v>
      </c>
      <c r="S150" s="88" t="s">
        <v>52</v>
      </c>
      <c r="T150" s="81" t="s">
        <v>52</v>
      </c>
      <c r="U150" s="137" t="s">
        <v>52</v>
      </c>
      <c r="V150" s="137" t="s">
        <v>52</v>
      </c>
      <c r="W150" s="137" t="s">
        <v>51</v>
      </c>
      <c r="X150" s="137" t="s">
        <v>52</v>
      </c>
      <c r="Y150" s="137" t="s">
        <v>51</v>
      </c>
      <c r="Z150" s="137" t="s">
        <v>52</v>
      </c>
      <c r="AA150" s="137" t="s">
        <v>51</v>
      </c>
      <c r="AB150" s="137" t="s">
        <v>51</v>
      </c>
      <c r="AC150" s="149" t="s">
        <v>217</v>
      </c>
      <c r="AD150" s="89">
        <v>8.9513903E8</v>
      </c>
      <c r="AE150" s="90" t="str">
        <f>HYPERLINK("mailto:info.pl@shell.com","info.pl@shell.com")</f>
        <v>info.pl@shell.com</v>
      </c>
      <c r="AF150" s="146" t="s">
        <v>52</v>
      </c>
      <c r="AG150" s="12"/>
    </row>
    <row r="151" ht="34.5" customHeight="1">
      <c r="A151" s="11"/>
      <c r="B151" s="79">
        <f t="shared" si="1"/>
        <v>145</v>
      </c>
      <c r="C151" s="80" t="s">
        <v>478</v>
      </c>
      <c r="D151" s="81" t="s">
        <v>505</v>
      </c>
      <c r="E151" s="81" t="s">
        <v>506</v>
      </c>
      <c r="F151" s="135">
        <v>588843.9</v>
      </c>
      <c r="G151" s="135">
        <v>617303.5</v>
      </c>
      <c r="H151" s="136">
        <v>53.413289963368</v>
      </c>
      <c r="I151" s="136">
        <v>20.337082540286</v>
      </c>
      <c r="J151" s="84" t="s">
        <v>47</v>
      </c>
      <c r="K151" s="84" t="s">
        <v>500</v>
      </c>
      <c r="L151" s="85"/>
      <c r="M151" s="86" t="s">
        <v>489</v>
      </c>
      <c r="N151" s="86" t="s">
        <v>507</v>
      </c>
      <c r="O151" s="87">
        <v>40.0</v>
      </c>
      <c r="P151" s="81">
        <v>20.0</v>
      </c>
      <c r="Q151" s="81">
        <v>0.0</v>
      </c>
      <c r="R151" s="88" t="s">
        <v>51</v>
      </c>
      <c r="S151" s="124" t="s">
        <v>51</v>
      </c>
      <c r="T151" s="81" t="s">
        <v>52</v>
      </c>
      <c r="U151" s="137" t="s">
        <v>52</v>
      </c>
      <c r="V151" s="137" t="s">
        <v>52</v>
      </c>
      <c r="W151" s="137" t="s">
        <v>51</v>
      </c>
      <c r="X151" s="137" t="s">
        <v>52</v>
      </c>
      <c r="Y151" s="137" t="s">
        <v>51</v>
      </c>
      <c r="Z151" s="137" t="s">
        <v>52</v>
      </c>
      <c r="AA151" s="137" t="s">
        <v>51</v>
      </c>
      <c r="AB151" s="137" t="s">
        <v>51</v>
      </c>
      <c r="AC151" s="81" t="s">
        <v>508</v>
      </c>
      <c r="AD151" s="89">
        <v>8.96268079E8</v>
      </c>
      <c r="AE151" s="137" t="s">
        <v>509</v>
      </c>
      <c r="AF151" s="146" t="s">
        <v>52</v>
      </c>
      <c r="AG151" s="12"/>
    </row>
    <row r="152" ht="34.5" customHeight="1">
      <c r="A152" s="11"/>
      <c r="B152" s="93">
        <f t="shared" si="1"/>
        <v>146</v>
      </c>
      <c r="C152" s="94" t="s">
        <v>478</v>
      </c>
      <c r="D152" s="95" t="s">
        <v>510</v>
      </c>
      <c r="E152" s="95" t="s">
        <v>511</v>
      </c>
      <c r="F152" s="96">
        <v>539984.8577858</v>
      </c>
      <c r="G152" s="96">
        <v>690539.919988</v>
      </c>
      <c r="H152" s="97">
        <v>54.077689999941</v>
      </c>
      <c r="I152" s="97">
        <v>19.611320033852</v>
      </c>
      <c r="J152" s="98" t="s">
        <v>47</v>
      </c>
      <c r="K152" s="98" t="s">
        <v>484</v>
      </c>
      <c r="L152" s="99" t="s">
        <v>512</v>
      </c>
      <c r="M152" s="100" t="s">
        <v>87</v>
      </c>
      <c r="N152" s="100" t="s">
        <v>71</v>
      </c>
      <c r="O152" s="101">
        <v>13.0</v>
      </c>
      <c r="P152" s="95">
        <v>5.0</v>
      </c>
      <c r="Q152" s="95">
        <v>0.0</v>
      </c>
      <c r="R152" s="155" t="s">
        <v>52</v>
      </c>
      <c r="S152" s="155" t="s">
        <v>51</v>
      </c>
      <c r="T152" s="132" t="s">
        <v>52</v>
      </c>
      <c r="U152" s="236" t="s">
        <v>52</v>
      </c>
      <c r="V152" s="236" t="s">
        <v>52</v>
      </c>
      <c r="W152" s="236" t="s">
        <v>51</v>
      </c>
      <c r="X152" s="236" t="s">
        <v>52</v>
      </c>
      <c r="Y152" s="236" t="s">
        <v>51</v>
      </c>
      <c r="Z152" s="236" t="s">
        <v>52</v>
      </c>
      <c r="AA152" s="236" t="s">
        <v>51</v>
      </c>
      <c r="AB152" s="236" t="s">
        <v>51</v>
      </c>
      <c r="AC152" s="95" t="s">
        <v>106</v>
      </c>
      <c r="AD152" s="103">
        <v>8.01114747E8</v>
      </c>
      <c r="AE152" s="95" t="s">
        <v>107</v>
      </c>
      <c r="AF152" s="237" t="s">
        <v>52</v>
      </c>
      <c r="AG152" s="12"/>
    </row>
    <row r="153" ht="34.5" customHeight="1">
      <c r="A153" s="11"/>
      <c r="B153" s="106">
        <f t="shared" si="1"/>
        <v>147</v>
      </c>
      <c r="C153" s="107" t="s">
        <v>513</v>
      </c>
      <c r="D153" s="108" t="s">
        <v>514</v>
      </c>
      <c r="E153" s="108" t="s">
        <v>515</v>
      </c>
      <c r="F153" s="140">
        <v>387917.54</v>
      </c>
      <c r="G153" s="140">
        <v>323356.8</v>
      </c>
      <c r="H153" s="141">
        <v>50.766326114415</v>
      </c>
      <c r="I153" s="141">
        <v>17.410144121994</v>
      </c>
      <c r="J153" s="111" t="s">
        <v>75</v>
      </c>
      <c r="K153" s="111" t="s">
        <v>186</v>
      </c>
      <c r="L153" s="112" t="s">
        <v>516</v>
      </c>
      <c r="M153" s="113" t="s">
        <v>150</v>
      </c>
      <c r="N153" s="113" t="s">
        <v>71</v>
      </c>
      <c r="O153" s="238">
        <v>52.0</v>
      </c>
      <c r="P153" s="108">
        <v>25.0</v>
      </c>
      <c r="Q153" s="108">
        <v>0.0</v>
      </c>
      <c r="R153" s="116" t="s">
        <v>52</v>
      </c>
      <c r="S153" s="116" t="s">
        <v>52</v>
      </c>
      <c r="T153" s="116" t="s">
        <v>51</v>
      </c>
      <c r="U153" s="230" t="s">
        <v>52</v>
      </c>
      <c r="V153" s="230" t="s">
        <v>51</v>
      </c>
      <c r="W153" s="230" t="s">
        <v>51</v>
      </c>
      <c r="X153" s="230" t="s">
        <v>51</v>
      </c>
      <c r="Y153" s="230" t="s">
        <v>51</v>
      </c>
      <c r="Z153" s="230" t="s">
        <v>52</v>
      </c>
      <c r="AA153" s="230" t="s">
        <v>51</v>
      </c>
      <c r="AB153" s="230" t="s">
        <v>51</v>
      </c>
      <c r="AC153" s="108" t="s">
        <v>517</v>
      </c>
      <c r="AD153" s="117">
        <v>7.740949E8</v>
      </c>
      <c r="AE153" s="230" t="s">
        <v>518</v>
      </c>
      <c r="AF153" s="234" t="s">
        <v>52</v>
      </c>
      <c r="AG153" s="12"/>
    </row>
    <row r="154" ht="34.5" customHeight="1">
      <c r="A154" s="11"/>
      <c r="B154" s="79">
        <f t="shared" si="1"/>
        <v>148</v>
      </c>
      <c r="C154" s="80" t="s">
        <v>513</v>
      </c>
      <c r="D154" s="81" t="s">
        <v>519</v>
      </c>
      <c r="E154" s="81" t="s">
        <v>520</v>
      </c>
      <c r="F154" s="82">
        <v>389642.45</v>
      </c>
      <c r="G154" s="82">
        <v>322005.63</v>
      </c>
      <c r="H154" s="83">
        <v>50.754506999806</v>
      </c>
      <c r="I154" s="83">
        <v>17.435007028094</v>
      </c>
      <c r="J154" s="84" t="s">
        <v>75</v>
      </c>
      <c r="K154" s="84" t="s">
        <v>186</v>
      </c>
      <c r="L154" s="85" t="s">
        <v>521</v>
      </c>
      <c r="M154" s="86" t="s">
        <v>191</v>
      </c>
      <c r="N154" s="86" t="s">
        <v>71</v>
      </c>
      <c r="O154" s="87">
        <v>53.0</v>
      </c>
      <c r="P154" s="81">
        <v>21.0</v>
      </c>
      <c r="Q154" s="108">
        <v>0.0</v>
      </c>
      <c r="R154" s="88" t="s">
        <v>52</v>
      </c>
      <c r="S154" s="88" t="s">
        <v>52</v>
      </c>
      <c r="T154" s="88" t="s">
        <v>51</v>
      </c>
      <c r="U154" s="137" t="s">
        <v>52</v>
      </c>
      <c r="V154" s="137" t="s">
        <v>51</v>
      </c>
      <c r="W154" s="137" t="s">
        <v>51</v>
      </c>
      <c r="X154" s="137" t="s">
        <v>51</v>
      </c>
      <c r="Y154" s="137" t="s">
        <v>51</v>
      </c>
      <c r="Z154" s="137" t="s">
        <v>52</v>
      </c>
      <c r="AA154" s="137" t="s">
        <v>51</v>
      </c>
      <c r="AB154" s="137" t="s">
        <v>51</v>
      </c>
      <c r="AC154" s="81" t="s">
        <v>517</v>
      </c>
      <c r="AD154" s="89">
        <v>7.740949E8</v>
      </c>
      <c r="AE154" s="137" t="s">
        <v>518</v>
      </c>
      <c r="AF154" s="146" t="s">
        <v>52</v>
      </c>
      <c r="AG154" s="12"/>
    </row>
    <row r="155" ht="34.5" customHeight="1">
      <c r="A155" s="11"/>
      <c r="B155" s="79">
        <f t="shared" si="1"/>
        <v>149</v>
      </c>
      <c r="C155" s="80" t="s">
        <v>513</v>
      </c>
      <c r="D155" s="81" t="s">
        <v>522</v>
      </c>
      <c r="E155" s="81" t="s">
        <v>523</v>
      </c>
      <c r="F155" s="82">
        <v>405254.6</v>
      </c>
      <c r="G155" s="82">
        <v>312847.27</v>
      </c>
      <c r="H155" s="83">
        <v>50.674904803366</v>
      </c>
      <c r="I155" s="83">
        <v>17.658687595511</v>
      </c>
      <c r="J155" s="84" t="s">
        <v>75</v>
      </c>
      <c r="K155" s="84" t="s">
        <v>186</v>
      </c>
      <c r="L155" s="85" t="s">
        <v>524</v>
      </c>
      <c r="M155" s="86" t="s">
        <v>191</v>
      </c>
      <c r="N155" s="86" t="s">
        <v>71</v>
      </c>
      <c r="O155" s="87">
        <v>190.0</v>
      </c>
      <c r="P155" s="81">
        <v>62.0</v>
      </c>
      <c r="Q155" s="81">
        <v>5.0</v>
      </c>
      <c r="R155" s="88" t="s">
        <v>52</v>
      </c>
      <c r="S155" s="88" t="s">
        <v>52</v>
      </c>
      <c r="T155" s="88" t="s">
        <v>52</v>
      </c>
      <c r="U155" s="137" t="s">
        <v>52</v>
      </c>
      <c r="V155" s="137" t="s">
        <v>52</v>
      </c>
      <c r="W155" s="137" t="s">
        <v>52</v>
      </c>
      <c r="X155" s="137" t="s">
        <v>52</v>
      </c>
      <c r="Y155" s="137" t="s">
        <v>52</v>
      </c>
      <c r="Z155" s="137" t="s">
        <v>52</v>
      </c>
      <c r="AA155" s="137" t="s">
        <v>51</v>
      </c>
      <c r="AB155" s="137" t="s">
        <v>164</v>
      </c>
      <c r="AC155" s="81" t="s">
        <v>525</v>
      </c>
      <c r="AD155" s="89">
        <v>6.08651918E8</v>
      </c>
      <c r="AE155" s="90" t="str">
        <f t="shared" ref="AE155:AE156" si="12">HYPERLINK("mailto:krzysztof.sztwiorok@gmail.com","krzysztof.sztwiorok@gmail.com")</f>
        <v>krzysztof.sztwiorok@gmail.com</v>
      </c>
      <c r="AF155" s="146" t="s">
        <v>52</v>
      </c>
      <c r="AG155" s="12"/>
    </row>
    <row r="156" ht="34.5" customHeight="1">
      <c r="A156" s="11"/>
      <c r="B156" s="79">
        <f t="shared" si="1"/>
        <v>150</v>
      </c>
      <c r="C156" s="80" t="s">
        <v>513</v>
      </c>
      <c r="D156" s="81" t="s">
        <v>522</v>
      </c>
      <c r="E156" s="81" t="s">
        <v>526</v>
      </c>
      <c r="F156" s="82">
        <v>404797.18</v>
      </c>
      <c r="G156" s="82">
        <v>313173.84</v>
      </c>
      <c r="H156" s="83">
        <v>50.677767026409</v>
      </c>
      <c r="I156" s="83">
        <v>17.652129671991</v>
      </c>
      <c r="J156" s="84" t="s">
        <v>75</v>
      </c>
      <c r="K156" s="84" t="s">
        <v>186</v>
      </c>
      <c r="L156" s="85" t="s">
        <v>527</v>
      </c>
      <c r="M156" s="86" t="s">
        <v>150</v>
      </c>
      <c r="N156" s="86" t="s">
        <v>71</v>
      </c>
      <c r="O156" s="87">
        <v>163.0</v>
      </c>
      <c r="P156" s="81">
        <v>49.0</v>
      </c>
      <c r="Q156" s="81">
        <v>2.0</v>
      </c>
      <c r="R156" s="88" t="s">
        <v>52</v>
      </c>
      <c r="S156" s="88" t="s">
        <v>52</v>
      </c>
      <c r="T156" s="88" t="s">
        <v>52</v>
      </c>
      <c r="U156" s="137" t="s">
        <v>52</v>
      </c>
      <c r="V156" s="137" t="s">
        <v>52</v>
      </c>
      <c r="W156" s="137" t="s">
        <v>52</v>
      </c>
      <c r="X156" s="137" t="s">
        <v>52</v>
      </c>
      <c r="Y156" s="137" t="s">
        <v>51</v>
      </c>
      <c r="Z156" s="137" t="s">
        <v>52</v>
      </c>
      <c r="AA156" s="137" t="s">
        <v>51</v>
      </c>
      <c r="AB156" s="137" t="s">
        <v>164</v>
      </c>
      <c r="AC156" s="81" t="s">
        <v>525</v>
      </c>
      <c r="AD156" s="89">
        <v>6.08651918E8</v>
      </c>
      <c r="AE156" s="90" t="str">
        <f t="shared" si="12"/>
        <v>krzysztof.sztwiorok@gmail.com</v>
      </c>
      <c r="AF156" s="146" t="s">
        <v>52</v>
      </c>
      <c r="AG156" s="12"/>
    </row>
    <row r="157" ht="34.5" customHeight="1">
      <c r="A157" s="11"/>
      <c r="B157" s="79">
        <f t="shared" si="1"/>
        <v>151</v>
      </c>
      <c r="C157" s="80" t="s">
        <v>513</v>
      </c>
      <c r="D157" s="81" t="s">
        <v>528</v>
      </c>
      <c r="E157" s="81" t="s">
        <v>529</v>
      </c>
      <c r="F157" s="82">
        <v>419188.98</v>
      </c>
      <c r="G157" s="82">
        <v>300981.26</v>
      </c>
      <c r="H157" s="83">
        <v>50.57028498258</v>
      </c>
      <c r="I157" s="83">
        <v>17.858498287721</v>
      </c>
      <c r="J157" s="84" t="s">
        <v>75</v>
      </c>
      <c r="K157" s="84" t="s">
        <v>186</v>
      </c>
      <c r="L157" s="85" t="s">
        <v>530</v>
      </c>
      <c r="M157" s="86" t="s">
        <v>150</v>
      </c>
      <c r="N157" s="86" t="s">
        <v>71</v>
      </c>
      <c r="O157" s="87">
        <v>34.0</v>
      </c>
      <c r="P157" s="81">
        <v>36.0</v>
      </c>
      <c r="Q157" s="108">
        <v>0.0</v>
      </c>
      <c r="R157" s="88" t="s">
        <v>52</v>
      </c>
      <c r="S157" s="88" t="s">
        <v>52</v>
      </c>
      <c r="T157" s="88" t="s">
        <v>51</v>
      </c>
      <c r="U157" s="137" t="s">
        <v>52</v>
      </c>
      <c r="V157" s="137" t="s">
        <v>51</v>
      </c>
      <c r="W157" s="137" t="s">
        <v>51</v>
      </c>
      <c r="X157" s="137" t="s">
        <v>51</v>
      </c>
      <c r="Y157" s="137" t="s">
        <v>51</v>
      </c>
      <c r="Z157" s="137" t="s">
        <v>52</v>
      </c>
      <c r="AA157" s="137" t="s">
        <v>51</v>
      </c>
      <c r="AB157" s="137" t="s">
        <v>51</v>
      </c>
      <c r="AC157" s="81" t="s">
        <v>517</v>
      </c>
      <c r="AD157" s="89">
        <v>7.740949E8</v>
      </c>
      <c r="AE157" s="137" t="s">
        <v>518</v>
      </c>
      <c r="AF157" s="146" t="s">
        <v>52</v>
      </c>
      <c r="AG157" s="12"/>
    </row>
    <row r="158" ht="34.5" customHeight="1">
      <c r="A158" s="11"/>
      <c r="B158" s="79">
        <f t="shared" si="1"/>
        <v>152</v>
      </c>
      <c r="C158" s="80" t="s">
        <v>513</v>
      </c>
      <c r="D158" s="81" t="s">
        <v>528</v>
      </c>
      <c r="E158" s="81" t="s">
        <v>531</v>
      </c>
      <c r="F158" s="82">
        <v>419479.03</v>
      </c>
      <c r="G158" s="82">
        <v>300740.71</v>
      </c>
      <c r="H158" s="83">
        <v>50.568161531387</v>
      </c>
      <c r="I158" s="83">
        <v>17.862646641983</v>
      </c>
      <c r="J158" s="84" t="s">
        <v>75</v>
      </c>
      <c r="K158" s="84" t="s">
        <v>186</v>
      </c>
      <c r="L158" s="85" t="s">
        <v>530</v>
      </c>
      <c r="M158" s="86" t="s">
        <v>191</v>
      </c>
      <c r="N158" s="86" t="s">
        <v>71</v>
      </c>
      <c r="O158" s="87">
        <v>51.0</v>
      </c>
      <c r="P158" s="81">
        <v>34.0</v>
      </c>
      <c r="Q158" s="108">
        <v>0.0</v>
      </c>
      <c r="R158" s="88" t="s">
        <v>52</v>
      </c>
      <c r="S158" s="88" t="s">
        <v>52</v>
      </c>
      <c r="T158" s="88" t="s">
        <v>51</v>
      </c>
      <c r="U158" s="137" t="s">
        <v>52</v>
      </c>
      <c r="V158" s="137" t="s">
        <v>51</v>
      </c>
      <c r="W158" s="137" t="s">
        <v>51</v>
      </c>
      <c r="X158" s="137" t="s">
        <v>51</v>
      </c>
      <c r="Y158" s="137" t="s">
        <v>51</v>
      </c>
      <c r="Z158" s="137" t="s">
        <v>52</v>
      </c>
      <c r="AA158" s="137" t="s">
        <v>51</v>
      </c>
      <c r="AB158" s="137" t="s">
        <v>51</v>
      </c>
      <c r="AC158" s="81" t="s">
        <v>517</v>
      </c>
      <c r="AD158" s="89">
        <v>7.740949E8</v>
      </c>
      <c r="AE158" s="137" t="s">
        <v>518</v>
      </c>
      <c r="AF158" s="146" t="s">
        <v>52</v>
      </c>
      <c r="AG158" s="12"/>
    </row>
    <row r="159" ht="34.5" customHeight="1">
      <c r="A159" s="11"/>
      <c r="B159" s="79">
        <f t="shared" si="1"/>
        <v>153</v>
      </c>
      <c r="C159" s="80" t="s">
        <v>513</v>
      </c>
      <c r="D159" s="81" t="s">
        <v>532</v>
      </c>
      <c r="E159" s="81" t="s">
        <v>533</v>
      </c>
      <c r="F159" s="82">
        <v>440630.3</v>
      </c>
      <c r="G159" s="82">
        <v>288678.89</v>
      </c>
      <c r="H159" s="83">
        <v>50.46219974755</v>
      </c>
      <c r="I159" s="83">
        <v>18.16328704825</v>
      </c>
      <c r="J159" s="84" t="s">
        <v>75</v>
      </c>
      <c r="K159" s="84" t="s">
        <v>186</v>
      </c>
      <c r="L159" s="85" t="s">
        <v>534</v>
      </c>
      <c r="M159" s="86" t="s">
        <v>191</v>
      </c>
      <c r="N159" s="86" t="s">
        <v>71</v>
      </c>
      <c r="O159" s="87">
        <v>158.0</v>
      </c>
      <c r="P159" s="81">
        <v>33.0</v>
      </c>
      <c r="Q159" s="108">
        <v>0.0</v>
      </c>
      <c r="R159" s="88" t="s">
        <v>52</v>
      </c>
      <c r="S159" s="88" t="s">
        <v>52</v>
      </c>
      <c r="T159" s="88" t="s">
        <v>52</v>
      </c>
      <c r="U159" s="137" t="s">
        <v>52</v>
      </c>
      <c r="V159" s="137" t="s">
        <v>52</v>
      </c>
      <c r="W159" s="137" t="s">
        <v>52</v>
      </c>
      <c r="X159" s="137" t="s">
        <v>52</v>
      </c>
      <c r="Y159" s="137" t="s">
        <v>52</v>
      </c>
      <c r="Z159" s="137" t="s">
        <v>52</v>
      </c>
      <c r="AA159" s="137" t="s">
        <v>51</v>
      </c>
      <c r="AB159" s="137" t="s">
        <v>164</v>
      </c>
      <c r="AC159" s="81" t="s">
        <v>53</v>
      </c>
      <c r="AD159" s="142">
        <v>8.01167536E8</v>
      </c>
      <c r="AE159" s="90" t="s">
        <v>165</v>
      </c>
      <c r="AF159" s="146" t="s">
        <v>52</v>
      </c>
      <c r="AG159" s="12"/>
    </row>
    <row r="160" ht="34.5" customHeight="1">
      <c r="A160" s="11"/>
      <c r="B160" s="158">
        <f t="shared" si="1"/>
        <v>154</v>
      </c>
      <c r="C160" s="46" t="s">
        <v>513</v>
      </c>
      <c r="D160" s="168" t="s">
        <v>532</v>
      </c>
      <c r="E160" s="168" t="s">
        <v>535</v>
      </c>
      <c r="F160" s="239">
        <v>440335.97</v>
      </c>
      <c r="G160" s="239">
        <v>288669.5</v>
      </c>
      <c r="H160" s="240">
        <v>50.462085390949</v>
      </c>
      <c r="I160" s="240">
        <v>18.159140949166</v>
      </c>
      <c r="J160" s="241" t="s">
        <v>75</v>
      </c>
      <c r="K160" s="241" t="s">
        <v>186</v>
      </c>
      <c r="L160" s="165" t="s">
        <v>534</v>
      </c>
      <c r="M160" s="242" t="s">
        <v>150</v>
      </c>
      <c r="N160" s="242" t="s">
        <v>71</v>
      </c>
      <c r="O160" s="167">
        <v>100.0</v>
      </c>
      <c r="P160" s="168">
        <v>27.0</v>
      </c>
      <c r="Q160" s="168">
        <v>0.0</v>
      </c>
      <c r="R160" s="243" t="s">
        <v>52</v>
      </c>
      <c r="S160" s="243" t="s">
        <v>52</v>
      </c>
      <c r="T160" s="243" t="s">
        <v>52</v>
      </c>
      <c r="U160" s="244" t="s">
        <v>52</v>
      </c>
      <c r="V160" s="244" t="s">
        <v>52</v>
      </c>
      <c r="W160" s="244" t="s">
        <v>51</v>
      </c>
      <c r="X160" s="244" t="s">
        <v>52</v>
      </c>
      <c r="Y160" s="244" t="s">
        <v>51</v>
      </c>
      <c r="Z160" s="244" t="s">
        <v>52</v>
      </c>
      <c r="AA160" s="244" t="s">
        <v>51</v>
      </c>
      <c r="AB160" s="244" t="s">
        <v>164</v>
      </c>
      <c r="AC160" s="168" t="s">
        <v>53</v>
      </c>
      <c r="AD160" s="245">
        <v>8.01167536E8</v>
      </c>
      <c r="AE160" s="246" t="s">
        <v>165</v>
      </c>
      <c r="AF160" s="247" t="s">
        <v>52</v>
      </c>
      <c r="AG160" s="12"/>
    </row>
    <row r="161" ht="34.5" customHeight="1">
      <c r="A161" s="11"/>
      <c r="B161" s="67">
        <f t="shared" si="1"/>
        <v>155</v>
      </c>
      <c r="C161" s="50" t="s">
        <v>536</v>
      </c>
      <c r="D161" s="68" t="s">
        <v>537</v>
      </c>
      <c r="E161" s="68" t="s">
        <v>538</v>
      </c>
      <c r="F161" s="69">
        <v>308746.2</v>
      </c>
      <c r="G161" s="69">
        <v>503913.78</v>
      </c>
      <c r="H161" s="70">
        <v>52.367729912194</v>
      </c>
      <c r="I161" s="70">
        <v>16.189892542484</v>
      </c>
      <c r="J161" s="71" t="s">
        <v>75</v>
      </c>
      <c r="K161" s="71" t="s">
        <v>337</v>
      </c>
      <c r="L161" s="72" t="s">
        <v>539</v>
      </c>
      <c r="M161" s="73" t="s">
        <v>540</v>
      </c>
      <c r="N161" s="73" t="s">
        <v>71</v>
      </c>
      <c r="O161" s="68">
        <v>25.0</v>
      </c>
      <c r="P161" s="68">
        <v>12.0</v>
      </c>
      <c r="Q161" s="68">
        <v>3.0</v>
      </c>
      <c r="R161" s="75" t="s">
        <v>51</v>
      </c>
      <c r="S161" s="75" t="s">
        <v>52</v>
      </c>
      <c r="T161" s="68" t="s">
        <v>51</v>
      </c>
      <c r="U161" s="68" t="s">
        <v>52</v>
      </c>
      <c r="V161" s="68" t="s">
        <v>51</v>
      </c>
      <c r="W161" s="68" t="s">
        <v>51</v>
      </c>
      <c r="X161" s="156" t="s">
        <v>51</v>
      </c>
      <c r="Y161" s="68" t="s">
        <v>51</v>
      </c>
      <c r="Z161" s="156" t="s">
        <v>52</v>
      </c>
      <c r="AA161" s="68" t="s">
        <v>51</v>
      </c>
      <c r="AB161" s="68" t="s">
        <v>51</v>
      </c>
      <c r="AC161" s="68" t="s">
        <v>541</v>
      </c>
      <c r="AD161" s="76">
        <v>5.04422022E8</v>
      </c>
      <c r="AE161" s="248" t="s">
        <v>542</v>
      </c>
      <c r="AF161" s="78" t="s">
        <v>52</v>
      </c>
      <c r="AG161" s="12"/>
    </row>
    <row r="162" ht="34.5" customHeight="1">
      <c r="A162" s="11"/>
      <c r="B162" s="79">
        <f t="shared" si="1"/>
        <v>156</v>
      </c>
      <c r="C162" s="80" t="s">
        <v>536</v>
      </c>
      <c r="D162" s="81" t="s">
        <v>537</v>
      </c>
      <c r="E162" s="81" t="s">
        <v>543</v>
      </c>
      <c r="F162" s="82">
        <v>308746.2</v>
      </c>
      <c r="G162" s="82">
        <v>503913.78</v>
      </c>
      <c r="H162" s="83">
        <v>52.367729912194</v>
      </c>
      <c r="I162" s="83">
        <v>16.189892542484</v>
      </c>
      <c r="J162" s="84" t="s">
        <v>75</v>
      </c>
      <c r="K162" s="84" t="s">
        <v>337</v>
      </c>
      <c r="L162" s="85" t="s">
        <v>539</v>
      </c>
      <c r="M162" s="86" t="s">
        <v>223</v>
      </c>
      <c r="N162" s="86" t="s">
        <v>71</v>
      </c>
      <c r="O162" s="81">
        <v>25.0</v>
      </c>
      <c r="P162" s="81">
        <v>12.0</v>
      </c>
      <c r="Q162" s="81">
        <v>3.0</v>
      </c>
      <c r="R162" s="88" t="s">
        <v>51</v>
      </c>
      <c r="S162" s="88" t="s">
        <v>52</v>
      </c>
      <c r="T162" s="81" t="s">
        <v>51</v>
      </c>
      <c r="U162" s="81" t="s">
        <v>52</v>
      </c>
      <c r="V162" s="81" t="s">
        <v>51</v>
      </c>
      <c r="W162" s="81" t="s">
        <v>51</v>
      </c>
      <c r="X162" s="137" t="s">
        <v>51</v>
      </c>
      <c r="Y162" s="137" t="s">
        <v>51</v>
      </c>
      <c r="Z162" s="137" t="s">
        <v>52</v>
      </c>
      <c r="AA162" s="81" t="s">
        <v>51</v>
      </c>
      <c r="AB162" s="137" t="s">
        <v>51</v>
      </c>
      <c r="AC162" s="81" t="s">
        <v>541</v>
      </c>
      <c r="AD162" s="89">
        <v>5.04422022E8</v>
      </c>
      <c r="AE162" s="249" t="s">
        <v>542</v>
      </c>
      <c r="AF162" s="91" t="s">
        <v>52</v>
      </c>
      <c r="AG162" s="12"/>
    </row>
    <row r="163" ht="34.5" customHeight="1">
      <c r="A163" s="11"/>
      <c r="B163" s="79">
        <f t="shared" si="1"/>
        <v>157</v>
      </c>
      <c r="C163" s="80" t="s">
        <v>536</v>
      </c>
      <c r="D163" s="81" t="s">
        <v>544</v>
      </c>
      <c r="E163" s="81" t="s">
        <v>545</v>
      </c>
      <c r="F163" s="82">
        <v>328264.82</v>
      </c>
      <c r="G163" s="82">
        <v>505359.73</v>
      </c>
      <c r="H163" s="83">
        <v>52.387189217689</v>
      </c>
      <c r="I163" s="83">
        <v>16.475620920676</v>
      </c>
      <c r="J163" s="84" t="s">
        <v>75</v>
      </c>
      <c r="K163" s="84" t="s">
        <v>337</v>
      </c>
      <c r="L163" s="85" t="s">
        <v>546</v>
      </c>
      <c r="M163" s="86" t="s">
        <v>540</v>
      </c>
      <c r="N163" s="86" t="s">
        <v>71</v>
      </c>
      <c r="O163" s="81">
        <v>53.0</v>
      </c>
      <c r="P163" s="81">
        <v>23.0</v>
      </c>
      <c r="Q163" s="81">
        <v>3.0</v>
      </c>
      <c r="R163" s="88" t="s">
        <v>51</v>
      </c>
      <c r="S163" s="88" t="s">
        <v>52</v>
      </c>
      <c r="T163" s="81" t="s">
        <v>51</v>
      </c>
      <c r="U163" s="81" t="s">
        <v>52</v>
      </c>
      <c r="V163" s="81" t="s">
        <v>52</v>
      </c>
      <c r="W163" s="81" t="s">
        <v>52</v>
      </c>
      <c r="X163" s="137" t="s">
        <v>52</v>
      </c>
      <c r="Y163" s="81" t="s">
        <v>51</v>
      </c>
      <c r="Z163" s="137" t="s">
        <v>52</v>
      </c>
      <c r="AA163" s="137" t="s">
        <v>52</v>
      </c>
      <c r="AB163" s="81" t="s">
        <v>51</v>
      </c>
      <c r="AC163" s="81" t="s">
        <v>541</v>
      </c>
      <c r="AD163" s="89">
        <v>5.04422022E8</v>
      </c>
      <c r="AE163" s="249" t="s">
        <v>542</v>
      </c>
      <c r="AF163" s="91" t="s">
        <v>52</v>
      </c>
      <c r="AG163" s="12"/>
    </row>
    <row r="164" ht="34.5" customHeight="1">
      <c r="A164" s="11"/>
      <c r="B164" s="79">
        <f t="shared" si="1"/>
        <v>158</v>
      </c>
      <c r="C164" s="80" t="s">
        <v>536</v>
      </c>
      <c r="D164" s="81" t="s">
        <v>544</v>
      </c>
      <c r="E164" s="81" t="s">
        <v>547</v>
      </c>
      <c r="F164" s="82">
        <v>328264.82</v>
      </c>
      <c r="G164" s="82">
        <v>505359.73</v>
      </c>
      <c r="H164" s="83">
        <v>52.387189217689</v>
      </c>
      <c r="I164" s="83">
        <v>16.475620920676</v>
      </c>
      <c r="J164" s="84" t="s">
        <v>75</v>
      </c>
      <c r="K164" s="84" t="s">
        <v>337</v>
      </c>
      <c r="L164" s="85" t="s">
        <v>548</v>
      </c>
      <c r="M164" s="86" t="s">
        <v>223</v>
      </c>
      <c r="N164" s="86" t="s">
        <v>71</v>
      </c>
      <c r="O164" s="81">
        <v>48.0</v>
      </c>
      <c r="P164" s="81">
        <v>18.0</v>
      </c>
      <c r="Q164" s="81">
        <v>3.0</v>
      </c>
      <c r="R164" s="88" t="s">
        <v>51</v>
      </c>
      <c r="S164" s="88" t="s">
        <v>52</v>
      </c>
      <c r="T164" s="81" t="s">
        <v>51</v>
      </c>
      <c r="U164" s="81" t="s">
        <v>52</v>
      </c>
      <c r="V164" s="81" t="s">
        <v>52</v>
      </c>
      <c r="W164" s="81" t="s">
        <v>52</v>
      </c>
      <c r="X164" s="137" t="s">
        <v>52</v>
      </c>
      <c r="Y164" s="81" t="s">
        <v>51</v>
      </c>
      <c r="Z164" s="137" t="s">
        <v>52</v>
      </c>
      <c r="AA164" s="81" t="s">
        <v>51</v>
      </c>
      <c r="AB164" s="81" t="s">
        <v>51</v>
      </c>
      <c r="AC164" s="81" t="s">
        <v>541</v>
      </c>
      <c r="AD164" s="89">
        <v>5.04422022E8</v>
      </c>
      <c r="AE164" s="249" t="s">
        <v>542</v>
      </c>
      <c r="AF164" s="91" t="s">
        <v>52</v>
      </c>
      <c r="AG164" s="12"/>
    </row>
    <row r="165" ht="34.5" customHeight="1">
      <c r="A165" s="11"/>
      <c r="B165" s="79">
        <f t="shared" si="1"/>
        <v>159</v>
      </c>
      <c r="C165" s="80" t="s">
        <v>536</v>
      </c>
      <c r="D165" s="81" t="s">
        <v>549</v>
      </c>
      <c r="E165" s="81" t="s">
        <v>550</v>
      </c>
      <c r="F165" s="82">
        <v>345599.03</v>
      </c>
      <c r="G165" s="82">
        <v>500724.75</v>
      </c>
      <c r="H165" s="83">
        <v>52.350704166011</v>
      </c>
      <c r="I165" s="83">
        <v>16.732326779233</v>
      </c>
      <c r="J165" s="84" t="s">
        <v>75</v>
      </c>
      <c r="K165" s="84" t="s">
        <v>337</v>
      </c>
      <c r="L165" s="85" t="s">
        <v>551</v>
      </c>
      <c r="M165" s="86" t="s">
        <v>540</v>
      </c>
      <c r="N165" s="86" t="s">
        <v>71</v>
      </c>
      <c r="O165" s="81">
        <v>25.0</v>
      </c>
      <c r="P165" s="81">
        <v>12.0</v>
      </c>
      <c r="Q165" s="81">
        <v>3.0</v>
      </c>
      <c r="R165" s="88" t="s">
        <v>51</v>
      </c>
      <c r="S165" s="88" t="s">
        <v>52</v>
      </c>
      <c r="T165" s="81" t="s">
        <v>51</v>
      </c>
      <c r="U165" s="81" t="s">
        <v>52</v>
      </c>
      <c r="V165" s="81" t="s">
        <v>51</v>
      </c>
      <c r="W165" s="81" t="s">
        <v>51</v>
      </c>
      <c r="X165" s="137" t="s">
        <v>51</v>
      </c>
      <c r="Y165" s="81" t="s">
        <v>51</v>
      </c>
      <c r="Z165" s="81" t="s">
        <v>52</v>
      </c>
      <c r="AA165" s="81" t="s">
        <v>51</v>
      </c>
      <c r="AB165" s="81" t="s">
        <v>51</v>
      </c>
      <c r="AC165" s="81" t="s">
        <v>541</v>
      </c>
      <c r="AD165" s="89">
        <v>5.04422022E8</v>
      </c>
      <c r="AE165" s="249" t="s">
        <v>542</v>
      </c>
      <c r="AF165" s="91" t="s">
        <v>52</v>
      </c>
      <c r="AG165" s="12"/>
    </row>
    <row r="166" ht="34.5" customHeight="1">
      <c r="A166" s="11"/>
      <c r="B166" s="79">
        <f t="shared" si="1"/>
        <v>160</v>
      </c>
      <c r="C166" s="80" t="s">
        <v>536</v>
      </c>
      <c r="D166" s="81" t="s">
        <v>549</v>
      </c>
      <c r="E166" s="11" t="s">
        <v>552</v>
      </c>
      <c r="F166" s="82">
        <v>345599.03</v>
      </c>
      <c r="G166" s="82">
        <v>500724.75</v>
      </c>
      <c r="H166" s="83">
        <v>52.350704166011</v>
      </c>
      <c r="I166" s="83">
        <v>16.732326779233</v>
      </c>
      <c r="J166" s="84" t="s">
        <v>75</v>
      </c>
      <c r="K166" s="84" t="s">
        <v>337</v>
      </c>
      <c r="L166" s="85" t="s">
        <v>551</v>
      </c>
      <c r="M166" s="86" t="s">
        <v>223</v>
      </c>
      <c r="N166" s="86" t="s">
        <v>71</v>
      </c>
      <c r="O166" s="81">
        <v>25.0</v>
      </c>
      <c r="P166" s="81">
        <v>12.0</v>
      </c>
      <c r="Q166" s="81">
        <v>3.0</v>
      </c>
      <c r="R166" s="88" t="s">
        <v>51</v>
      </c>
      <c r="S166" s="88" t="s">
        <v>52</v>
      </c>
      <c r="T166" s="81" t="s">
        <v>51</v>
      </c>
      <c r="U166" s="81" t="s">
        <v>52</v>
      </c>
      <c r="V166" s="81" t="s">
        <v>51</v>
      </c>
      <c r="W166" s="81" t="s">
        <v>51</v>
      </c>
      <c r="X166" s="137" t="s">
        <v>51</v>
      </c>
      <c r="Y166" s="137" t="s">
        <v>51</v>
      </c>
      <c r="Z166" s="81" t="s">
        <v>52</v>
      </c>
      <c r="AA166" s="81" t="s">
        <v>51</v>
      </c>
      <c r="AB166" s="137" t="s">
        <v>51</v>
      </c>
      <c r="AC166" s="81" t="s">
        <v>541</v>
      </c>
      <c r="AD166" s="89">
        <v>5.04422022E8</v>
      </c>
      <c r="AE166" s="249" t="s">
        <v>542</v>
      </c>
      <c r="AF166" s="91" t="s">
        <v>52</v>
      </c>
      <c r="AG166" s="12"/>
    </row>
    <row r="167" ht="34.5" customHeight="1">
      <c r="A167" s="11"/>
      <c r="B167" s="79">
        <f t="shared" si="1"/>
        <v>161</v>
      </c>
      <c r="C167" s="80" t="s">
        <v>536</v>
      </c>
      <c r="D167" s="81" t="s">
        <v>549</v>
      </c>
      <c r="E167" s="81" t="s">
        <v>553</v>
      </c>
      <c r="F167" s="82">
        <v>370053.2</v>
      </c>
      <c r="G167" s="82">
        <v>497549.74</v>
      </c>
      <c r="H167" s="83">
        <v>52.328511787127</v>
      </c>
      <c r="I167" s="83">
        <v>17.092475304615</v>
      </c>
      <c r="J167" s="84" t="s">
        <v>75</v>
      </c>
      <c r="K167" s="84" t="s">
        <v>337</v>
      </c>
      <c r="L167" s="85" t="s">
        <v>554</v>
      </c>
      <c r="M167" s="86" t="s">
        <v>223</v>
      </c>
      <c r="N167" s="86" t="s">
        <v>71</v>
      </c>
      <c r="O167" s="81">
        <v>42.0</v>
      </c>
      <c r="P167" s="81">
        <v>33.0</v>
      </c>
      <c r="Q167" s="81">
        <v>3.0</v>
      </c>
      <c r="R167" s="88" t="s">
        <v>51</v>
      </c>
      <c r="S167" s="88" t="s">
        <v>52</v>
      </c>
      <c r="T167" s="81" t="s">
        <v>51</v>
      </c>
      <c r="U167" s="81" t="s">
        <v>52</v>
      </c>
      <c r="V167" s="81" t="s">
        <v>52</v>
      </c>
      <c r="W167" s="81" t="s">
        <v>52</v>
      </c>
      <c r="X167" s="137" t="s">
        <v>52</v>
      </c>
      <c r="Y167" s="81" t="s">
        <v>51</v>
      </c>
      <c r="Z167" s="81" t="s">
        <v>52</v>
      </c>
      <c r="AA167" s="137" t="s">
        <v>51</v>
      </c>
      <c r="AB167" s="81" t="s">
        <v>51</v>
      </c>
      <c r="AC167" s="81" t="s">
        <v>541</v>
      </c>
      <c r="AD167" s="89">
        <v>5.04422022E8</v>
      </c>
      <c r="AE167" s="249" t="s">
        <v>542</v>
      </c>
      <c r="AF167" s="91" t="s">
        <v>52</v>
      </c>
      <c r="AG167" s="12"/>
    </row>
    <row r="168" ht="34.5" customHeight="1">
      <c r="A168" s="11"/>
      <c r="B168" s="79">
        <f t="shared" si="1"/>
        <v>162</v>
      </c>
      <c r="C168" s="80" t="s">
        <v>536</v>
      </c>
      <c r="D168" s="81" t="s">
        <v>549</v>
      </c>
      <c r="E168" s="81" t="s">
        <v>555</v>
      </c>
      <c r="F168" s="82">
        <v>370053.2</v>
      </c>
      <c r="G168" s="82">
        <v>497549.74</v>
      </c>
      <c r="H168" s="83">
        <v>52.328511787127</v>
      </c>
      <c r="I168" s="83">
        <v>17.092475304615</v>
      </c>
      <c r="J168" s="84" t="s">
        <v>75</v>
      </c>
      <c r="K168" s="84" t="s">
        <v>337</v>
      </c>
      <c r="L168" s="85" t="s">
        <v>556</v>
      </c>
      <c r="M168" s="86" t="s">
        <v>57</v>
      </c>
      <c r="N168" s="86" t="s">
        <v>71</v>
      </c>
      <c r="O168" s="81">
        <v>45.0</v>
      </c>
      <c r="P168" s="81">
        <v>23.0</v>
      </c>
      <c r="Q168" s="81">
        <v>3.0</v>
      </c>
      <c r="R168" s="88" t="s">
        <v>51</v>
      </c>
      <c r="S168" s="88" t="s">
        <v>52</v>
      </c>
      <c r="T168" s="81" t="s">
        <v>51</v>
      </c>
      <c r="U168" s="81" t="s">
        <v>52</v>
      </c>
      <c r="V168" s="81" t="s">
        <v>52</v>
      </c>
      <c r="W168" s="81" t="s">
        <v>52</v>
      </c>
      <c r="X168" s="137" t="s">
        <v>52</v>
      </c>
      <c r="Y168" s="81" t="s">
        <v>51</v>
      </c>
      <c r="Z168" s="137" t="s">
        <v>52</v>
      </c>
      <c r="AA168" s="81" t="s">
        <v>52</v>
      </c>
      <c r="AB168" s="81" t="s">
        <v>51</v>
      </c>
      <c r="AC168" s="81" t="s">
        <v>541</v>
      </c>
      <c r="AD168" s="89">
        <v>5.04422022E8</v>
      </c>
      <c r="AE168" s="249" t="s">
        <v>542</v>
      </c>
      <c r="AF168" s="91" t="s">
        <v>52</v>
      </c>
      <c r="AG168" s="12"/>
    </row>
    <row r="169" ht="34.5" customHeight="1">
      <c r="A169" s="11"/>
      <c r="B169" s="79">
        <f t="shared" si="1"/>
        <v>163</v>
      </c>
      <c r="C169" s="80" t="s">
        <v>536</v>
      </c>
      <c r="D169" s="81" t="s">
        <v>557</v>
      </c>
      <c r="E169" s="81" t="s">
        <v>558</v>
      </c>
      <c r="F169" s="82">
        <v>392337.77</v>
      </c>
      <c r="G169" s="82">
        <v>495849.79</v>
      </c>
      <c r="H169" s="83">
        <v>52.318057654567</v>
      </c>
      <c r="I169" s="83">
        <v>17.41999223741</v>
      </c>
      <c r="J169" s="84" t="s">
        <v>75</v>
      </c>
      <c r="K169" s="84" t="s">
        <v>337</v>
      </c>
      <c r="L169" s="85" t="s">
        <v>559</v>
      </c>
      <c r="M169" s="86" t="s">
        <v>223</v>
      </c>
      <c r="N169" s="86" t="s">
        <v>71</v>
      </c>
      <c r="O169" s="81">
        <v>25.0</v>
      </c>
      <c r="P169" s="81">
        <v>33.0</v>
      </c>
      <c r="Q169" s="81">
        <v>3.0</v>
      </c>
      <c r="R169" s="88" t="s">
        <v>51</v>
      </c>
      <c r="S169" s="88" t="s">
        <v>52</v>
      </c>
      <c r="T169" s="81" t="s">
        <v>51</v>
      </c>
      <c r="U169" s="81" t="s">
        <v>52</v>
      </c>
      <c r="V169" s="81" t="s">
        <v>51</v>
      </c>
      <c r="W169" s="81" t="s">
        <v>51</v>
      </c>
      <c r="X169" s="137" t="s">
        <v>51</v>
      </c>
      <c r="Y169" s="81" t="s">
        <v>51</v>
      </c>
      <c r="Z169" s="137" t="s">
        <v>52</v>
      </c>
      <c r="AA169" s="81" t="s">
        <v>51</v>
      </c>
      <c r="AB169" s="81" t="s">
        <v>51</v>
      </c>
      <c r="AC169" s="81" t="s">
        <v>541</v>
      </c>
      <c r="AD169" s="89">
        <v>5.04422022E8</v>
      </c>
      <c r="AE169" s="249" t="s">
        <v>542</v>
      </c>
      <c r="AF169" s="91" t="s">
        <v>52</v>
      </c>
      <c r="AG169" s="12"/>
    </row>
    <row r="170" ht="34.5" customHeight="1">
      <c r="A170" s="11"/>
      <c r="B170" s="79">
        <f t="shared" si="1"/>
        <v>164</v>
      </c>
      <c r="C170" s="80" t="s">
        <v>536</v>
      </c>
      <c r="D170" s="81" t="s">
        <v>557</v>
      </c>
      <c r="E170" s="81" t="s">
        <v>560</v>
      </c>
      <c r="F170" s="82">
        <v>392337.77</v>
      </c>
      <c r="G170" s="82">
        <v>495849.79</v>
      </c>
      <c r="H170" s="83">
        <v>52.318057654567</v>
      </c>
      <c r="I170" s="83">
        <v>17.41999223741</v>
      </c>
      <c r="J170" s="84" t="s">
        <v>75</v>
      </c>
      <c r="K170" s="84" t="s">
        <v>337</v>
      </c>
      <c r="L170" s="85" t="s">
        <v>559</v>
      </c>
      <c r="M170" s="86" t="s">
        <v>57</v>
      </c>
      <c r="N170" s="86" t="s">
        <v>71</v>
      </c>
      <c r="O170" s="81">
        <v>25.0</v>
      </c>
      <c r="P170" s="81">
        <v>33.0</v>
      </c>
      <c r="Q170" s="81">
        <v>3.0</v>
      </c>
      <c r="R170" s="88" t="s">
        <v>51</v>
      </c>
      <c r="S170" s="88" t="s">
        <v>52</v>
      </c>
      <c r="T170" s="81" t="s">
        <v>51</v>
      </c>
      <c r="U170" s="81" t="s">
        <v>52</v>
      </c>
      <c r="V170" s="81" t="s">
        <v>51</v>
      </c>
      <c r="W170" s="81" t="s">
        <v>51</v>
      </c>
      <c r="X170" s="137" t="s">
        <v>51</v>
      </c>
      <c r="Y170" s="137" t="s">
        <v>51</v>
      </c>
      <c r="Z170" s="137" t="s">
        <v>52</v>
      </c>
      <c r="AA170" s="81" t="s">
        <v>51</v>
      </c>
      <c r="AB170" s="81" t="s">
        <v>51</v>
      </c>
      <c r="AC170" s="81" t="s">
        <v>541</v>
      </c>
      <c r="AD170" s="89">
        <v>5.04422022E8</v>
      </c>
      <c r="AE170" s="249" t="s">
        <v>542</v>
      </c>
      <c r="AF170" s="91" t="s">
        <v>52</v>
      </c>
      <c r="AG170" s="12"/>
    </row>
    <row r="171" ht="34.5" customHeight="1">
      <c r="A171" s="11"/>
      <c r="B171" s="79">
        <f t="shared" si="1"/>
        <v>165</v>
      </c>
      <c r="C171" s="80" t="s">
        <v>536</v>
      </c>
      <c r="D171" s="81" t="s">
        <v>557</v>
      </c>
      <c r="E171" s="81" t="s">
        <v>561</v>
      </c>
      <c r="F171" s="82">
        <v>408153.27</v>
      </c>
      <c r="G171" s="82">
        <v>492893.07</v>
      </c>
      <c r="H171" s="83">
        <v>52.294350620236</v>
      </c>
      <c r="I171" s="83">
        <v>17.65282578197</v>
      </c>
      <c r="J171" s="84" t="s">
        <v>75</v>
      </c>
      <c r="K171" s="84" t="s">
        <v>337</v>
      </c>
      <c r="L171" s="85" t="s">
        <v>562</v>
      </c>
      <c r="M171" s="86" t="s">
        <v>223</v>
      </c>
      <c r="N171" s="86" t="s">
        <v>71</v>
      </c>
      <c r="O171" s="81">
        <v>33.0</v>
      </c>
      <c r="P171" s="81">
        <v>23.0</v>
      </c>
      <c r="Q171" s="81">
        <v>3.0</v>
      </c>
      <c r="R171" s="88" t="s">
        <v>51</v>
      </c>
      <c r="S171" s="88" t="s">
        <v>52</v>
      </c>
      <c r="T171" s="81" t="s">
        <v>51</v>
      </c>
      <c r="U171" s="81" t="s">
        <v>52</v>
      </c>
      <c r="V171" s="81" t="s">
        <v>51</v>
      </c>
      <c r="W171" s="81" t="s">
        <v>52</v>
      </c>
      <c r="X171" s="137" t="s">
        <v>51</v>
      </c>
      <c r="Y171" s="81" t="s">
        <v>51</v>
      </c>
      <c r="Z171" s="137" t="s">
        <v>52</v>
      </c>
      <c r="AA171" s="137" t="s">
        <v>51</v>
      </c>
      <c r="AB171" s="137" t="s">
        <v>51</v>
      </c>
      <c r="AC171" s="81" t="s">
        <v>541</v>
      </c>
      <c r="AD171" s="89">
        <v>5.04422022E8</v>
      </c>
      <c r="AE171" s="249" t="s">
        <v>542</v>
      </c>
      <c r="AF171" s="91" t="s">
        <v>52</v>
      </c>
      <c r="AG171" s="12"/>
    </row>
    <row r="172" ht="34.5" customHeight="1">
      <c r="A172" s="11"/>
      <c r="B172" s="79">
        <f t="shared" si="1"/>
        <v>166</v>
      </c>
      <c r="C172" s="80" t="s">
        <v>536</v>
      </c>
      <c r="D172" s="81" t="s">
        <v>557</v>
      </c>
      <c r="E172" s="81" t="s">
        <v>563</v>
      </c>
      <c r="F172" s="82">
        <v>408153.27</v>
      </c>
      <c r="G172" s="82">
        <v>492893.07</v>
      </c>
      <c r="H172" s="83">
        <v>52.294350620236</v>
      </c>
      <c r="I172" s="83">
        <v>17.65282578197</v>
      </c>
      <c r="J172" s="84" t="s">
        <v>75</v>
      </c>
      <c r="K172" s="84" t="s">
        <v>337</v>
      </c>
      <c r="L172" s="85" t="s">
        <v>562</v>
      </c>
      <c r="M172" s="86" t="s">
        <v>57</v>
      </c>
      <c r="N172" s="86" t="s">
        <v>71</v>
      </c>
      <c r="O172" s="81">
        <v>29.0</v>
      </c>
      <c r="P172" s="81">
        <v>18.0</v>
      </c>
      <c r="Q172" s="81">
        <v>3.0</v>
      </c>
      <c r="R172" s="88" t="s">
        <v>51</v>
      </c>
      <c r="S172" s="88" t="s">
        <v>52</v>
      </c>
      <c r="T172" s="81" t="s">
        <v>51</v>
      </c>
      <c r="U172" s="81" t="s">
        <v>52</v>
      </c>
      <c r="V172" s="81" t="s">
        <v>51</v>
      </c>
      <c r="W172" s="81" t="s">
        <v>52</v>
      </c>
      <c r="X172" s="137" t="s">
        <v>51</v>
      </c>
      <c r="Y172" s="81" t="s">
        <v>51</v>
      </c>
      <c r="Z172" s="137" t="s">
        <v>52</v>
      </c>
      <c r="AA172" s="81" t="s">
        <v>51</v>
      </c>
      <c r="AB172" s="81" t="s">
        <v>51</v>
      </c>
      <c r="AC172" s="81" t="s">
        <v>541</v>
      </c>
      <c r="AD172" s="89">
        <v>5.04422022E8</v>
      </c>
      <c r="AE172" s="249" t="s">
        <v>542</v>
      </c>
      <c r="AF172" s="91" t="s">
        <v>52</v>
      </c>
      <c r="AG172" s="12"/>
    </row>
    <row r="173" ht="34.5" customHeight="1">
      <c r="A173" s="11"/>
      <c r="B173" s="79">
        <f t="shared" si="1"/>
        <v>167</v>
      </c>
      <c r="C173" s="80" t="s">
        <v>536</v>
      </c>
      <c r="D173" s="81" t="s">
        <v>564</v>
      </c>
      <c r="E173" s="81" t="s">
        <v>565</v>
      </c>
      <c r="F173" s="82">
        <v>417333.01</v>
      </c>
      <c r="G173" s="82">
        <v>489061.89</v>
      </c>
      <c r="H173" s="83">
        <v>52.261362541897</v>
      </c>
      <c r="I173" s="83">
        <v>17.788376234663</v>
      </c>
      <c r="J173" s="84" t="s">
        <v>75</v>
      </c>
      <c r="K173" s="84" t="s">
        <v>337</v>
      </c>
      <c r="L173" s="85" t="s">
        <v>566</v>
      </c>
      <c r="M173" s="86" t="s">
        <v>223</v>
      </c>
      <c r="N173" s="86" t="s">
        <v>71</v>
      </c>
      <c r="O173" s="81">
        <v>25.0</v>
      </c>
      <c r="P173" s="81">
        <v>12.0</v>
      </c>
      <c r="Q173" s="81">
        <v>3.0</v>
      </c>
      <c r="R173" s="88" t="s">
        <v>51</v>
      </c>
      <c r="S173" s="88" t="s">
        <v>52</v>
      </c>
      <c r="T173" s="81" t="s">
        <v>51</v>
      </c>
      <c r="U173" s="81" t="s">
        <v>52</v>
      </c>
      <c r="V173" s="81" t="s">
        <v>51</v>
      </c>
      <c r="W173" s="81" t="s">
        <v>51</v>
      </c>
      <c r="X173" s="137" t="s">
        <v>51</v>
      </c>
      <c r="Y173" s="81" t="s">
        <v>51</v>
      </c>
      <c r="Z173" s="137" t="s">
        <v>52</v>
      </c>
      <c r="AA173" s="81" t="s">
        <v>51</v>
      </c>
      <c r="AB173" s="81" t="s">
        <v>51</v>
      </c>
      <c r="AC173" s="81" t="s">
        <v>541</v>
      </c>
      <c r="AD173" s="89">
        <v>5.04422022E8</v>
      </c>
      <c r="AE173" s="249" t="s">
        <v>542</v>
      </c>
      <c r="AF173" s="91" t="s">
        <v>52</v>
      </c>
      <c r="AG173" s="12"/>
    </row>
    <row r="174" ht="34.5" customHeight="1">
      <c r="A174" s="11"/>
      <c r="B174" s="79">
        <f t="shared" si="1"/>
        <v>168</v>
      </c>
      <c r="C174" s="80" t="s">
        <v>536</v>
      </c>
      <c r="D174" s="81" t="s">
        <v>564</v>
      </c>
      <c r="E174" s="81" t="s">
        <v>567</v>
      </c>
      <c r="F174" s="82">
        <v>428383.35</v>
      </c>
      <c r="G174" s="82">
        <v>484483.27</v>
      </c>
      <c r="H174" s="83">
        <v>52.22174339633</v>
      </c>
      <c r="I174" s="83">
        <v>17.95127688308</v>
      </c>
      <c r="J174" s="84" t="s">
        <v>75</v>
      </c>
      <c r="K174" s="84" t="s">
        <v>337</v>
      </c>
      <c r="L174" s="85" t="s">
        <v>568</v>
      </c>
      <c r="M174" s="86" t="s">
        <v>57</v>
      </c>
      <c r="N174" s="86" t="s">
        <v>71</v>
      </c>
      <c r="O174" s="81">
        <v>25.0</v>
      </c>
      <c r="P174" s="81">
        <v>12.0</v>
      </c>
      <c r="Q174" s="81">
        <v>3.0</v>
      </c>
      <c r="R174" s="88" t="s">
        <v>51</v>
      </c>
      <c r="S174" s="88" t="s">
        <v>52</v>
      </c>
      <c r="T174" s="81" t="s">
        <v>51</v>
      </c>
      <c r="U174" s="81" t="s">
        <v>52</v>
      </c>
      <c r="V174" s="81" t="s">
        <v>51</v>
      </c>
      <c r="W174" s="81" t="s">
        <v>51</v>
      </c>
      <c r="X174" s="137" t="s">
        <v>51</v>
      </c>
      <c r="Y174" s="137" t="s">
        <v>51</v>
      </c>
      <c r="Z174" s="137" t="s">
        <v>52</v>
      </c>
      <c r="AA174" s="81" t="s">
        <v>51</v>
      </c>
      <c r="AB174" s="81" t="s">
        <v>51</v>
      </c>
      <c r="AC174" s="81" t="s">
        <v>541</v>
      </c>
      <c r="AD174" s="89">
        <v>5.04422022E8</v>
      </c>
      <c r="AE174" s="249" t="s">
        <v>542</v>
      </c>
      <c r="AF174" s="91" t="s">
        <v>52</v>
      </c>
      <c r="AG174" s="12"/>
    </row>
    <row r="175" ht="34.5" customHeight="1">
      <c r="A175" s="11"/>
      <c r="B175" s="79">
        <f t="shared" si="1"/>
        <v>169</v>
      </c>
      <c r="C175" s="80" t="s">
        <v>536</v>
      </c>
      <c r="D175" s="81" t="s">
        <v>569</v>
      </c>
      <c r="E175" s="81" t="s">
        <v>570</v>
      </c>
      <c r="F175" s="82">
        <v>440047.53</v>
      </c>
      <c r="G175" s="82">
        <v>479648.0</v>
      </c>
      <c r="H175" s="83">
        <v>52.179657196749</v>
      </c>
      <c r="I175" s="83">
        <v>18.122914665557</v>
      </c>
      <c r="J175" s="84" t="s">
        <v>75</v>
      </c>
      <c r="K175" s="84" t="s">
        <v>337</v>
      </c>
      <c r="L175" s="85" t="s">
        <v>571</v>
      </c>
      <c r="M175" s="86" t="s">
        <v>57</v>
      </c>
      <c r="N175" s="86" t="s">
        <v>71</v>
      </c>
      <c r="O175" s="81">
        <v>94.0</v>
      </c>
      <c r="P175" s="81">
        <v>23.0</v>
      </c>
      <c r="Q175" s="81">
        <v>3.0</v>
      </c>
      <c r="R175" s="88" t="s">
        <v>51</v>
      </c>
      <c r="S175" s="88" t="s">
        <v>52</v>
      </c>
      <c r="T175" s="81" t="s">
        <v>52</v>
      </c>
      <c r="U175" s="81" t="s">
        <v>52</v>
      </c>
      <c r="V175" s="81" t="s">
        <v>52</v>
      </c>
      <c r="W175" s="81" t="s">
        <v>52</v>
      </c>
      <c r="X175" s="137" t="s">
        <v>52</v>
      </c>
      <c r="Y175" s="137" t="s">
        <v>51</v>
      </c>
      <c r="Z175" s="137" t="s">
        <v>52</v>
      </c>
      <c r="AA175" s="137" t="s">
        <v>51</v>
      </c>
      <c r="AB175" s="137" t="s">
        <v>51</v>
      </c>
      <c r="AC175" s="81" t="s">
        <v>541</v>
      </c>
      <c r="AD175" s="89">
        <v>5.04422022E8</v>
      </c>
      <c r="AE175" s="249" t="s">
        <v>542</v>
      </c>
      <c r="AF175" s="91" t="s">
        <v>52</v>
      </c>
      <c r="AG175" s="12"/>
    </row>
    <row r="176" ht="34.5" customHeight="1">
      <c r="A176" s="11"/>
      <c r="B176" s="79">
        <f t="shared" si="1"/>
        <v>170</v>
      </c>
      <c r="C176" s="80" t="s">
        <v>536</v>
      </c>
      <c r="D176" s="81" t="s">
        <v>569</v>
      </c>
      <c r="E176" s="81" t="s">
        <v>572</v>
      </c>
      <c r="F176" s="82">
        <v>440047.53</v>
      </c>
      <c r="G176" s="82">
        <v>479648.0</v>
      </c>
      <c r="H176" s="83">
        <v>52.179657196749</v>
      </c>
      <c r="I176" s="83">
        <v>18.122914665557</v>
      </c>
      <c r="J176" s="84" t="s">
        <v>75</v>
      </c>
      <c r="K176" s="84" t="s">
        <v>337</v>
      </c>
      <c r="L176" s="85" t="s">
        <v>573</v>
      </c>
      <c r="M176" s="86" t="s">
        <v>223</v>
      </c>
      <c r="N176" s="86" t="s">
        <v>71</v>
      </c>
      <c r="O176" s="81">
        <v>48.0</v>
      </c>
      <c r="P176" s="81">
        <v>18.0</v>
      </c>
      <c r="Q176" s="81">
        <v>3.0</v>
      </c>
      <c r="R176" s="88" t="s">
        <v>51</v>
      </c>
      <c r="S176" s="88" t="s">
        <v>52</v>
      </c>
      <c r="T176" s="81" t="s">
        <v>52</v>
      </c>
      <c r="U176" s="81" t="s">
        <v>52</v>
      </c>
      <c r="V176" s="81" t="s">
        <v>52</v>
      </c>
      <c r="W176" s="81" t="s">
        <v>52</v>
      </c>
      <c r="X176" s="137" t="s">
        <v>52</v>
      </c>
      <c r="Y176" s="137" t="s">
        <v>52</v>
      </c>
      <c r="Z176" s="137" t="s">
        <v>52</v>
      </c>
      <c r="AA176" s="137" t="s">
        <v>52</v>
      </c>
      <c r="AB176" s="81" t="s">
        <v>51</v>
      </c>
      <c r="AC176" s="81" t="s">
        <v>541</v>
      </c>
      <c r="AD176" s="89">
        <v>5.04422022E8</v>
      </c>
      <c r="AE176" s="249" t="s">
        <v>542</v>
      </c>
      <c r="AF176" s="91" t="s">
        <v>52</v>
      </c>
      <c r="AG176" s="12"/>
    </row>
    <row r="177" ht="34.5" customHeight="1">
      <c r="A177" s="11"/>
      <c r="B177" s="79">
        <f t="shared" si="1"/>
        <v>171</v>
      </c>
      <c r="C177" s="80" t="s">
        <v>223</v>
      </c>
      <c r="D177" s="81" t="s">
        <v>569</v>
      </c>
      <c r="E177" s="81" t="s">
        <v>574</v>
      </c>
      <c r="F177" s="82">
        <v>450595.17</v>
      </c>
      <c r="G177" s="82">
        <v>476495.22</v>
      </c>
      <c r="H177" s="83">
        <v>52.152351385655</v>
      </c>
      <c r="I177" s="83">
        <v>18.277667775888</v>
      </c>
      <c r="J177" s="84" t="s">
        <v>75</v>
      </c>
      <c r="K177" s="84" t="s">
        <v>337</v>
      </c>
      <c r="L177" s="85" t="s">
        <v>575</v>
      </c>
      <c r="M177" s="86" t="s">
        <v>57</v>
      </c>
      <c r="N177" s="86" t="s">
        <v>71</v>
      </c>
      <c r="O177" s="81">
        <v>16.0</v>
      </c>
      <c r="P177" s="81">
        <v>8.0</v>
      </c>
      <c r="Q177" s="81">
        <v>0.0</v>
      </c>
      <c r="R177" s="250" t="s">
        <v>51</v>
      </c>
      <c r="S177" s="250" t="s">
        <v>52</v>
      </c>
      <c r="T177" s="251" t="s">
        <v>51</v>
      </c>
      <c r="U177" s="251" t="s">
        <v>52</v>
      </c>
      <c r="V177" s="251" t="s">
        <v>51</v>
      </c>
      <c r="W177" s="251" t="s">
        <v>51</v>
      </c>
      <c r="X177" s="252" t="s">
        <v>51</v>
      </c>
      <c r="Y177" s="252" t="s">
        <v>51</v>
      </c>
      <c r="Z177" s="252" t="s">
        <v>52</v>
      </c>
      <c r="AA177" s="252" t="s">
        <v>51</v>
      </c>
      <c r="AB177" s="251" t="s">
        <v>51</v>
      </c>
      <c r="AC177" s="81" t="s">
        <v>576</v>
      </c>
      <c r="AD177" s="89">
        <v>6.32143619E8</v>
      </c>
      <c r="AE177" s="90" t="str">
        <f t="shared" ref="AE177:AE178" si="13">HYPERLINK("mailto:rejon.konin@gddkia.gov.pl","rejon.konin@gddkia.gov.pl")</f>
        <v>rejon.konin@gddkia.gov.pl</v>
      </c>
      <c r="AF177" s="146" t="s">
        <v>52</v>
      </c>
      <c r="AG177" s="12"/>
    </row>
    <row r="178" ht="34.5" customHeight="1">
      <c r="A178" s="11"/>
      <c r="B178" s="79">
        <f t="shared" si="1"/>
        <v>172</v>
      </c>
      <c r="C178" s="80" t="s">
        <v>223</v>
      </c>
      <c r="D178" s="81" t="s">
        <v>569</v>
      </c>
      <c r="E178" s="81" t="s">
        <v>574</v>
      </c>
      <c r="F178" s="82">
        <v>450595.17</v>
      </c>
      <c r="G178" s="82">
        <v>476495.22</v>
      </c>
      <c r="H178" s="83">
        <v>52.152351385655</v>
      </c>
      <c r="I178" s="83">
        <v>18.277667775888</v>
      </c>
      <c r="J178" s="84" t="s">
        <v>75</v>
      </c>
      <c r="K178" s="84" t="s">
        <v>337</v>
      </c>
      <c r="L178" s="85" t="s">
        <v>575</v>
      </c>
      <c r="M178" s="86" t="s">
        <v>223</v>
      </c>
      <c r="N178" s="86" t="s">
        <v>71</v>
      </c>
      <c r="O178" s="81">
        <v>21.0</v>
      </c>
      <c r="P178" s="81">
        <v>8.0</v>
      </c>
      <c r="Q178" s="81">
        <v>0.0</v>
      </c>
      <c r="R178" s="250" t="s">
        <v>51</v>
      </c>
      <c r="S178" s="250" t="s">
        <v>52</v>
      </c>
      <c r="T178" s="251" t="s">
        <v>51</v>
      </c>
      <c r="U178" s="251" t="s">
        <v>52</v>
      </c>
      <c r="V178" s="251" t="s">
        <v>51</v>
      </c>
      <c r="W178" s="251" t="s">
        <v>51</v>
      </c>
      <c r="X178" s="252" t="s">
        <v>51</v>
      </c>
      <c r="Y178" s="252" t="s">
        <v>51</v>
      </c>
      <c r="Z178" s="252" t="s">
        <v>52</v>
      </c>
      <c r="AA178" s="252" t="s">
        <v>51</v>
      </c>
      <c r="AB178" s="251" t="s">
        <v>51</v>
      </c>
      <c r="AC178" s="81" t="s">
        <v>576</v>
      </c>
      <c r="AD178" s="89">
        <v>6.32143619E8</v>
      </c>
      <c r="AE178" s="90" t="str">
        <f t="shared" si="13"/>
        <v>rejon.konin@gddkia.gov.pl</v>
      </c>
      <c r="AF178" s="146" t="s">
        <v>52</v>
      </c>
      <c r="AG178" s="12"/>
    </row>
    <row r="179" ht="34.5" customHeight="1">
      <c r="A179" s="11"/>
      <c r="B179" s="79">
        <f t="shared" si="1"/>
        <v>173</v>
      </c>
      <c r="C179" s="80" t="s">
        <v>223</v>
      </c>
      <c r="D179" s="81" t="s">
        <v>577</v>
      </c>
      <c r="E179" s="81" t="s">
        <v>578</v>
      </c>
      <c r="F179" s="82">
        <v>462853.34</v>
      </c>
      <c r="G179" s="82">
        <v>476399.7</v>
      </c>
      <c r="H179" s="83">
        <v>52.152453696968</v>
      </c>
      <c r="I179" s="83">
        <v>18.45689085477</v>
      </c>
      <c r="J179" s="84" t="s">
        <v>75</v>
      </c>
      <c r="K179" s="84" t="s">
        <v>337</v>
      </c>
      <c r="L179" s="85" t="s">
        <v>579</v>
      </c>
      <c r="M179" s="86" t="s">
        <v>57</v>
      </c>
      <c r="N179" s="86" t="s">
        <v>71</v>
      </c>
      <c r="O179" s="81">
        <v>28.0</v>
      </c>
      <c r="P179" s="81">
        <v>12.0</v>
      </c>
      <c r="Q179" s="81">
        <v>3.0</v>
      </c>
      <c r="R179" s="250" t="s">
        <v>51</v>
      </c>
      <c r="S179" s="250" t="s">
        <v>52</v>
      </c>
      <c r="T179" s="251" t="s">
        <v>51</v>
      </c>
      <c r="U179" s="251" t="s">
        <v>52</v>
      </c>
      <c r="V179" s="251" t="s">
        <v>51</v>
      </c>
      <c r="W179" s="251" t="s">
        <v>51</v>
      </c>
      <c r="X179" s="252" t="s">
        <v>51</v>
      </c>
      <c r="Y179" s="252" t="s">
        <v>51</v>
      </c>
      <c r="Z179" s="252" t="s">
        <v>52</v>
      </c>
      <c r="AA179" s="252" t="s">
        <v>51</v>
      </c>
      <c r="AB179" s="251" t="s">
        <v>51</v>
      </c>
      <c r="AC179" s="81" t="s">
        <v>576</v>
      </c>
      <c r="AD179" s="89">
        <v>6.32143619E8</v>
      </c>
      <c r="AE179" s="90" t="s">
        <v>580</v>
      </c>
      <c r="AF179" s="146" t="s">
        <v>52</v>
      </c>
      <c r="AG179" s="12"/>
    </row>
    <row r="180" ht="34.5" customHeight="1">
      <c r="A180" s="11"/>
      <c r="B180" s="79">
        <f t="shared" si="1"/>
        <v>174</v>
      </c>
      <c r="C180" s="80" t="s">
        <v>223</v>
      </c>
      <c r="D180" s="81" t="s">
        <v>577</v>
      </c>
      <c r="E180" s="81" t="s">
        <v>581</v>
      </c>
      <c r="F180" s="82">
        <v>462853.34</v>
      </c>
      <c r="G180" s="82">
        <v>476399.7</v>
      </c>
      <c r="H180" s="83">
        <v>52.152453696968</v>
      </c>
      <c r="I180" s="83">
        <v>18.45689085477</v>
      </c>
      <c r="J180" s="84" t="s">
        <v>75</v>
      </c>
      <c r="K180" s="84" t="s">
        <v>337</v>
      </c>
      <c r="L180" s="85" t="s">
        <v>579</v>
      </c>
      <c r="M180" s="86" t="s">
        <v>223</v>
      </c>
      <c r="N180" s="86" t="s">
        <v>71</v>
      </c>
      <c r="O180" s="81">
        <v>36.0</v>
      </c>
      <c r="P180" s="81">
        <v>15.0</v>
      </c>
      <c r="Q180" s="81">
        <v>4.0</v>
      </c>
      <c r="R180" s="250" t="s">
        <v>51</v>
      </c>
      <c r="S180" s="250" t="s">
        <v>52</v>
      </c>
      <c r="T180" s="251" t="s">
        <v>51</v>
      </c>
      <c r="U180" s="251" t="s">
        <v>52</v>
      </c>
      <c r="V180" s="251" t="s">
        <v>51</v>
      </c>
      <c r="W180" s="251" t="s">
        <v>51</v>
      </c>
      <c r="X180" s="252" t="s">
        <v>51</v>
      </c>
      <c r="Y180" s="252" t="s">
        <v>51</v>
      </c>
      <c r="Z180" s="252" t="s">
        <v>52</v>
      </c>
      <c r="AA180" s="252" t="s">
        <v>51</v>
      </c>
      <c r="AB180" s="251" t="s">
        <v>51</v>
      </c>
      <c r="AC180" s="81" t="s">
        <v>576</v>
      </c>
      <c r="AD180" s="89">
        <v>6.32143619E8</v>
      </c>
      <c r="AE180" s="90" t="s">
        <v>580</v>
      </c>
      <c r="AF180" s="146" t="s">
        <v>52</v>
      </c>
      <c r="AG180" s="12"/>
    </row>
    <row r="181" ht="34.5" customHeight="1">
      <c r="A181" s="11"/>
      <c r="B181" s="79">
        <f t="shared" si="1"/>
        <v>175</v>
      </c>
      <c r="C181" s="253" t="s">
        <v>223</v>
      </c>
      <c r="D181" s="128" t="s">
        <v>582</v>
      </c>
      <c r="E181" s="128" t="s">
        <v>583</v>
      </c>
      <c r="F181" s="254">
        <v>474984.51</v>
      </c>
      <c r="G181" s="254">
        <v>474365.05</v>
      </c>
      <c r="H181" s="255">
        <v>52.134838857823</v>
      </c>
      <c r="I181" s="255">
        <v>18.634401727066</v>
      </c>
      <c r="J181" s="256" t="s">
        <v>75</v>
      </c>
      <c r="K181" s="84" t="s">
        <v>337</v>
      </c>
      <c r="L181" s="85" t="s">
        <v>584</v>
      </c>
      <c r="M181" s="86" t="s">
        <v>223</v>
      </c>
      <c r="N181" s="86" t="s">
        <v>71</v>
      </c>
      <c r="O181" s="81">
        <v>33.0</v>
      </c>
      <c r="P181" s="81">
        <v>37.0</v>
      </c>
      <c r="Q181" s="81">
        <v>4.0</v>
      </c>
      <c r="R181" s="88" t="s">
        <v>51</v>
      </c>
      <c r="S181" s="88" t="s">
        <v>52</v>
      </c>
      <c r="T181" s="81" t="s">
        <v>52</v>
      </c>
      <c r="U181" s="137" t="s">
        <v>52</v>
      </c>
      <c r="V181" s="137" t="s">
        <v>52</v>
      </c>
      <c r="W181" s="137" t="s">
        <v>52</v>
      </c>
      <c r="X181" s="137" t="s">
        <v>52</v>
      </c>
      <c r="Y181" s="137" t="s">
        <v>52</v>
      </c>
      <c r="Z181" s="137" t="s">
        <v>52</v>
      </c>
      <c r="AA181" s="137" t="s">
        <v>51</v>
      </c>
      <c r="AB181" s="137" t="s">
        <v>164</v>
      </c>
      <c r="AC181" s="81" t="s">
        <v>576</v>
      </c>
      <c r="AD181" s="142" t="s">
        <v>585</v>
      </c>
      <c r="AE181" s="90" t="str">
        <f>HYPERLINK("mailto:sp801@stacje.lotospaliwa.pl","sp801@stacje.lotospaliwa.pl")</f>
        <v>sp801@stacje.lotospaliwa.pl</v>
      </c>
      <c r="AF181" s="146" t="s">
        <v>52</v>
      </c>
      <c r="AG181" s="12"/>
    </row>
    <row r="182" ht="34.5" customHeight="1">
      <c r="A182" s="11"/>
      <c r="B182" s="79">
        <f t="shared" si="1"/>
        <v>176</v>
      </c>
      <c r="C182" s="253" t="s">
        <v>223</v>
      </c>
      <c r="D182" s="128" t="s">
        <v>582</v>
      </c>
      <c r="E182" s="128" t="s">
        <v>586</v>
      </c>
      <c r="F182" s="254">
        <v>474984.51</v>
      </c>
      <c r="G182" s="254">
        <v>474365.05</v>
      </c>
      <c r="H182" s="255">
        <v>52.134838857823</v>
      </c>
      <c r="I182" s="255">
        <v>18.634401727066</v>
      </c>
      <c r="J182" s="256" t="s">
        <v>75</v>
      </c>
      <c r="K182" s="84" t="s">
        <v>337</v>
      </c>
      <c r="L182" s="85" t="s">
        <v>584</v>
      </c>
      <c r="M182" s="86" t="s">
        <v>57</v>
      </c>
      <c r="N182" s="86" t="s">
        <v>71</v>
      </c>
      <c r="O182" s="81">
        <v>42.0</v>
      </c>
      <c r="P182" s="81">
        <v>39.0</v>
      </c>
      <c r="Q182" s="81">
        <v>3.0</v>
      </c>
      <c r="R182" s="88" t="s">
        <v>51</v>
      </c>
      <c r="S182" s="88" t="s">
        <v>52</v>
      </c>
      <c r="T182" s="81" t="s">
        <v>52</v>
      </c>
      <c r="U182" s="137" t="s">
        <v>52</v>
      </c>
      <c r="V182" s="137" t="s">
        <v>52</v>
      </c>
      <c r="W182" s="137" t="s">
        <v>52</v>
      </c>
      <c r="X182" s="137" t="s">
        <v>52</v>
      </c>
      <c r="Y182" s="137" t="s">
        <v>52</v>
      </c>
      <c r="Z182" s="137" t="s">
        <v>52</v>
      </c>
      <c r="AA182" s="137" t="s">
        <v>51</v>
      </c>
      <c r="AB182" s="137" t="s">
        <v>164</v>
      </c>
      <c r="AC182" s="81" t="s">
        <v>576</v>
      </c>
      <c r="AD182" s="142" t="s">
        <v>585</v>
      </c>
      <c r="AE182" s="90" t="str">
        <f>HYPERLINK("mailto:sp802@stacje.lotospaliwa.pl","sp802@stacje.lotospaliwa.pl")</f>
        <v>sp802@stacje.lotospaliwa.pl</v>
      </c>
      <c r="AF182" s="146" t="s">
        <v>52</v>
      </c>
      <c r="AG182" s="12"/>
    </row>
    <row r="183" ht="34.5" customHeight="1">
      <c r="A183" s="11"/>
      <c r="B183" s="79">
        <f t="shared" si="1"/>
        <v>177</v>
      </c>
      <c r="C183" s="253" t="s">
        <v>223</v>
      </c>
      <c r="D183" s="128" t="s">
        <v>582</v>
      </c>
      <c r="E183" s="128" t="s">
        <v>587</v>
      </c>
      <c r="F183" s="254">
        <v>484379.88</v>
      </c>
      <c r="G183" s="254">
        <v>470155.52</v>
      </c>
      <c r="H183" s="255">
        <v>52.097326552957</v>
      </c>
      <c r="I183" s="255">
        <v>18.77190565936</v>
      </c>
      <c r="J183" s="256" t="s">
        <v>75</v>
      </c>
      <c r="K183" s="84" t="s">
        <v>337</v>
      </c>
      <c r="L183" s="85" t="s">
        <v>588</v>
      </c>
      <c r="M183" s="86" t="s">
        <v>57</v>
      </c>
      <c r="N183" s="86" t="s">
        <v>71</v>
      </c>
      <c r="O183" s="81">
        <v>25.0</v>
      </c>
      <c r="P183" s="81">
        <v>12.0</v>
      </c>
      <c r="Q183" s="81">
        <v>3.0</v>
      </c>
      <c r="R183" s="250" t="s">
        <v>51</v>
      </c>
      <c r="S183" s="250" t="s">
        <v>52</v>
      </c>
      <c r="T183" s="251" t="s">
        <v>51</v>
      </c>
      <c r="U183" s="252" t="s">
        <v>52</v>
      </c>
      <c r="V183" s="252" t="s">
        <v>51</v>
      </c>
      <c r="W183" s="252" t="s">
        <v>51</v>
      </c>
      <c r="X183" s="252" t="s">
        <v>51</v>
      </c>
      <c r="Y183" s="252" t="s">
        <v>51</v>
      </c>
      <c r="Z183" s="252" t="s">
        <v>52</v>
      </c>
      <c r="AA183" s="252" t="s">
        <v>51</v>
      </c>
      <c r="AB183" s="252" t="s">
        <v>51</v>
      </c>
      <c r="AC183" s="81" t="s">
        <v>576</v>
      </c>
      <c r="AD183" s="89">
        <v>6.32143619E8</v>
      </c>
      <c r="AE183" s="90" t="s">
        <v>580</v>
      </c>
      <c r="AF183" s="146" t="s">
        <v>52</v>
      </c>
      <c r="AG183" s="12"/>
    </row>
    <row r="184" ht="34.5" customHeight="1">
      <c r="A184" s="11"/>
      <c r="B184" s="79">
        <f t="shared" si="1"/>
        <v>178</v>
      </c>
      <c r="C184" s="253" t="s">
        <v>223</v>
      </c>
      <c r="D184" s="128" t="s">
        <v>582</v>
      </c>
      <c r="E184" s="128" t="s">
        <v>589</v>
      </c>
      <c r="F184" s="254">
        <v>484379.88</v>
      </c>
      <c r="G184" s="254">
        <v>470155.52</v>
      </c>
      <c r="H184" s="255">
        <v>52.097326552957</v>
      </c>
      <c r="I184" s="255">
        <v>18.77190565936</v>
      </c>
      <c r="J184" s="256" t="s">
        <v>75</v>
      </c>
      <c r="K184" s="84" t="s">
        <v>337</v>
      </c>
      <c r="L184" s="85" t="s">
        <v>588</v>
      </c>
      <c r="M184" s="86" t="s">
        <v>223</v>
      </c>
      <c r="N184" s="86" t="s">
        <v>71</v>
      </c>
      <c r="O184" s="81">
        <v>25.0</v>
      </c>
      <c r="P184" s="81">
        <v>12.0</v>
      </c>
      <c r="Q184" s="81">
        <v>3.0</v>
      </c>
      <c r="R184" s="250" t="s">
        <v>51</v>
      </c>
      <c r="S184" s="250" t="s">
        <v>52</v>
      </c>
      <c r="T184" s="251" t="s">
        <v>51</v>
      </c>
      <c r="U184" s="252" t="s">
        <v>52</v>
      </c>
      <c r="V184" s="252" t="s">
        <v>51</v>
      </c>
      <c r="W184" s="252" t="s">
        <v>51</v>
      </c>
      <c r="X184" s="252" t="s">
        <v>51</v>
      </c>
      <c r="Y184" s="252" t="s">
        <v>51</v>
      </c>
      <c r="Z184" s="252" t="s">
        <v>52</v>
      </c>
      <c r="AA184" s="252" t="s">
        <v>51</v>
      </c>
      <c r="AB184" s="252" t="s">
        <v>51</v>
      </c>
      <c r="AC184" s="81" t="s">
        <v>576</v>
      </c>
      <c r="AD184" s="89">
        <v>6.32143619E8</v>
      </c>
      <c r="AE184" s="90" t="s">
        <v>580</v>
      </c>
      <c r="AF184" s="146" t="s">
        <v>52</v>
      </c>
      <c r="AG184" s="12"/>
    </row>
    <row r="185" ht="34.5" customHeight="1">
      <c r="A185" s="11"/>
      <c r="B185" s="79">
        <f t="shared" si="1"/>
        <v>179</v>
      </c>
      <c r="C185" s="80" t="s">
        <v>223</v>
      </c>
      <c r="D185" s="81" t="s">
        <v>590</v>
      </c>
      <c r="E185" s="137" t="s">
        <v>591</v>
      </c>
      <c r="F185" s="150">
        <v>396330.08</v>
      </c>
      <c r="G185" s="150">
        <v>516838.7</v>
      </c>
      <c r="H185" s="151">
        <v>52.50751350274</v>
      </c>
      <c r="I185" s="151">
        <v>17.472050527837</v>
      </c>
      <c r="J185" s="223" t="s">
        <v>47</v>
      </c>
      <c r="K185" s="223" t="s">
        <v>592</v>
      </c>
      <c r="L185" s="148" t="s">
        <v>593</v>
      </c>
      <c r="M185" s="86" t="s">
        <v>223</v>
      </c>
      <c r="N185" s="86" t="s">
        <v>71</v>
      </c>
      <c r="O185" s="81">
        <v>43.0</v>
      </c>
      <c r="P185" s="81">
        <v>21.0</v>
      </c>
      <c r="Q185" s="168">
        <v>3.0</v>
      </c>
      <c r="R185" s="239" t="s">
        <v>51</v>
      </c>
      <c r="S185" s="168" t="s">
        <v>52</v>
      </c>
      <c r="T185" s="137" t="s">
        <v>51</v>
      </c>
      <c r="U185" s="137" t="s">
        <v>52</v>
      </c>
      <c r="V185" s="137" t="s">
        <v>51</v>
      </c>
      <c r="W185" s="244" t="s">
        <v>52</v>
      </c>
      <c r="X185" s="137" t="s">
        <v>51</v>
      </c>
      <c r="Y185" s="137" t="s">
        <v>51</v>
      </c>
      <c r="Z185" s="137" t="s">
        <v>52</v>
      </c>
      <c r="AA185" s="244" t="s">
        <v>51</v>
      </c>
      <c r="AB185" s="244" t="s">
        <v>51</v>
      </c>
      <c r="AC185" s="81" t="s">
        <v>594</v>
      </c>
      <c r="AD185" s="257">
        <v>6.18668821E8</v>
      </c>
      <c r="AE185" s="258" t="s">
        <v>595</v>
      </c>
      <c r="AF185" s="259" t="s">
        <v>52</v>
      </c>
      <c r="AG185" s="12"/>
    </row>
    <row r="186" ht="34.5" customHeight="1">
      <c r="A186" s="11"/>
      <c r="B186" s="79">
        <f t="shared" si="1"/>
        <v>180</v>
      </c>
      <c r="C186" s="80" t="s">
        <v>223</v>
      </c>
      <c r="D186" s="81" t="s">
        <v>590</v>
      </c>
      <c r="E186" s="137" t="s">
        <v>596</v>
      </c>
      <c r="F186" s="150">
        <v>396330.08</v>
      </c>
      <c r="G186" s="150">
        <v>516838.7</v>
      </c>
      <c r="H186" s="151">
        <v>52.50751350274</v>
      </c>
      <c r="I186" s="151">
        <v>17.472050527837</v>
      </c>
      <c r="J186" s="223" t="s">
        <v>47</v>
      </c>
      <c r="K186" s="223" t="s">
        <v>592</v>
      </c>
      <c r="L186" s="148" t="s">
        <v>593</v>
      </c>
      <c r="M186" s="86" t="s">
        <v>102</v>
      </c>
      <c r="N186" s="86" t="s">
        <v>71</v>
      </c>
      <c r="O186" s="81">
        <v>43.0</v>
      </c>
      <c r="P186" s="81">
        <v>21.0</v>
      </c>
      <c r="Q186" s="168">
        <v>3.0</v>
      </c>
      <c r="R186" s="239" t="s">
        <v>51</v>
      </c>
      <c r="S186" s="168" t="s">
        <v>52</v>
      </c>
      <c r="T186" s="137" t="s">
        <v>51</v>
      </c>
      <c r="U186" s="137" t="s">
        <v>52</v>
      </c>
      <c r="V186" s="137" t="s">
        <v>51</v>
      </c>
      <c r="W186" s="244" t="s">
        <v>52</v>
      </c>
      <c r="X186" s="137" t="s">
        <v>51</v>
      </c>
      <c r="Y186" s="137" t="s">
        <v>51</v>
      </c>
      <c r="Z186" s="137" t="s">
        <v>52</v>
      </c>
      <c r="AA186" s="244" t="s">
        <v>51</v>
      </c>
      <c r="AB186" s="244" t="s">
        <v>51</v>
      </c>
      <c r="AC186" s="81" t="s">
        <v>594</v>
      </c>
      <c r="AD186" s="257">
        <v>6.18668821E8</v>
      </c>
      <c r="AE186" s="258" t="s">
        <v>595</v>
      </c>
      <c r="AF186" s="259" t="s">
        <v>52</v>
      </c>
      <c r="AG186" s="12"/>
    </row>
    <row r="187" ht="34.5" customHeight="1">
      <c r="A187" s="11"/>
      <c r="B187" s="79">
        <f t="shared" si="1"/>
        <v>181</v>
      </c>
      <c r="C187" s="80" t="s">
        <v>223</v>
      </c>
      <c r="D187" s="81" t="s">
        <v>597</v>
      </c>
      <c r="E187" s="81" t="s">
        <v>598</v>
      </c>
      <c r="F187" s="82">
        <v>386862.57</v>
      </c>
      <c r="G187" s="82">
        <v>508940.71</v>
      </c>
      <c r="H187" s="83">
        <v>52.434633984292</v>
      </c>
      <c r="I187" s="83">
        <v>17.335255847321</v>
      </c>
      <c r="J187" s="223" t="s">
        <v>47</v>
      </c>
      <c r="K187" s="223" t="s">
        <v>592</v>
      </c>
      <c r="L187" s="85" t="s">
        <v>599</v>
      </c>
      <c r="M187" s="86" t="s">
        <v>223</v>
      </c>
      <c r="N187" s="86" t="s">
        <v>71</v>
      </c>
      <c r="O187" s="81">
        <v>20.0</v>
      </c>
      <c r="P187" s="81">
        <v>15.0</v>
      </c>
      <c r="Q187" s="81">
        <v>3.0</v>
      </c>
      <c r="R187" s="137" t="s">
        <v>51</v>
      </c>
      <c r="S187" s="168" t="s">
        <v>52</v>
      </c>
      <c r="T187" s="137" t="s">
        <v>51</v>
      </c>
      <c r="U187" s="137" t="s">
        <v>52</v>
      </c>
      <c r="V187" s="137" t="s">
        <v>51</v>
      </c>
      <c r="W187" s="137" t="s">
        <v>51</v>
      </c>
      <c r="X187" s="137" t="s">
        <v>51</v>
      </c>
      <c r="Y187" s="137" t="s">
        <v>51</v>
      </c>
      <c r="Z187" s="137" t="s">
        <v>52</v>
      </c>
      <c r="AA187" s="244" t="s">
        <v>51</v>
      </c>
      <c r="AB187" s="244" t="s">
        <v>51</v>
      </c>
      <c r="AC187" s="81" t="s">
        <v>594</v>
      </c>
      <c r="AD187" s="257">
        <v>6.18668821E8</v>
      </c>
      <c r="AE187" s="258" t="s">
        <v>595</v>
      </c>
      <c r="AF187" s="259" t="s">
        <v>52</v>
      </c>
      <c r="AG187" s="12"/>
    </row>
    <row r="188" ht="34.5" customHeight="1">
      <c r="A188" s="11"/>
      <c r="B188" s="79">
        <f t="shared" si="1"/>
        <v>182</v>
      </c>
      <c r="C188" s="80" t="s">
        <v>223</v>
      </c>
      <c r="D188" s="81" t="s">
        <v>597</v>
      </c>
      <c r="E188" s="81" t="s">
        <v>600</v>
      </c>
      <c r="F188" s="82">
        <v>386862.57</v>
      </c>
      <c r="G188" s="82">
        <v>508940.71</v>
      </c>
      <c r="H188" s="83">
        <v>52.434633984292</v>
      </c>
      <c r="I188" s="83">
        <v>17.335255847321</v>
      </c>
      <c r="J188" s="223" t="s">
        <v>47</v>
      </c>
      <c r="K188" s="223" t="s">
        <v>592</v>
      </c>
      <c r="L188" s="85" t="s">
        <v>599</v>
      </c>
      <c r="M188" s="86" t="s">
        <v>102</v>
      </c>
      <c r="N188" s="86" t="s">
        <v>71</v>
      </c>
      <c r="O188" s="81">
        <v>20.0</v>
      </c>
      <c r="P188" s="81">
        <v>15.0</v>
      </c>
      <c r="Q188" s="81">
        <v>3.0</v>
      </c>
      <c r="R188" s="137" t="s">
        <v>51</v>
      </c>
      <c r="S188" s="168" t="s">
        <v>52</v>
      </c>
      <c r="T188" s="137" t="s">
        <v>51</v>
      </c>
      <c r="U188" s="137" t="s">
        <v>52</v>
      </c>
      <c r="V188" s="137" t="s">
        <v>51</v>
      </c>
      <c r="W188" s="137" t="s">
        <v>51</v>
      </c>
      <c r="X188" s="137" t="s">
        <v>51</v>
      </c>
      <c r="Y188" s="137" t="s">
        <v>51</v>
      </c>
      <c r="Z188" s="137" t="s">
        <v>52</v>
      </c>
      <c r="AA188" s="244" t="s">
        <v>51</v>
      </c>
      <c r="AB188" s="244" t="s">
        <v>51</v>
      </c>
      <c r="AC188" s="81" t="s">
        <v>594</v>
      </c>
      <c r="AD188" s="257">
        <v>6.18668821E8</v>
      </c>
      <c r="AE188" s="258" t="s">
        <v>595</v>
      </c>
      <c r="AF188" s="259" t="s">
        <v>52</v>
      </c>
      <c r="AG188" s="12"/>
    </row>
    <row r="189" ht="34.5" customHeight="1">
      <c r="A189" s="11"/>
      <c r="B189" s="79">
        <f t="shared" si="1"/>
        <v>183</v>
      </c>
      <c r="C189" s="80" t="s">
        <v>223</v>
      </c>
      <c r="D189" s="81" t="s">
        <v>597</v>
      </c>
      <c r="E189" s="81" t="s">
        <v>601</v>
      </c>
      <c r="F189" s="82">
        <v>377604.15</v>
      </c>
      <c r="G189" s="82">
        <v>501387.0</v>
      </c>
      <c r="H189" s="83">
        <v>52.36474098757</v>
      </c>
      <c r="I189" s="83">
        <v>17.201857456082</v>
      </c>
      <c r="J189" s="223" t="s">
        <v>47</v>
      </c>
      <c r="K189" s="223" t="s">
        <v>592</v>
      </c>
      <c r="L189" s="85" t="s">
        <v>602</v>
      </c>
      <c r="M189" s="86" t="s">
        <v>223</v>
      </c>
      <c r="N189" s="86" t="s">
        <v>71</v>
      </c>
      <c r="O189" s="81">
        <v>20.0</v>
      </c>
      <c r="P189" s="81">
        <v>15.0</v>
      </c>
      <c r="Q189" s="81">
        <v>5.0</v>
      </c>
      <c r="R189" s="137" t="s">
        <v>51</v>
      </c>
      <c r="S189" s="168" t="s">
        <v>52</v>
      </c>
      <c r="T189" s="137" t="s">
        <v>51</v>
      </c>
      <c r="U189" s="137" t="s">
        <v>52</v>
      </c>
      <c r="V189" s="137" t="s">
        <v>51</v>
      </c>
      <c r="W189" s="137" t="s">
        <v>52</v>
      </c>
      <c r="X189" s="137" t="s">
        <v>51</v>
      </c>
      <c r="Y189" s="137" t="s">
        <v>51</v>
      </c>
      <c r="Z189" s="137" t="s">
        <v>52</v>
      </c>
      <c r="AA189" s="244" t="s">
        <v>51</v>
      </c>
      <c r="AB189" s="244" t="s">
        <v>51</v>
      </c>
      <c r="AC189" s="81" t="s">
        <v>594</v>
      </c>
      <c r="AD189" s="257">
        <v>6.18668821E8</v>
      </c>
      <c r="AE189" s="258" t="s">
        <v>595</v>
      </c>
      <c r="AF189" s="259" t="s">
        <v>52</v>
      </c>
      <c r="AG189" s="12"/>
    </row>
    <row r="190" ht="34.5" customHeight="1">
      <c r="A190" s="11"/>
      <c r="B190" s="79">
        <f t="shared" si="1"/>
        <v>184</v>
      </c>
      <c r="C190" s="80" t="s">
        <v>223</v>
      </c>
      <c r="D190" s="81" t="s">
        <v>597</v>
      </c>
      <c r="E190" s="81" t="s">
        <v>603</v>
      </c>
      <c r="F190" s="82">
        <v>377604.15</v>
      </c>
      <c r="G190" s="82">
        <v>501387.0</v>
      </c>
      <c r="H190" s="83">
        <v>52.36474098757</v>
      </c>
      <c r="I190" s="83">
        <v>17.201857456082</v>
      </c>
      <c r="J190" s="223" t="s">
        <v>47</v>
      </c>
      <c r="K190" s="223" t="s">
        <v>592</v>
      </c>
      <c r="L190" s="85" t="s">
        <v>604</v>
      </c>
      <c r="M190" s="86" t="s">
        <v>102</v>
      </c>
      <c r="N190" s="86" t="s">
        <v>71</v>
      </c>
      <c r="O190" s="168">
        <v>20.0</v>
      </c>
      <c r="P190" s="168">
        <v>15.0</v>
      </c>
      <c r="Q190" s="168">
        <v>5.0</v>
      </c>
      <c r="R190" s="137" t="s">
        <v>51</v>
      </c>
      <c r="S190" s="168" t="s">
        <v>52</v>
      </c>
      <c r="T190" s="137" t="s">
        <v>51</v>
      </c>
      <c r="U190" s="137" t="s">
        <v>52</v>
      </c>
      <c r="V190" s="137" t="s">
        <v>51</v>
      </c>
      <c r="W190" s="137" t="s">
        <v>52</v>
      </c>
      <c r="X190" s="137" t="s">
        <v>51</v>
      </c>
      <c r="Y190" s="137" t="s">
        <v>51</v>
      </c>
      <c r="Z190" s="137" t="s">
        <v>52</v>
      </c>
      <c r="AA190" s="244" t="s">
        <v>51</v>
      </c>
      <c r="AB190" s="244" t="s">
        <v>51</v>
      </c>
      <c r="AC190" s="81" t="s">
        <v>594</v>
      </c>
      <c r="AD190" s="257">
        <v>6.18668821E8</v>
      </c>
      <c r="AE190" s="258" t="s">
        <v>595</v>
      </c>
      <c r="AF190" s="259" t="s">
        <v>52</v>
      </c>
      <c r="AG190" s="12"/>
    </row>
    <row r="191" ht="34.5" customHeight="1">
      <c r="A191" s="11"/>
      <c r="B191" s="79">
        <f t="shared" si="1"/>
        <v>185</v>
      </c>
      <c r="C191" s="253" t="s">
        <v>223</v>
      </c>
      <c r="D191" s="128" t="s">
        <v>605</v>
      </c>
      <c r="E191" s="128" t="s">
        <v>606</v>
      </c>
      <c r="F191" s="254">
        <v>344797.217</v>
      </c>
      <c r="G191" s="254">
        <v>427355.58</v>
      </c>
      <c r="H191" s="255">
        <v>51.691137786568</v>
      </c>
      <c r="I191" s="255">
        <v>16.753847536197</v>
      </c>
      <c r="J191" s="256" t="s">
        <v>47</v>
      </c>
      <c r="K191" s="256" t="s">
        <v>607</v>
      </c>
      <c r="L191" s="260" t="s">
        <v>608</v>
      </c>
      <c r="M191" s="86" t="s">
        <v>223</v>
      </c>
      <c r="N191" s="86" t="s">
        <v>71</v>
      </c>
      <c r="O191" s="81">
        <v>40.0</v>
      </c>
      <c r="P191" s="81">
        <v>55.0</v>
      </c>
      <c r="Q191" s="81">
        <v>10.0</v>
      </c>
      <c r="R191" s="82" t="s">
        <v>52</v>
      </c>
      <c r="S191" s="87" t="s">
        <v>52</v>
      </c>
      <c r="T191" s="81" t="s">
        <v>51</v>
      </c>
      <c r="U191" s="137" t="s">
        <v>52</v>
      </c>
      <c r="V191" s="137" t="s">
        <v>51</v>
      </c>
      <c r="W191" s="137" t="s">
        <v>52</v>
      </c>
      <c r="X191" s="137" t="s">
        <v>51</v>
      </c>
      <c r="Y191" s="137" t="s">
        <v>51</v>
      </c>
      <c r="Z191" s="137" t="s">
        <v>52</v>
      </c>
      <c r="AA191" s="137" t="s">
        <v>51</v>
      </c>
      <c r="AB191" s="137" t="s">
        <v>51</v>
      </c>
      <c r="AC191" s="81" t="s">
        <v>594</v>
      </c>
      <c r="AD191" s="257">
        <v>6.18668821E8</v>
      </c>
      <c r="AE191" s="258" t="str">
        <f>HYPERLINK("mailto:sekretariat_poznan@gddkia.gov.pl","sekretariat_poznan@gddkia.gov.pl")</f>
        <v>sekretariat_poznan@gddkia.gov.pl</v>
      </c>
      <c r="AF191" s="259" t="s">
        <v>52</v>
      </c>
      <c r="AG191" s="12"/>
    </row>
    <row r="192" ht="34.5" customHeight="1">
      <c r="A192" s="11"/>
      <c r="B192" s="79">
        <f t="shared" si="1"/>
        <v>186</v>
      </c>
      <c r="C192" s="253" t="s">
        <v>223</v>
      </c>
      <c r="D192" s="128" t="s">
        <v>605</v>
      </c>
      <c r="E192" s="128" t="s">
        <v>609</v>
      </c>
      <c r="F192" s="254">
        <v>344797.217</v>
      </c>
      <c r="G192" s="254">
        <v>427355.58</v>
      </c>
      <c r="H192" s="255">
        <v>51.691137786568</v>
      </c>
      <c r="I192" s="255">
        <v>16.753847536197</v>
      </c>
      <c r="J192" s="256" t="s">
        <v>47</v>
      </c>
      <c r="K192" s="256" t="s">
        <v>607</v>
      </c>
      <c r="L192" s="260" t="s">
        <v>608</v>
      </c>
      <c r="M192" s="86" t="s">
        <v>191</v>
      </c>
      <c r="N192" s="86" t="s">
        <v>71</v>
      </c>
      <c r="O192" s="81">
        <v>70.0</v>
      </c>
      <c r="P192" s="81">
        <v>59.0</v>
      </c>
      <c r="Q192" s="81">
        <v>10.0</v>
      </c>
      <c r="R192" s="82" t="s">
        <v>52</v>
      </c>
      <c r="S192" s="87" t="s">
        <v>52</v>
      </c>
      <c r="T192" s="81" t="s">
        <v>51</v>
      </c>
      <c r="U192" s="137" t="s">
        <v>52</v>
      </c>
      <c r="V192" s="137" t="s">
        <v>51</v>
      </c>
      <c r="W192" s="137" t="s">
        <v>51</v>
      </c>
      <c r="X192" s="137" t="s">
        <v>51</v>
      </c>
      <c r="Y192" s="137" t="s">
        <v>51</v>
      </c>
      <c r="Z192" s="137" t="s">
        <v>52</v>
      </c>
      <c r="AA192" s="137" t="s">
        <v>51</v>
      </c>
      <c r="AB192" s="137" t="s">
        <v>51</v>
      </c>
      <c r="AC192" s="81" t="s">
        <v>594</v>
      </c>
      <c r="AD192" s="257">
        <v>6.18668821E8</v>
      </c>
      <c r="AE192" s="258" t="s">
        <v>595</v>
      </c>
      <c r="AF192" s="259" t="s">
        <v>52</v>
      </c>
      <c r="AG192" s="12"/>
    </row>
    <row r="193" ht="34.5" customHeight="1">
      <c r="A193" s="11"/>
      <c r="B193" s="79">
        <f t="shared" si="1"/>
        <v>187</v>
      </c>
      <c r="C193" s="253" t="s">
        <v>223</v>
      </c>
      <c r="D193" s="128" t="s">
        <v>610</v>
      </c>
      <c r="E193" s="128" t="s">
        <v>611</v>
      </c>
      <c r="F193" s="254">
        <v>344797.217</v>
      </c>
      <c r="G193" s="254">
        <v>427355.58</v>
      </c>
      <c r="H193" s="255">
        <v>51.691137786568</v>
      </c>
      <c r="I193" s="255">
        <v>16.753847536197</v>
      </c>
      <c r="J193" s="256" t="s">
        <v>47</v>
      </c>
      <c r="K193" s="256" t="s">
        <v>607</v>
      </c>
      <c r="L193" s="260" t="s">
        <v>612</v>
      </c>
      <c r="M193" s="86" t="s">
        <v>223</v>
      </c>
      <c r="N193" s="86" t="s">
        <v>71</v>
      </c>
      <c r="O193" s="81">
        <v>28.0</v>
      </c>
      <c r="P193" s="81">
        <v>63.0</v>
      </c>
      <c r="Q193" s="81">
        <v>12.0</v>
      </c>
      <c r="R193" s="82" t="s">
        <v>52</v>
      </c>
      <c r="S193" s="87" t="s">
        <v>52</v>
      </c>
      <c r="T193" s="81" t="s">
        <v>51</v>
      </c>
      <c r="U193" s="137" t="s">
        <v>52</v>
      </c>
      <c r="V193" s="137" t="s">
        <v>51</v>
      </c>
      <c r="W193" s="137" t="s">
        <v>51</v>
      </c>
      <c r="X193" s="137" t="s">
        <v>51</v>
      </c>
      <c r="Y193" s="137" t="s">
        <v>51</v>
      </c>
      <c r="Z193" s="137" t="s">
        <v>52</v>
      </c>
      <c r="AA193" s="137" t="s">
        <v>51</v>
      </c>
      <c r="AB193" s="137" t="s">
        <v>51</v>
      </c>
      <c r="AC193" s="81" t="s">
        <v>594</v>
      </c>
      <c r="AD193" s="257">
        <v>6.18668821E8</v>
      </c>
      <c r="AE193" s="258" t="s">
        <v>595</v>
      </c>
      <c r="AF193" s="259" t="s">
        <v>52</v>
      </c>
      <c r="AG193" s="12"/>
    </row>
    <row r="194" ht="34.5" customHeight="1">
      <c r="A194" s="11"/>
      <c r="B194" s="79">
        <f t="shared" si="1"/>
        <v>188</v>
      </c>
      <c r="C194" s="253" t="s">
        <v>223</v>
      </c>
      <c r="D194" s="128" t="s">
        <v>610</v>
      </c>
      <c r="E194" s="128" t="s">
        <v>613</v>
      </c>
      <c r="F194" s="254">
        <v>344797.217</v>
      </c>
      <c r="G194" s="254">
        <v>427355.58</v>
      </c>
      <c r="H194" s="255">
        <v>51.691137786568</v>
      </c>
      <c r="I194" s="255">
        <v>16.753847536197</v>
      </c>
      <c r="J194" s="256" t="s">
        <v>47</v>
      </c>
      <c r="K194" s="256" t="s">
        <v>607</v>
      </c>
      <c r="L194" s="260" t="s">
        <v>612</v>
      </c>
      <c r="M194" s="86" t="s">
        <v>191</v>
      </c>
      <c r="N194" s="86" t="s">
        <v>71</v>
      </c>
      <c r="O194" s="81">
        <v>30.0</v>
      </c>
      <c r="P194" s="81">
        <v>44.0</v>
      </c>
      <c r="Q194" s="81">
        <v>14.0</v>
      </c>
      <c r="R194" s="82" t="s">
        <v>52</v>
      </c>
      <c r="S194" s="87" t="s">
        <v>52</v>
      </c>
      <c r="T194" s="81" t="s">
        <v>51</v>
      </c>
      <c r="U194" s="137" t="s">
        <v>52</v>
      </c>
      <c r="V194" s="137" t="s">
        <v>51</v>
      </c>
      <c r="W194" s="137" t="s">
        <v>52</v>
      </c>
      <c r="X194" s="137" t="s">
        <v>51</v>
      </c>
      <c r="Y194" s="137" t="s">
        <v>51</v>
      </c>
      <c r="Z194" s="137" t="s">
        <v>52</v>
      </c>
      <c r="AA194" s="137" t="s">
        <v>51</v>
      </c>
      <c r="AB194" s="137" t="s">
        <v>51</v>
      </c>
      <c r="AC194" s="81" t="s">
        <v>594</v>
      </c>
      <c r="AD194" s="257">
        <v>6.18668821E8</v>
      </c>
      <c r="AE194" s="258" t="s">
        <v>595</v>
      </c>
      <c r="AF194" s="259" t="s">
        <v>52</v>
      </c>
      <c r="AG194" s="12"/>
    </row>
    <row r="195" ht="34.5" customHeight="1">
      <c r="A195" s="11"/>
      <c r="B195" s="79">
        <f t="shared" si="1"/>
        <v>189</v>
      </c>
      <c r="C195" s="107" t="s">
        <v>223</v>
      </c>
      <c r="D195" s="81" t="s">
        <v>614</v>
      </c>
      <c r="E195" s="81" t="s">
        <v>615</v>
      </c>
      <c r="F195" s="82">
        <v>347930.46</v>
      </c>
      <c r="G195" s="82">
        <v>502992.17</v>
      </c>
      <c r="H195" s="83">
        <v>52.371731707511</v>
      </c>
      <c r="I195" s="83">
        <v>16.765511713765</v>
      </c>
      <c r="J195" s="84" t="s">
        <v>47</v>
      </c>
      <c r="K195" s="84" t="s">
        <v>616</v>
      </c>
      <c r="L195" s="85" t="s">
        <v>617</v>
      </c>
      <c r="M195" s="86" t="s">
        <v>223</v>
      </c>
      <c r="N195" s="86" t="s">
        <v>71</v>
      </c>
      <c r="O195" s="81">
        <v>43.0</v>
      </c>
      <c r="P195" s="81">
        <v>26.0</v>
      </c>
      <c r="Q195" s="81">
        <v>5.0</v>
      </c>
      <c r="R195" s="124" t="s">
        <v>51</v>
      </c>
      <c r="S195" s="124" t="s">
        <v>52</v>
      </c>
      <c r="T195" s="123" t="s">
        <v>51</v>
      </c>
      <c r="U195" s="211" t="s">
        <v>52</v>
      </c>
      <c r="V195" s="211" t="s">
        <v>51</v>
      </c>
      <c r="W195" s="211" t="s">
        <v>52</v>
      </c>
      <c r="X195" s="211" t="s">
        <v>51</v>
      </c>
      <c r="Y195" s="211" t="s">
        <v>51</v>
      </c>
      <c r="Z195" s="211" t="s">
        <v>52</v>
      </c>
      <c r="AA195" s="211" t="s">
        <v>51</v>
      </c>
      <c r="AB195" s="211" t="s">
        <v>51</v>
      </c>
      <c r="AC195" s="81" t="s">
        <v>618</v>
      </c>
      <c r="AD195" s="257">
        <v>6.18668821E8</v>
      </c>
      <c r="AE195" s="258" t="s">
        <v>595</v>
      </c>
      <c r="AF195" s="259" t="s">
        <v>52</v>
      </c>
      <c r="AG195" s="12"/>
    </row>
    <row r="196" ht="34.5" customHeight="1">
      <c r="A196" s="11"/>
      <c r="B196" s="79">
        <f t="shared" si="1"/>
        <v>190</v>
      </c>
      <c r="C196" s="80" t="s">
        <v>223</v>
      </c>
      <c r="D196" s="81" t="s">
        <v>619</v>
      </c>
      <c r="E196" s="81" t="s">
        <v>620</v>
      </c>
      <c r="F196" s="82">
        <v>347910.56</v>
      </c>
      <c r="G196" s="82">
        <v>503205.56</v>
      </c>
      <c r="H196" s="83">
        <v>52.373643754648</v>
      </c>
      <c r="I196" s="83">
        <v>16.765122713436</v>
      </c>
      <c r="J196" s="84" t="s">
        <v>47</v>
      </c>
      <c r="K196" s="84" t="s">
        <v>616</v>
      </c>
      <c r="L196" s="85" t="s">
        <v>621</v>
      </c>
      <c r="M196" s="86" t="s">
        <v>223</v>
      </c>
      <c r="N196" s="86" t="s">
        <v>71</v>
      </c>
      <c r="O196" s="81">
        <v>43.0</v>
      </c>
      <c r="P196" s="81">
        <v>27.0</v>
      </c>
      <c r="Q196" s="81">
        <v>5.0</v>
      </c>
      <c r="R196" s="124" t="s">
        <v>51</v>
      </c>
      <c r="S196" s="124" t="s">
        <v>52</v>
      </c>
      <c r="T196" s="123" t="s">
        <v>51</v>
      </c>
      <c r="U196" s="211" t="s">
        <v>52</v>
      </c>
      <c r="V196" s="211" t="s">
        <v>51</v>
      </c>
      <c r="W196" s="211" t="s">
        <v>52</v>
      </c>
      <c r="X196" s="211" t="s">
        <v>51</v>
      </c>
      <c r="Y196" s="211" t="s">
        <v>51</v>
      </c>
      <c r="Z196" s="211" t="s">
        <v>52</v>
      </c>
      <c r="AA196" s="211" t="s">
        <v>51</v>
      </c>
      <c r="AB196" s="211" t="s">
        <v>51</v>
      </c>
      <c r="AC196" s="81" t="s">
        <v>594</v>
      </c>
      <c r="AD196" s="257">
        <v>6.18668821E8</v>
      </c>
      <c r="AE196" s="258" t="s">
        <v>595</v>
      </c>
      <c r="AF196" s="259" t="s">
        <v>52</v>
      </c>
      <c r="AG196" s="12"/>
    </row>
    <row r="197" ht="34.5" customHeight="1">
      <c r="A197" s="11"/>
      <c r="B197" s="79">
        <f t="shared" si="1"/>
        <v>191</v>
      </c>
      <c r="C197" s="80" t="s">
        <v>223</v>
      </c>
      <c r="D197" s="81" t="s">
        <v>622</v>
      </c>
      <c r="E197" s="81" t="s">
        <v>623</v>
      </c>
      <c r="F197" s="135">
        <v>445383.31</v>
      </c>
      <c r="G197" s="135">
        <v>378875.88</v>
      </c>
      <c r="H197" s="136">
        <v>51.273945819267</v>
      </c>
      <c r="I197" s="136">
        <v>18.216787401232</v>
      </c>
      <c r="J197" s="84" t="s">
        <v>47</v>
      </c>
      <c r="K197" s="213" t="s">
        <v>624</v>
      </c>
      <c r="L197" s="85" t="s">
        <v>625</v>
      </c>
      <c r="M197" s="86" t="s">
        <v>57</v>
      </c>
      <c r="N197" s="86" t="s">
        <v>71</v>
      </c>
      <c r="O197" s="81">
        <v>45.0</v>
      </c>
      <c r="P197" s="123">
        <v>43.0</v>
      </c>
      <c r="Q197" s="123">
        <v>3.0</v>
      </c>
      <c r="R197" s="82" t="s">
        <v>51</v>
      </c>
      <c r="S197" s="87" t="s">
        <v>52</v>
      </c>
      <c r="T197" s="81" t="s">
        <v>626</v>
      </c>
      <c r="U197" s="137" t="s">
        <v>52</v>
      </c>
      <c r="V197" s="137" t="s">
        <v>51</v>
      </c>
      <c r="W197" s="137" t="s">
        <v>626</v>
      </c>
      <c r="X197" s="137" t="s">
        <v>51</v>
      </c>
      <c r="Y197" s="137" t="s">
        <v>51</v>
      </c>
      <c r="Z197" s="137" t="s">
        <v>52</v>
      </c>
      <c r="AA197" s="137" t="s">
        <v>51</v>
      </c>
      <c r="AB197" s="137" t="s">
        <v>51</v>
      </c>
      <c r="AC197" s="81" t="s">
        <v>594</v>
      </c>
      <c r="AD197" s="257">
        <v>6.18668821E8</v>
      </c>
      <c r="AE197" s="258" t="str">
        <f t="shared" ref="AE197:AE198" si="14">HYPERLINK("mailto:bp.poznan@gddkia.gov.pl","bp.poznan@gddkia.gov.pl")</f>
        <v>bp.poznan@gddkia.gov.pl</v>
      </c>
      <c r="AF197" s="146" t="s">
        <v>52</v>
      </c>
      <c r="AG197" s="12"/>
    </row>
    <row r="198" ht="34.5" customHeight="1">
      <c r="A198" s="11"/>
      <c r="B198" s="158">
        <f t="shared" si="1"/>
        <v>192</v>
      </c>
      <c r="C198" s="46" t="s">
        <v>223</v>
      </c>
      <c r="D198" s="168" t="s">
        <v>622</v>
      </c>
      <c r="E198" s="168" t="s">
        <v>627</v>
      </c>
      <c r="F198" s="261">
        <v>448581.35</v>
      </c>
      <c r="G198" s="261">
        <v>382164.95</v>
      </c>
      <c r="H198" s="262">
        <v>51.3038255147</v>
      </c>
      <c r="I198" s="262">
        <v>18.262169702515</v>
      </c>
      <c r="J198" s="241" t="s">
        <v>47</v>
      </c>
      <c r="K198" s="263" t="s">
        <v>624</v>
      </c>
      <c r="L198" s="165" t="s">
        <v>625</v>
      </c>
      <c r="M198" s="242" t="s">
        <v>191</v>
      </c>
      <c r="N198" s="242" t="s">
        <v>71</v>
      </c>
      <c r="O198" s="168">
        <v>46.0</v>
      </c>
      <c r="P198" s="161">
        <v>43.0</v>
      </c>
      <c r="Q198" s="161">
        <v>3.0</v>
      </c>
      <c r="R198" s="239" t="s">
        <v>51</v>
      </c>
      <c r="S198" s="167" t="s">
        <v>52</v>
      </c>
      <c r="T198" s="168" t="s">
        <v>51</v>
      </c>
      <c r="U198" s="244" t="s">
        <v>52</v>
      </c>
      <c r="V198" s="244" t="s">
        <v>51</v>
      </c>
      <c r="W198" s="244" t="s">
        <v>51</v>
      </c>
      <c r="X198" s="244" t="s">
        <v>51</v>
      </c>
      <c r="Y198" s="244" t="s">
        <v>51</v>
      </c>
      <c r="Z198" s="244" t="s">
        <v>52</v>
      </c>
      <c r="AA198" s="244" t="s">
        <v>51</v>
      </c>
      <c r="AB198" s="244" t="s">
        <v>51</v>
      </c>
      <c r="AC198" s="168" t="s">
        <v>594</v>
      </c>
      <c r="AD198" s="264">
        <v>6.18668821E8</v>
      </c>
      <c r="AE198" s="265" t="str">
        <f t="shared" si="14"/>
        <v>bp.poznan@gddkia.gov.pl</v>
      </c>
      <c r="AF198" s="247" t="s">
        <v>52</v>
      </c>
      <c r="AG198" s="12"/>
    </row>
    <row r="199" ht="34.5" customHeight="1">
      <c r="A199" s="11"/>
      <c r="B199" s="67">
        <f t="shared" si="1"/>
        <v>193</v>
      </c>
      <c r="C199" s="50" t="s">
        <v>628</v>
      </c>
      <c r="D199" s="68" t="s">
        <v>629</v>
      </c>
      <c r="E199" s="68" t="s">
        <v>630</v>
      </c>
      <c r="F199" s="69">
        <v>659066.86</v>
      </c>
      <c r="G199" s="69">
        <v>250312.31</v>
      </c>
      <c r="H199" s="70">
        <v>50.098730244987</v>
      </c>
      <c r="I199" s="70">
        <v>21.224849106229</v>
      </c>
      <c r="J199" s="50" t="s">
        <v>75</v>
      </c>
      <c r="K199" s="50" t="s">
        <v>186</v>
      </c>
      <c r="L199" s="72" t="s">
        <v>631</v>
      </c>
      <c r="M199" s="68" t="s">
        <v>632</v>
      </c>
      <c r="N199" s="68" t="s">
        <v>71</v>
      </c>
      <c r="O199" s="74">
        <v>158.0</v>
      </c>
      <c r="P199" s="68">
        <v>43.0</v>
      </c>
      <c r="Q199" s="68">
        <v>10.0</v>
      </c>
      <c r="R199" s="75" t="s">
        <v>52</v>
      </c>
      <c r="S199" s="75" t="s">
        <v>52</v>
      </c>
      <c r="T199" s="75" t="s">
        <v>51</v>
      </c>
      <c r="U199" s="75" t="s">
        <v>52</v>
      </c>
      <c r="V199" s="75" t="s">
        <v>51</v>
      </c>
      <c r="W199" s="75" t="s">
        <v>51</v>
      </c>
      <c r="X199" s="75" t="s">
        <v>51</v>
      </c>
      <c r="Y199" s="75" t="s">
        <v>51</v>
      </c>
      <c r="Z199" s="75" t="s">
        <v>52</v>
      </c>
      <c r="AA199" s="75" t="s">
        <v>51</v>
      </c>
      <c r="AB199" s="75" t="s">
        <v>51</v>
      </c>
      <c r="AC199" s="68" t="s">
        <v>633</v>
      </c>
      <c r="AD199" s="76">
        <v>8.8566509E8</v>
      </c>
      <c r="AE199" s="77" t="str">
        <f t="shared" ref="AE199:AE200" si="15">HYPERLINK("mailto:oua.debica@avrgrupa.pl","oua.debica@avrgrupa.pl")</f>
        <v>oua.debica@avrgrupa.pl</v>
      </c>
      <c r="AF199" s="176" t="s">
        <v>52</v>
      </c>
      <c r="AG199" s="12"/>
    </row>
    <row r="200" ht="34.5" customHeight="1">
      <c r="A200" s="11"/>
      <c r="B200" s="79">
        <f t="shared" si="1"/>
        <v>194</v>
      </c>
      <c r="C200" s="80" t="s">
        <v>628</v>
      </c>
      <c r="D200" s="81" t="s">
        <v>634</v>
      </c>
      <c r="E200" s="81" t="s">
        <v>635</v>
      </c>
      <c r="F200" s="82">
        <v>658715.76</v>
      </c>
      <c r="G200" s="82">
        <v>250062.47</v>
      </c>
      <c r="H200" s="83">
        <v>50.096578190979</v>
      </c>
      <c r="I200" s="83">
        <v>21.21983839145</v>
      </c>
      <c r="J200" s="80" t="s">
        <v>75</v>
      </c>
      <c r="K200" s="80" t="s">
        <v>186</v>
      </c>
      <c r="L200" s="85" t="s">
        <v>636</v>
      </c>
      <c r="M200" s="81" t="s">
        <v>637</v>
      </c>
      <c r="N200" s="81" t="s">
        <v>71</v>
      </c>
      <c r="O200" s="87">
        <v>158.0</v>
      </c>
      <c r="P200" s="81">
        <v>43.0</v>
      </c>
      <c r="Q200" s="81">
        <v>10.0</v>
      </c>
      <c r="R200" s="88" t="s">
        <v>52</v>
      </c>
      <c r="S200" s="88" t="s">
        <v>52</v>
      </c>
      <c r="T200" s="88" t="s">
        <v>51</v>
      </c>
      <c r="U200" s="88" t="s">
        <v>52</v>
      </c>
      <c r="V200" s="88" t="s">
        <v>51</v>
      </c>
      <c r="W200" s="88" t="s">
        <v>51</v>
      </c>
      <c r="X200" s="88" t="s">
        <v>51</v>
      </c>
      <c r="Y200" s="88" t="s">
        <v>51</v>
      </c>
      <c r="Z200" s="88" t="s">
        <v>52</v>
      </c>
      <c r="AA200" s="88" t="s">
        <v>51</v>
      </c>
      <c r="AB200" s="88" t="s">
        <v>51</v>
      </c>
      <c r="AC200" s="81" t="s">
        <v>633</v>
      </c>
      <c r="AD200" s="89">
        <v>8.8566509E8</v>
      </c>
      <c r="AE200" s="90" t="str">
        <f t="shared" si="15"/>
        <v>oua.debica@avrgrupa.pl</v>
      </c>
      <c r="AF200" s="146" t="s">
        <v>52</v>
      </c>
      <c r="AG200" s="12"/>
    </row>
    <row r="201" ht="34.5" customHeight="1">
      <c r="A201" s="11"/>
      <c r="B201" s="79">
        <f t="shared" si="1"/>
        <v>195</v>
      </c>
      <c r="C201" s="266" t="s">
        <v>628</v>
      </c>
      <c r="D201" s="123" t="s">
        <v>638</v>
      </c>
      <c r="E201" s="251" t="s">
        <v>639</v>
      </c>
      <c r="F201" s="135">
        <v>679831.0</v>
      </c>
      <c r="G201" s="135">
        <v>250684.0</v>
      </c>
      <c r="H201" s="136">
        <v>50.09614521418</v>
      </c>
      <c r="I201" s="136">
        <v>21.515170247395</v>
      </c>
      <c r="J201" s="213" t="s">
        <v>75</v>
      </c>
      <c r="K201" s="213" t="s">
        <v>186</v>
      </c>
      <c r="L201" s="214" t="s">
        <v>640</v>
      </c>
      <c r="M201" s="215" t="s">
        <v>637</v>
      </c>
      <c r="N201" s="215" t="s">
        <v>71</v>
      </c>
      <c r="O201" s="122">
        <v>79.0</v>
      </c>
      <c r="P201" s="123">
        <v>45.0</v>
      </c>
      <c r="Q201" s="123">
        <v>5.0</v>
      </c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3"/>
      <c r="AD201" s="267"/>
      <c r="AE201" s="211"/>
      <c r="AF201" s="259"/>
      <c r="AG201" s="268" t="s">
        <v>641</v>
      </c>
    </row>
    <row r="202" ht="34.5" customHeight="1">
      <c r="A202" s="11"/>
      <c r="B202" s="79">
        <f t="shared" si="1"/>
        <v>196</v>
      </c>
      <c r="C202" s="266" t="s">
        <v>628</v>
      </c>
      <c r="D202" s="123" t="s">
        <v>638</v>
      </c>
      <c r="E202" s="251" t="s">
        <v>642</v>
      </c>
      <c r="F202" s="135">
        <v>680337.0</v>
      </c>
      <c r="G202" s="135">
        <v>250862.0</v>
      </c>
      <c r="H202" s="136">
        <v>50.097591591602</v>
      </c>
      <c r="I202" s="136">
        <v>21.522324102483</v>
      </c>
      <c r="J202" s="213" t="s">
        <v>75</v>
      </c>
      <c r="K202" s="213" t="s">
        <v>186</v>
      </c>
      <c r="L202" s="214" t="s">
        <v>643</v>
      </c>
      <c r="M202" s="215" t="s">
        <v>632</v>
      </c>
      <c r="N202" s="215" t="s">
        <v>71</v>
      </c>
      <c r="O202" s="122">
        <v>84.0</v>
      </c>
      <c r="P202" s="123">
        <v>43.0</v>
      </c>
      <c r="Q202" s="123">
        <v>5.0</v>
      </c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3"/>
      <c r="AD202" s="267"/>
      <c r="AE202" s="211"/>
      <c r="AF202" s="259"/>
      <c r="AG202" s="268" t="s">
        <v>641</v>
      </c>
    </row>
    <row r="203" ht="34.5" customHeight="1">
      <c r="A203" s="11"/>
      <c r="B203" s="79">
        <f t="shared" si="1"/>
        <v>197</v>
      </c>
      <c r="C203" s="80" t="s">
        <v>628</v>
      </c>
      <c r="D203" s="81" t="s">
        <v>644</v>
      </c>
      <c r="E203" s="81" t="s">
        <v>645</v>
      </c>
      <c r="F203" s="82">
        <v>703123.0</v>
      </c>
      <c r="G203" s="82">
        <v>253133.0</v>
      </c>
      <c r="H203" s="83">
        <v>50.110640865628</v>
      </c>
      <c r="I203" s="83">
        <v>21.841841759126</v>
      </c>
      <c r="J203" s="84" t="s">
        <v>75</v>
      </c>
      <c r="K203" s="84" t="s">
        <v>186</v>
      </c>
      <c r="L203" s="85" t="s">
        <v>646</v>
      </c>
      <c r="M203" s="86" t="s">
        <v>637</v>
      </c>
      <c r="N203" s="86" t="s">
        <v>71</v>
      </c>
      <c r="O203" s="87">
        <v>172.0</v>
      </c>
      <c r="P203" s="81">
        <v>40.0</v>
      </c>
      <c r="Q203" s="81">
        <v>12.0</v>
      </c>
      <c r="R203" s="88" t="s">
        <v>51</v>
      </c>
      <c r="S203" s="88" t="s">
        <v>52</v>
      </c>
      <c r="T203" s="88" t="s">
        <v>52</v>
      </c>
      <c r="U203" s="137" t="s">
        <v>52</v>
      </c>
      <c r="V203" s="137" t="s">
        <v>51</v>
      </c>
      <c r="W203" s="137" t="s">
        <v>51</v>
      </c>
      <c r="X203" s="137" t="s">
        <v>51</v>
      </c>
      <c r="Y203" s="137" t="s">
        <v>51</v>
      </c>
      <c r="Z203" s="137" t="s">
        <v>52</v>
      </c>
      <c r="AA203" s="137" t="s">
        <v>51</v>
      </c>
      <c r="AB203" s="137" t="s">
        <v>51</v>
      </c>
      <c r="AC203" s="81" t="s">
        <v>647</v>
      </c>
      <c r="AD203" s="89">
        <v>5.1612389E8</v>
      </c>
      <c r="AE203" s="90" t="str">
        <f t="shared" ref="AE203:AE204" si="16">HYPERLINK("mailto:oua.rzeszow@gmail.com","oua.rzeszow@gmail.com")</f>
        <v>oua.rzeszow@gmail.com</v>
      </c>
      <c r="AF203" s="146" t="s">
        <v>52</v>
      </c>
      <c r="AG203" s="1"/>
    </row>
    <row r="204" ht="34.5" customHeight="1">
      <c r="A204" s="11"/>
      <c r="B204" s="79">
        <f t="shared" si="1"/>
        <v>198</v>
      </c>
      <c r="C204" s="80" t="s">
        <v>628</v>
      </c>
      <c r="D204" s="81" t="s">
        <v>644</v>
      </c>
      <c r="E204" s="81" t="s">
        <v>648</v>
      </c>
      <c r="F204" s="82">
        <v>703600.0</v>
      </c>
      <c r="G204" s="82">
        <v>253048.0</v>
      </c>
      <c r="H204" s="83">
        <v>50.109713661446</v>
      </c>
      <c r="I204" s="83">
        <v>21.848461272841</v>
      </c>
      <c r="J204" s="84" t="s">
        <v>75</v>
      </c>
      <c r="K204" s="84" t="s">
        <v>186</v>
      </c>
      <c r="L204" s="85" t="s">
        <v>649</v>
      </c>
      <c r="M204" s="86" t="s">
        <v>632</v>
      </c>
      <c r="N204" s="86" t="s">
        <v>71</v>
      </c>
      <c r="O204" s="87">
        <v>175.0</v>
      </c>
      <c r="P204" s="81">
        <v>40.0</v>
      </c>
      <c r="Q204" s="81">
        <v>12.0</v>
      </c>
      <c r="R204" s="88" t="s">
        <v>51</v>
      </c>
      <c r="S204" s="88" t="s">
        <v>52</v>
      </c>
      <c r="T204" s="88" t="s">
        <v>52</v>
      </c>
      <c r="U204" s="137" t="s">
        <v>52</v>
      </c>
      <c r="V204" s="137" t="s">
        <v>51</v>
      </c>
      <c r="W204" s="137" t="s">
        <v>51</v>
      </c>
      <c r="X204" s="137" t="s">
        <v>51</v>
      </c>
      <c r="Y204" s="137" t="s">
        <v>51</v>
      </c>
      <c r="Z204" s="137" t="s">
        <v>52</v>
      </c>
      <c r="AA204" s="137" t="s">
        <v>51</v>
      </c>
      <c r="AB204" s="137" t="s">
        <v>51</v>
      </c>
      <c r="AC204" s="81" t="s">
        <v>647</v>
      </c>
      <c r="AD204" s="89">
        <v>5.1612389E8</v>
      </c>
      <c r="AE204" s="90" t="str">
        <f t="shared" si="16"/>
        <v>oua.rzeszow@gmail.com</v>
      </c>
      <c r="AF204" s="146" t="s">
        <v>52</v>
      </c>
      <c r="AG204" s="1"/>
    </row>
    <row r="205" ht="34.5" customHeight="1">
      <c r="A205" s="11"/>
      <c r="B205" s="79">
        <f t="shared" si="1"/>
        <v>199</v>
      </c>
      <c r="C205" s="266" t="s">
        <v>628</v>
      </c>
      <c r="D205" s="123" t="s">
        <v>650</v>
      </c>
      <c r="E205" s="251" t="s">
        <v>651</v>
      </c>
      <c r="F205" s="135"/>
      <c r="G205" s="135"/>
      <c r="H205" s="136"/>
      <c r="I205" s="136"/>
      <c r="J205" s="213" t="s">
        <v>75</v>
      </c>
      <c r="K205" s="213" t="s">
        <v>186</v>
      </c>
      <c r="L205" s="214" t="s">
        <v>652</v>
      </c>
      <c r="M205" s="215" t="s">
        <v>632</v>
      </c>
      <c r="N205" s="215" t="s">
        <v>71</v>
      </c>
      <c r="O205" s="122">
        <v>55.0</v>
      </c>
      <c r="P205" s="122">
        <v>37.0</v>
      </c>
      <c r="Q205" s="122">
        <v>0.0</v>
      </c>
      <c r="R205" s="122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3"/>
      <c r="AD205" s="123"/>
      <c r="AE205" s="123"/>
      <c r="AF205" s="259"/>
      <c r="AG205" s="268" t="s">
        <v>653</v>
      </c>
    </row>
    <row r="206" ht="34.5" customHeight="1">
      <c r="A206" s="11"/>
      <c r="B206" s="79">
        <f t="shared" si="1"/>
        <v>200</v>
      </c>
      <c r="C206" s="266" t="s">
        <v>628</v>
      </c>
      <c r="D206" s="123" t="s">
        <v>654</v>
      </c>
      <c r="E206" s="251" t="s">
        <v>655</v>
      </c>
      <c r="F206" s="135"/>
      <c r="G206" s="135"/>
      <c r="H206" s="136"/>
      <c r="I206" s="136"/>
      <c r="J206" s="213" t="s">
        <v>75</v>
      </c>
      <c r="K206" s="213" t="s">
        <v>186</v>
      </c>
      <c r="L206" s="214" t="s">
        <v>656</v>
      </c>
      <c r="M206" s="215" t="s">
        <v>637</v>
      </c>
      <c r="N206" s="215" t="s">
        <v>71</v>
      </c>
      <c r="O206" s="122">
        <v>57.0</v>
      </c>
      <c r="P206" s="122">
        <v>31.0</v>
      </c>
      <c r="Q206" s="122">
        <v>0.0</v>
      </c>
      <c r="R206" s="122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3"/>
      <c r="AD206" s="123"/>
      <c r="AE206" s="123"/>
      <c r="AF206" s="259"/>
      <c r="AG206" s="268" t="s">
        <v>653</v>
      </c>
    </row>
    <row r="207" ht="34.5" customHeight="1">
      <c r="A207" s="11"/>
      <c r="B207" s="79">
        <f t="shared" si="1"/>
        <v>201</v>
      </c>
      <c r="C207" s="266" t="s">
        <v>628</v>
      </c>
      <c r="D207" s="123" t="s">
        <v>657</v>
      </c>
      <c r="E207" s="251" t="s">
        <v>658</v>
      </c>
      <c r="F207" s="135"/>
      <c r="G207" s="135"/>
      <c r="H207" s="136"/>
      <c r="I207" s="136"/>
      <c r="J207" s="213" t="s">
        <v>75</v>
      </c>
      <c r="K207" s="213" t="s">
        <v>186</v>
      </c>
      <c r="L207" s="214" t="s">
        <v>659</v>
      </c>
      <c r="M207" s="215" t="s">
        <v>632</v>
      </c>
      <c r="N207" s="215" t="s">
        <v>71</v>
      </c>
      <c r="O207" s="122">
        <v>54.0</v>
      </c>
      <c r="P207" s="122">
        <v>16.0</v>
      </c>
      <c r="Q207" s="122">
        <v>0.0</v>
      </c>
      <c r="R207" s="122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3"/>
      <c r="AD207" s="123"/>
      <c r="AE207" s="123"/>
      <c r="AF207" s="259"/>
      <c r="AG207" s="268" t="s">
        <v>653</v>
      </c>
    </row>
    <row r="208" ht="34.5" customHeight="1">
      <c r="A208" s="11"/>
      <c r="B208" s="79">
        <f t="shared" si="1"/>
        <v>202</v>
      </c>
      <c r="C208" s="266" t="s">
        <v>628</v>
      </c>
      <c r="D208" s="123" t="s">
        <v>657</v>
      </c>
      <c r="E208" s="251" t="s">
        <v>660</v>
      </c>
      <c r="F208" s="269"/>
      <c r="G208" s="269"/>
      <c r="H208" s="270"/>
      <c r="I208" s="270"/>
      <c r="J208" s="213" t="s">
        <v>75</v>
      </c>
      <c r="K208" s="213" t="s">
        <v>186</v>
      </c>
      <c r="L208" s="214" t="s">
        <v>659</v>
      </c>
      <c r="M208" s="215" t="s">
        <v>637</v>
      </c>
      <c r="N208" s="215" t="s">
        <v>71</v>
      </c>
      <c r="O208" s="122">
        <v>54.0</v>
      </c>
      <c r="P208" s="122">
        <v>16.0</v>
      </c>
      <c r="Q208" s="122">
        <v>0.0</v>
      </c>
      <c r="R208" s="122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3"/>
      <c r="AD208" s="267"/>
      <c r="AE208" s="211"/>
      <c r="AF208" s="259"/>
      <c r="AG208" s="268" t="s">
        <v>653</v>
      </c>
    </row>
    <row r="209" ht="34.5" customHeight="1">
      <c r="A209" s="11"/>
      <c r="B209" s="79">
        <f t="shared" si="1"/>
        <v>203</v>
      </c>
      <c r="C209" s="80" t="s">
        <v>628</v>
      </c>
      <c r="D209" s="81" t="s">
        <v>661</v>
      </c>
      <c r="E209" s="81" t="s">
        <v>662</v>
      </c>
      <c r="F209" s="82">
        <v>758360.37</v>
      </c>
      <c r="G209" s="82">
        <v>242616.94</v>
      </c>
      <c r="H209" s="83">
        <v>49.994754390396</v>
      </c>
      <c r="I209" s="83">
        <v>22.606109575507</v>
      </c>
      <c r="J209" s="84" t="s">
        <v>75</v>
      </c>
      <c r="K209" s="84" t="s">
        <v>186</v>
      </c>
      <c r="L209" s="85" t="s">
        <v>663</v>
      </c>
      <c r="M209" s="86" t="s">
        <v>632</v>
      </c>
      <c r="N209" s="86" t="s">
        <v>71</v>
      </c>
      <c r="O209" s="87">
        <v>68.0</v>
      </c>
      <c r="P209" s="81">
        <v>25.0</v>
      </c>
      <c r="Q209" s="81">
        <v>0.0</v>
      </c>
      <c r="R209" s="271" t="s">
        <v>52</v>
      </c>
      <c r="S209" s="271" t="s">
        <v>52</v>
      </c>
      <c r="T209" s="271" t="s">
        <v>51</v>
      </c>
      <c r="U209" s="88" t="s">
        <v>52</v>
      </c>
      <c r="V209" s="88" t="s">
        <v>51</v>
      </c>
      <c r="W209" s="88" t="s">
        <v>52</v>
      </c>
      <c r="X209" s="88" t="s">
        <v>51</v>
      </c>
      <c r="Y209" s="88" t="s">
        <v>51</v>
      </c>
      <c r="Z209" s="88" t="s">
        <v>52</v>
      </c>
      <c r="AA209" s="88" t="s">
        <v>51</v>
      </c>
      <c r="AB209" s="88" t="s">
        <v>51</v>
      </c>
      <c r="AC209" s="81" t="s">
        <v>664</v>
      </c>
      <c r="AD209" s="89">
        <v>8.8566503E8</v>
      </c>
      <c r="AE209" s="90" t="str">
        <f t="shared" ref="AE209:AE214" si="17">HYPERLINK("mailto:oua.przemysl@avrgrupa.pl","oua.przemysl@avrgrupa.pl")</f>
        <v>oua.przemysl@avrgrupa.pl</v>
      </c>
      <c r="AF209" s="146" t="s">
        <v>52</v>
      </c>
      <c r="AG209" s="12"/>
    </row>
    <row r="210" ht="34.5" customHeight="1">
      <c r="A210" s="11"/>
      <c r="B210" s="79">
        <f t="shared" si="1"/>
        <v>204</v>
      </c>
      <c r="C210" s="80" t="s">
        <v>628</v>
      </c>
      <c r="D210" s="81" t="s">
        <v>665</v>
      </c>
      <c r="E210" s="81" t="s">
        <v>666</v>
      </c>
      <c r="F210" s="82">
        <v>758269.62</v>
      </c>
      <c r="G210" s="82">
        <v>242957.51</v>
      </c>
      <c r="H210" s="83">
        <v>49.99785167552</v>
      </c>
      <c r="I210" s="83">
        <v>22.605074502593</v>
      </c>
      <c r="J210" s="84" t="s">
        <v>75</v>
      </c>
      <c r="K210" s="84" t="s">
        <v>186</v>
      </c>
      <c r="L210" s="85" t="s">
        <v>667</v>
      </c>
      <c r="M210" s="86" t="s">
        <v>637</v>
      </c>
      <c r="N210" s="86" t="s">
        <v>71</v>
      </c>
      <c r="O210" s="87">
        <v>68.0</v>
      </c>
      <c r="P210" s="81">
        <v>25.0</v>
      </c>
      <c r="Q210" s="81">
        <v>0.0</v>
      </c>
      <c r="R210" s="271" t="s">
        <v>52</v>
      </c>
      <c r="S210" s="271" t="s">
        <v>52</v>
      </c>
      <c r="T210" s="271" t="s">
        <v>51</v>
      </c>
      <c r="U210" s="88" t="s">
        <v>52</v>
      </c>
      <c r="V210" s="88" t="s">
        <v>51</v>
      </c>
      <c r="W210" s="88" t="s">
        <v>52</v>
      </c>
      <c r="X210" s="88" t="s">
        <v>51</v>
      </c>
      <c r="Y210" s="88" t="s">
        <v>51</v>
      </c>
      <c r="Z210" s="88" t="s">
        <v>52</v>
      </c>
      <c r="AA210" s="88" t="s">
        <v>51</v>
      </c>
      <c r="AB210" s="88" t="s">
        <v>51</v>
      </c>
      <c r="AC210" s="81" t="s">
        <v>664</v>
      </c>
      <c r="AD210" s="89">
        <v>8.8566503E8</v>
      </c>
      <c r="AE210" s="90" t="str">
        <f t="shared" si="17"/>
        <v>oua.przemysl@avrgrupa.pl</v>
      </c>
      <c r="AF210" s="146" t="s">
        <v>52</v>
      </c>
      <c r="AG210" s="12"/>
    </row>
    <row r="211" ht="34.5" customHeight="1">
      <c r="A211" s="11"/>
      <c r="B211" s="79">
        <f t="shared" si="1"/>
        <v>205</v>
      </c>
      <c r="C211" s="80" t="s">
        <v>628</v>
      </c>
      <c r="D211" s="81" t="s">
        <v>668</v>
      </c>
      <c r="E211" s="81" t="s">
        <v>669</v>
      </c>
      <c r="F211" s="82">
        <v>768371.83</v>
      </c>
      <c r="G211" s="82">
        <v>234754.09</v>
      </c>
      <c r="H211" s="83">
        <v>49.919741680397</v>
      </c>
      <c r="I211" s="83">
        <v>22.740056917325</v>
      </c>
      <c r="J211" s="84" t="s">
        <v>75</v>
      </c>
      <c r="K211" s="84" t="s">
        <v>186</v>
      </c>
      <c r="L211" s="85" t="s">
        <v>670</v>
      </c>
      <c r="M211" s="86" t="s">
        <v>632</v>
      </c>
      <c r="N211" s="86" t="s">
        <v>71</v>
      </c>
      <c r="O211" s="87">
        <v>47.0</v>
      </c>
      <c r="P211" s="81">
        <v>18.0</v>
      </c>
      <c r="Q211" s="81">
        <v>0.0</v>
      </c>
      <c r="R211" s="271" t="s">
        <v>52</v>
      </c>
      <c r="S211" s="271" t="s">
        <v>52</v>
      </c>
      <c r="T211" s="271" t="s">
        <v>51</v>
      </c>
      <c r="U211" s="88" t="s">
        <v>52</v>
      </c>
      <c r="V211" s="88" t="s">
        <v>51</v>
      </c>
      <c r="W211" s="88" t="s">
        <v>51</v>
      </c>
      <c r="X211" s="88" t="s">
        <v>51</v>
      </c>
      <c r="Y211" s="88" t="s">
        <v>51</v>
      </c>
      <c r="Z211" s="88" t="s">
        <v>52</v>
      </c>
      <c r="AA211" s="88" t="s">
        <v>51</v>
      </c>
      <c r="AB211" s="88" t="s">
        <v>51</v>
      </c>
      <c r="AC211" s="81" t="s">
        <v>664</v>
      </c>
      <c r="AD211" s="89">
        <v>8.8566503E8</v>
      </c>
      <c r="AE211" s="90" t="str">
        <f t="shared" si="17"/>
        <v>oua.przemysl@avrgrupa.pl</v>
      </c>
      <c r="AF211" s="146" t="s">
        <v>52</v>
      </c>
      <c r="AG211" s="12"/>
    </row>
    <row r="212" ht="34.5" customHeight="1">
      <c r="A212" s="11"/>
      <c r="B212" s="79">
        <f t="shared" si="1"/>
        <v>206</v>
      </c>
      <c r="C212" s="80" t="s">
        <v>628</v>
      </c>
      <c r="D212" s="81" t="s">
        <v>671</v>
      </c>
      <c r="E212" s="81" t="s">
        <v>672</v>
      </c>
      <c r="F212" s="82">
        <v>768443.27</v>
      </c>
      <c r="G212" s="82">
        <v>234420.71</v>
      </c>
      <c r="H212" s="83">
        <v>49.916716614932</v>
      </c>
      <c r="I212" s="83">
        <v>22.740818370188</v>
      </c>
      <c r="J212" s="84" t="s">
        <v>75</v>
      </c>
      <c r="K212" s="84" t="s">
        <v>186</v>
      </c>
      <c r="L212" s="85" t="s">
        <v>673</v>
      </c>
      <c r="M212" s="86" t="s">
        <v>637</v>
      </c>
      <c r="N212" s="86" t="s">
        <v>71</v>
      </c>
      <c r="O212" s="87">
        <v>47.0</v>
      </c>
      <c r="P212" s="81">
        <v>18.0</v>
      </c>
      <c r="Q212" s="81">
        <v>0.0</v>
      </c>
      <c r="R212" s="88" t="s">
        <v>52</v>
      </c>
      <c r="S212" s="88" t="s">
        <v>52</v>
      </c>
      <c r="T212" s="88" t="s">
        <v>51</v>
      </c>
      <c r="U212" s="88" t="s">
        <v>52</v>
      </c>
      <c r="V212" s="88" t="s">
        <v>51</v>
      </c>
      <c r="W212" s="88" t="s">
        <v>51</v>
      </c>
      <c r="X212" s="88" t="s">
        <v>51</v>
      </c>
      <c r="Y212" s="88" t="s">
        <v>51</v>
      </c>
      <c r="Z212" s="88" t="s">
        <v>52</v>
      </c>
      <c r="AA212" s="88" t="s">
        <v>51</v>
      </c>
      <c r="AB212" s="88" t="s">
        <v>51</v>
      </c>
      <c r="AC212" s="81" t="s">
        <v>664</v>
      </c>
      <c r="AD212" s="89">
        <v>8.8566503E8</v>
      </c>
      <c r="AE212" s="90" t="str">
        <f t="shared" si="17"/>
        <v>oua.przemysl@avrgrupa.pl</v>
      </c>
      <c r="AF212" s="146" t="s">
        <v>52</v>
      </c>
      <c r="AG212" s="12"/>
    </row>
    <row r="213" ht="34.5" customHeight="1">
      <c r="A213" s="11"/>
      <c r="B213" s="79">
        <f t="shared" si="1"/>
        <v>207</v>
      </c>
      <c r="C213" s="80" t="s">
        <v>628</v>
      </c>
      <c r="D213" s="81" t="s">
        <v>674</v>
      </c>
      <c r="E213" s="81" t="s">
        <v>675</v>
      </c>
      <c r="F213" s="150">
        <v>788639.34</v>
      </c>
      <c r="G213" s="150">
        <v>239023.02</v>
      </c>
      <c r="H213" s="151">
        <v>49.948611374018</v>
      </c>
      <c r="I213" s="151">
        <v>23.024991550086</v>
      </c>
      <c r="J213" s="84" t="s">
        <v>75</v>
      </c>
      <c r="K213" s="84" t="s">
        <v>186</v>
      </c>
      <c r="L213" s="85" t="s">
        <v>676</v>
      </c>
      <c r="M213" s="86" t="s">
        <v>637</v>
      </c>
      <c r="N213" s="86" t="s">
        <v>71</v>
      </c>
      <c r="O213" s="87">
        <v>104.0</v>
      </c>
      <c r="P213" s="81">
        <v>27.0</v>
      </c>
      <c r="Q213" s="81">
        <v>0.0</v>
      </c>
      <c r="R213" s="88" t="s">
        <v>52</v>
      </c>
      <c r="S213" s="88" t="s">
        <v>52</v>
      </c>
      <c r="T213" s="88" t="s">
        <v>51</v>
      </c>
      <c r="U213" s="88" t="s">
        <v>52</v>
      </c>
      <c r="V213" s="88" t="s">
        <v>51</v>
      </c>
      <c r="W213" s="88" t="s">
        <v>52</v>
      </c>
      <c r="X213" s="88" t="s">
        <v>51</v>
      </c>
      <c r="Y213" s="88" t="s">
        <v>51</v>
      </c>
      <c r="Z213" s="88" t="s">
        <v>52</v>
      </c>
      <c r="AA213" s="88" t="s">
        <v>51</v>
      </c>
      <c r="AB213" s="88" t="s">
        <v>51</v>
      </c>
      <c r="AC213" s="81" t="s">
        <v>664</v>
      </c>
      <c r="AD213" s="89">
        <v>8.8566503E8</v>
      </c>
      <c r="AE213" s="90" t="str">
        <f t="shared" si="17"/>
        <v>oua.przemysl@avrgrupa.pl</v>
      </c>
      <c r="AF213" s="146" t="s">
        <v>52</v>
      </c>
      <c r="AG213" s="12"/>
    </row>
    <row r="214" ht="34.5" customHeight="1">
      <c r="A214" s="11"/>
      <c r="B214" s="93">
        <f t="shared" si="1"/>
        <v>208</v>
      </c>
      <c r="C214" s="94" t="s">
        <v>628</v>
      </c>
      <c r="D214" s="95" t="s">
        <v>674</v>
      </c>
      <c r="E214" s="95" t="s">
        <v>677</v>
      </c>
      <c r="F214" s="96">
        <v>788351.19</v>
      </c>
      <c r="G214" s="96">
        <v>238821.17</v>
      </c>
      <c r="H214" s="97">
        <v>49.946939059489</v>
      </c>
      <c r="I214" s="97">
        <v>23.020832798083</v>
      </c>
      <c r="J214" s="98" t="s">
        <v>75</v>
      </c>
      <c r="K214" s="98" t="s">
        <v>186</v>
      </c>
      <c r="L214" s="99" t="s">
        <v>678</v>
      </c>
      <c r="M214" s="100" t="s">
        <v>632</v>
      </c>
      <c r="N214" s="100" t="s">
        <v>71</v>
      </c>
      <c r="O214" s="101">
        <v>104.0</v>
      </c>
      <c r="P214" s="95">
        <v>176.0</v>
      </c>
      <c r="Q214" s="95">
        <v>0.0</v>
      </c>
      <c r="R214" s="102" t="s">
        <v>52</v>
      </c>
      <c r="S214" s="102" t="s">
        <v>52</v>
      </c>
      <c r="T214" s="102" t="s">
        <v>51</v>
      </c>
      <c r="U214" s="102" t="s">
        <v>52</v>
      </c>
      <c r="V214" s="102" t="s">
        <v>51</v>
      </c>
      <c r="W214" s="102" t="s">
        <v>52</v>
      </c>
      <c r="X214" s="102" t="s">
        <v>51</v>
      </c>
      <c r="Y214" s="102" t="s">
        <v>51</v>
      </c>
      <c r="Z214" s="102" t="s">
        <v>52</v>
      </c>
      <c r="AA214" s="102" t="s">
        <v>51</v>
      </c>
      <c r="AB214" s="102" t="s">
        <v>51</v>
      </c>
      <c r="AC214" s="95" t="s">
        <v>664</v>
      </c>
      <c r="AD214" s="103">
        <v>8.8566503E8</v>
      </c>
      <c r="AE214" s="104" t="str">
        <f t="shared" si="17"/>
        <v>oua.przemysl@avrgrupa.pl</v>
      </c>
      <c r="AF214" s="181" t="s">
        <v>52</v>
      </c>
      <c r="AG214" s="12"/>
    </row>
    <row r="215" ht="34.5" customHeight="1">
      <c r="A215" s="11"/>
      <c r="B215" s="106">
        <f t="shared" si="1"/>
        <v>209</v>
      </c>
      <c r="C215" s="107" t="s">
        <v>679</v>
      </c>
      <c r="D215" s="108" t="s">
        <v>680</v>
      </c>
      <c r="E215" s="108" t="s">
        <v>681</v>
      </c>
      <c r="F215" s="140">
        <v>205809.07</v>
      </c>
      <c r="G215" s="140">
        <v>613603.91</v>
      </c>
      <c r="H215" s="141">
        <v>53.305673665172</v>
      </c>
      <c r="I215" s="141">
        <v>14.582491086436</v>
      </c>
      <c r="J215" s="111" t="s">
        <v>47</v>
      </c>
      <c r="K215" s="111" t="s">
        <v>682</v>
      </c>
      <c r="L215" s="112" t="s">
        <v>683</v>
      </c>
      <c r="M215" s="113" t="s">
        <v>684</v>
      </c>
      <c r="N215" s="113" t="s">
        <v>71</v>
      </c>
      <c r="O215" s="238">
        <v>91.0</v>
      </c>
      <c r="P215" s="183">
        <v>23.0</v>
      </c>
      <c r="Q215" s="183">
        <v>2.0</v>
      </c>
      <c r="R215" s="238" t="s">
        <v>52</v>
      </c>
      <c r="S215" s="238" t="s">
        <v>52</v>
      </c>
      <c r="T215" s="238" t="s">
        <v>52</v>
      </c>
      <c r="U215" s="238" t="s">
        <v>52</v>
      </c>
      <c r="V215" s="238" t="s">
        <v>52</v>
      </c>
      <c r="W215" s="238" t="s">
        <v>52</v>
      </c>
      <c r="X215" s="230" t="s">
        <v>52</v>
      </c>
      <c r="Y215" s="230" t="s">
        <v>51</v>
      </c>
      <c r="Z215" s="230" t="s">
        <v>52</v>
      </c>
      <c r="AA215" s="230" t="s">
        <v>51</v>
      </c>
      <c r="AB215" s="230" t="s">
        <v>51</v>
      </c>
      <c r="AC215" s="113" t="s">
        <v>189</v>
      </c>
      <c r="AD215" s="113" t="s">
        <v>189</v>
      </c>
      <c r="AE215" s="113" t="s">
        <v>189</v>
      </c>
      <c r="AF215" s="192" t="s">
        <v>51</v>
      </c>
      <c r="AG215" s="12"/>
    </row>
    <row r="216" ht="34.5" customHeight="1">
      <c r="A216" s="11"/>
      <c r="B216" s="79">
        <f t="shared" si="1"/>
        <v>210</v>
      </c>
      <c r="C216" s="80" t="s">
        <v>679</v>
      </c>
      <c r="D216" s="81" t="s">
        <v>680</v>
      </c>
      <c r="E216" s="81" t="s">
        <v>685</v>
      </c>
      <c r="F216" s="82">
        <v>205990.31</v>
      </c>
      <c r="G216" s="82">
        <v>613652.86</v>
      </c>
      <c r="H216" s="83">
        <v>53.30621311716</v>
      </c>
      <c r="I216" s="83">
        <v>14.585158340378</v>
      </c>
      <c r="J216" s="84" t="s">
        <v>47</v>
      </c>
      <c r="K216" s="84" t="s">
        <v>682</v>
      </c>
      <c r="L216" s="85" t="s">
        <v>683</v>
      </c>
      <c r="M216" s="86" t="s">
        <v>679</v>
      </c>
      <c r="N216" s="86" t="s">
        <v>71</v>
      </c>
      <c r="O216" s="87">
        <v>87.0</v>
      </c>
      <c r="P216" s="272">
        <v>25.0</v>
      </c>
      <c r="Q216" s="272">
        <v>3.0</v>
      </c>
      <c r="R216" s="87" t="s">
        <v>52</v>
      </c>
      <c r="S216" s="87" t="s">
        <v>52</v>
      </c>
      <c r="T216" s="87" t="s">
        <v>52</v>
      </c>
      <c r="U216" s="87" t="s">
        <v>52</v>
      </c>
      <c r="V216" s="87" t="s">
        <v>52</v>
      </c>
      <c r="W216" s="87" t="s">
        <v>52</v>
      </c>
      <c r="X216" s="137" t="s">
        <v>52</v>
      </c>
      <c r="Y216" s="137" t="s">
        <v>52</v>
      </c>
      <c r="Z216" s="137" t="s">
        <v>52</v>
      </c>
      <c r="AA216" s="137" t="s">
        <v>51</v>
      </c>
      <c r="AB216" s="137" t="s">
        <v>51</v>
      </c>
      <c r="AC216" s="86" t="s">
        <v>189</v>
      </c>
      <c r="AD216" s="86" t="s">
        <v>189</v>
      </c>
      <c r="AE216" s="86" t="s">
        <v>189</v>
      </c>
      <c r="AF216" s="273" t="s">
        <v>51</v>
      </c>
      <c r="AG216" s="12"/>
    </row>
    <row r="217" ht="34.5" customHeight="1">
      <c r="A217" s="11"/>
      <c r="B217" s="79">
        <f t="shared" si="1"/>
        <v>211</v>
      </c>
      <c r="C217" s="80" t="s">
        <v>679</v>
      </c>
      <c r="D217" s="81" t="s">
        <v>686</v>
      </c>
      <c r="E217" s="81" t="s">
        <v>687</v>
      </c>
      <c r="F217" s="82">
        <v>213355.58</v>
      </c>
      <c r="G217" s="82">
        <v>595979.45</v>
      </c>
      <c r="H217" s="83">
        <v>53.151781628478</v>
      </c>
      <c r="I217" s="83">
        <v>14.711303452192</v>
      </c>
      <c r="J217" s="84" t="s">
        <v>47</v>
      </c>
      <c r="K217" s="84" t="s">
        <v>682</v>
      </c>
      <c r="L217" s="85" t="s">
        <v>688</v>
      </c>
      <c r="M217" s="86" t="s">
        <v>684</v>
      </c>
      <c r="N217" s="86" t="s">
        <v>71</v>
      </c>
      <c r="O217" s="87">
        <v>34.0</v>
      </c>
      <c r="P217" s="272">
        <v>12.0</v>
      </c>
      <c r="Q217" s="272">
        <v>3.0</v>
      </c>
      <c r="R217" s="87" t="s">
        <v>52</v>
      </c>
      <c r="S217" s="87" t="s">
        <v>52</v>
      </c>
      <c r="T217" s="87" t="s">
        <v>52</v>
      </c>
      <c r="U217" s="87" t="s">
        <v>52</v>
      </c>
      <c r="V217" s="137" t="s">
        <v>51</v>
      </c>
      <c r="W217" s="137" t="s">
        <v>51</v>
      </c>
      <c r="X217" s="137" t="s">
        <v>51</v>
      </c>
      <c r="Y217" s="137" t="s">
        <v>51</v>
      </c>
      <c r="Z217" s="137" t="s">
        <v>52</v>
      </c>
      <c r="AA217" s="137" t="s">
        <v>51</v>
      </c>
      <c r="AB217" s="137" t="s">
        <v>51</v>
      </c>
      <c r="AC217" s="86" t="s">
        <v>189</v>
      </c>
      <c r="AD217" s="86" t="s">
        <v>189</v>
      </c>
      <c r="AE217" s="86" t="s">
        <v>189</v>
      </c>
      <c r="AF217" s="273" t="s">
        <v>51</v>
      </c>
      <c r="AG217" s="12"/>
    </row>
    <row r="218" ht="34.5" customHeight="1">
      <c r="A218" s="11"/>
      <c r="B218" s="79">
        <f t="shared" si="1"/>
        <v>212</v>
      </c>
      <c r="C218" s="80" t="s">
        <v>679</v>
      </c>
      <c r="D218" s="81" t="s">
        <v>686</v>
      </c>
      <c r="E218" s="81" t="s">
        <v>689</v>
      </c>
      <c r="F218" s="82">
        <v>213505.86</v>
      </c>
      <c r="G218" s="82">
        <v>596039.77</v>
      </c>
      <c r="H218" s="83">
        <v>53.15240334581</v>
      </c>
      <c r="I218" s="83">
        <v>14.71349105108</v>
      </c>
      <c r="J218" s="84" t="s">
        <v>47</v>
      </c>
      <c r="K218" s="84" t="s">
        <v>682</v>
      </c>
      <c r="L218" s="85" t="s">
        <v>688</v>
      </c>
      <c r="M218" s="86" t="s">
        <v>679</v>
      </c>
      <c r="N218" s="86" t="s">
        <v>71</v>
      </c>
      <c r="O218" s="87">
        <v>34.0</v>
      </c>
      <c r="P218" s="272">
        <v>12.0</v>
      </c>
      <c r="Q218" s="272">
        <v>3.0</v>
      </c>
      <c r="R218" s="87" t="s">
        <v>52</v>
      </c>
      <c r="S218" s="87" t="s">
        <v>52</v>
      </c>
      <c r="T218" s="87" t="s">
        <v>52</v>
      </c>
      <c r="U218" s="87" t="s">
        <v>52</v>
      </c>
      <c r="V218" s="137" t="s">
        <v>51</v>
      </c>
      <c r="W218" s="137" t="s">
        <v>51</v>
      </c>
      <c r="X218" s="137" t="s">
        <v>51</v>
      </c>
      <c r="Y218" s="137" t="s">
        <v>51</v>
      </c>
      <c r="Z218" s="137" t="s">
        <v>52</v>
      </c>
      <c r="AA218" s="137" t="s">
        <v>51</v>
      </c>
      <c r="AB218" s="137" t="s">
        <v>51</v>
      </c>
      <c r="AC218" s="86" t="s">
        <v>189</v>
      </c>
      <c r="AD218" s="86" t="s">
        <v>189</v>
      </c>
      <c r="AE218" s="86" t="s">
        <v>189</v>
      </c>
      <c r="AF218" s="273" t="s">
        <v>51</v>
      </c>
      <c r="AG218" s="12"/>
    </row>
    <row r="219" ht="34.5" customHeight="1">
      <c r="A219" s="11"/>
      <c r="B219" s="79">
        <f t="shared" si="1"/>
        <v>213</v>
      </c>
      <c r="C219" s="80" t="s">
        <v>679</v>
      </c>
      <c r="D219" s="81" t="s">
        <v>690</v>
      </c>
      <c r="E219" s="81" t="s">
        <v>691</v>
      </c>
      <c r="F219" s="82">
        <v>223094.38</v>
      </c>
      <c r="G219" s="82">
        <v>584254.15</v>
      </c>
      <c r="H219" s="83">
        <v>53.051775232918</v>
      </c>
      <c r="I219" s="83">
        <v>14.866699531877</v>
      </c>
      <c r="J219" s="84" t="s">
        <v>47</v>
      </c>
      <c r="K219" s="84" t="s">
        <v>682</v>
      </c>
      <c r="L219" s="85" t="s">
        <v>692</v>
      </c>
      <c r="M219" s="86" t="s">
        <v>679</v>
      </c>
      <c r="N219" s="86" t="s">
        <v>71</v>
      </c>
      <c r="O219" s="87">
        <v>119.0</v>
      </c>
      <c r="P219" s="272">
        <v>25.0</v>
      </c>
      <c r="Q219" s="272">
        <v>2.0</v>
      </c>
      <c r="R219" s="87" t="s">
        <v>52</v>
      </c>
      <c r="S219" s="87" t="s">
        <v>52</v>
      </c>
      <c r="T219" s="87" t="s">
        <v>52</v>
      </c>
      <c r="U219" s="87" t="s">
        <v>52</v>
      </c>
      <c r="V219" s="87" t="s">
        <v>52</v>
      </c>
      <c r="W219" s="87" t="s">
        <v>52</v>
      </c>
      <c r="X219" s="137" t="s">
        <v>52</v>
      </c>
      <c r="Y219" s="137" t="s">
        <v>51</v>
      </c>
      <c r="Z219" s="137" t="s">
        <v>52</v>
      </c>
      <c r="AA219" s="137" t="s">
        <v>51</v>
      </c>
      <c r="AB219" s="137" t="s">
        <v>51</v>
      </c>
      <c r="AC219" s="86" t="s">
        <v>189</v>
      </c>
      <c r="AD219" s="86" t="s">
        <v>189</v>
      </c>
      <c r="AE219" s="86" t="s">
        <v>189</v>
      </c>
      <c r="AF219" s="273" t="s">
        <v>51</v>
      </c>
      <c r="AG219" s="12"/>
    </row>
    <row r="220" ht="34.5" customHeight="1">
      <c r="A220" s="11"/>
      <c r="B220" s="79">
        <f t="shared" si="1"/>
        <v>214</v>
      </c>
      <c r="C220" s="80" t="s">
        <v>679</v>
      </c>
      <c r="D220" s="81" t="s">
        <v>690</v>
      </c>
      <c r="E220" s="81" t="s">
        <v>693</v>
      </c>
      <c r="F220" s="82">
        <v>222932.99</v>
      </c>
      <c r="G220" s="82">
        <v>584240.92</v>
      </c>
      <c r="H220" s="83">
        <v>53.05157295938</v>
      </c>
      <c r="I220" s="83">
        <v>14.864308738324</v>
      </c>
      <c r="J220" s="84" t="s">
        <v>47</v>
      </c>
      <c r="K220" s="84" t="s">
        <v>682</v>
      </c>
      <c r="L220" s="85" t="s">
        <v>692</v>
      </c>
      <c r="M220" s="86" t="s">
        <v>684</v>
      </c>
      <c r="N220" s="86" t="s">
        <v>71</v>
      </c>
      <c r="O220" s="87">
        <v>87.0</v>
      </c>
      <c r="P220" s="272">
        <v>35.0</v>
      </c>
      <c r="Q220" s="272">
        <v>5.0</v>
      </c>
      <c r="R220" s="87" t="s">
        <v>52</v>
      </c>
      <c r="S220" s="87" t="s">
        <v>52</v>
      </c>
      <c r="T220" s="87" t="s">
        <v>52</v>
      </c>
      <c r="U220" s="87" t="s">
        <v>52</v>
      </c>
      <c r="V220" s="87" t="s">
        <v>52</v>
      </c>
      <c r="W220" s="87" t="s">
        <v>52</v>
      </c>
      <c r="X220" s="137" t="s">
        <v>51</v>
      </c>
      <c r="Y220" s="137" t="s">
        <v>51</v>
      </c>
      <c r="Z220" s="137" t="s">
        <v>52</v>
      </c>
      <c r="AA220" s="137" t="s">
        <v>51</v>
      </c>
      <c r="AB220" s="137" t="s">
        <v>51</v>
      </c>
      <c r="AC220" s="86" t="s">
        <v>189</v>
      </c>
      <c r="AD220" s="86" t="s">
        <v>189</v>
      </c>
      <c r="AE220" s="86" t="s">
        <v>189</v>
      </c>
      <c r="AF220" s="273" t="s">
        <v>51</v>
      </c>
      <c r="AG220" s="12"/>
    </row>
    <row r="221" ht="34.5" customHeight="1">
      <c r="A221" s="11"/>
      <c r="B221" s="79">
        <f t="shared" si="1"/>
        <v>215</v>
      </c>
      <c r="C221" s="80" t="s">
        <v>679</v>
      </c>
      <c r="D221" s="81" t="s">
        <v>694</v>
      </c>
      <c r="E221" s="81" t="s">
        <v>695</v>
      </c>
      <c r="F221" s="82">
        <v>222923.41</v>
      </c>
      <c r="G221" s="82">
        <v>643328.32</v>
      </c>
      <c r="H221" s="83">
        <v>53.581459118407</v>
      </c>
      <c r="I221" s="83">
        <v>14.812531476513</v>
      </c>
      <c r="J221" s="84" t="s">
        <v>47</v>
      </c>
      <c r="K221" s="84" t="s">
        <v>682</v>
      </c>
      <c r="L221" s="85" t="s">
        <v>696</v>
      </c>
      <c r="M221" s="86" t="s">
        <v>679</v>
      </c>
      <c r="N221" s="86" t="s">
        <v>71</v>
      </c>
      <c r="O221" s="87">
        <v>48.0</v>
      </c>
      <c r="P221" s="272">
        <v>4.0</v>
      </c>
      <c r="Q221" s="272">
        <v>0.0</v>
      </c>
      <c r="R221" s="87" t="s">
        <v>52</v>
      </c>
      <c r="S221" s="137" t="s">
        <v>52</v>
      </c>
      <c r="T221" s="87" t="s">
        <v>52</v>
      </c>
      <c r="U221" s="87" t="s">
        <v>52</v>
      </c>
      <c r="V221" s="87" t="s">
        <v>52</v>
      </c>
      <c r="W221" s="137" t="s">
        <v>51</v>
      </c>
      <c r="X221" s="137" t="s">
        <v>52</v>
      </c>
      <c r="Y221" s="137" t="s">
        <v>51</v>
      </c>
      <c r="Z221" s="137" t="s">
        <v>52</v>
      </c>
      <c r="AA221" s="137" t="s">
        <v>51</v>
      </c>
      <c r="AB221" s="137" t="s">
        <v>51</v>
      </c>
      <c r="AC221" s="86" t="s">
        <v>189</v>
      </c>
      <c r="AD221" s="86" t="s">
        <v>189</v>
      </c>
      <c r="AE221" s="86" t="s">
        <v>189</v>
      </c>
      <c r="AF221" s="273" t="s">
        <v>51</v>
      </c>
      <c r="AG221" s="12"/>
    </row>
    <row r="222" ht="34.5" customHeight="1">
      <c r="A222" s="11"/>
      <c r="B222" s="79">
        <f t="shared" si="1"/>
        <v>216</v>
      </c>
      <c r="C222" s="80" t="s">
        <v>679</v>
      </c>
      <c r="D222" s="81" t="s">
        <v>697</v>
      </c>
      <c r="E222" s="81" t="s">
        <v>698</v>
      </c>
      <c r="F222" s="82">
        <v>221941.81</v>
      </c>
      <c r="G222" s="82">
        <v>639389.99</v>
      </c>
      <c r="H222" s="83">
        <v>53.545624198196</v>
      </c>
      <c r="I222" s="83">
        <v>14.801245270466</v>
      </c>
      <c r="J222" s="84" t="s">
        <v>47</v>
      </c>
      <c r="K222" s="84" t="s">
        <v>682</v>
      </c>
      <c r="L222" s="85" t="s">
        <v>699</v>
      </c>
      <c r="M222" s="86" t="s">
        <v>684</v>
      </c>
      <c r="N222" s="86" t="s">
        <v>71</v>
      </c>
      <c r="O222" s="87">
        <v>52.0</v>
      </c>
      <c r="P222" s="272">
        <v>5.0</v>
      </c>
      <c r="Q222" s="272">
        <v>0.0</v>
      </c>
      <c r="R222" s="87" t="s">
        <v>52</v>
      </c>
      <c r="S222" s="137" t="s">
        <v>52</v>
      </c>
      <c r="T222" s="87" t="s">
        <v>52</v>
      </c>
      <c r="U222" s="87" t="s">
        <v>52</v>
      </c>
      <c r="V222" s="87" t="s">
        <v>52</v>
      </c>
      <c r="W222" s="137" t="s">
        <v>51</v>
      </c>
      <c r="X222" s="137" t="s">
        <v>52</v>
      </c>
      <c r="Y222" s="137" t="s">
        <v>51</v>
      </c>
      <c r="Z222" s="137" t="s">
        <v>52</v>
      </c>
      <c r="AA222" s="137" t="s">
        <v>51</v>
      </c>
      <c r="AB222" s="137" t="s">
        <v>51</v>
      </c>
      <c r="AC222" s="86" t="s">
        <v>189</v>
      </c>
      <c r="AD222" s="86" t="s">
        <v>189</v>
      </c>
      <c r="AE222" s="86" t="s">
        <v>189</v>
      </c>
      <c r="AF222" s="273" t="s">
        <v>51</v>
      </c>
      <c r="AG222" s="12"/>
    </row>
    <row r="223" ht="34.5" customHeight="1">
      <c r="A223" s="11"/>
      <c r="B223" s="79">
        <f t="shared" si="1"/>
        <v>217</v>
      </c>
      <c r="C223" s="80" t="s">
        <v>679</v>
      </c>
      <c r="D223" s="81" t="s">
        <v>700</v>
      </c>
      <c r="E223" s="81" t="s">
        <v>701</v>
      </c>
      <c r="F223" s="82">
        <v>220414.09</v>
      </c>
      <c r="G223" s="82">
        <v>630447.04</v>
      </c>
      <c r="H223" s="83">
        <v>53.464621704522</v>
      </c>
      <c r="I223" s="83">
        <v>14.786219422828</v>
      </c>
      <c r="J223" s="84" t="s">
        <v>47</v>
      </c>
      <c r="K223" s="84" t="s">
        <v>682</v>
      </c>
      <c r="L223" s="85" t="s">
        <v>702</v>
      </c>
      <c r="M223" s="86" t="s">
        <v>684</v>
      </c>
      <c r="N223" s="86" t="s">
        <v>71</v>
      </c>
      <c r="O223" s="87">
        <v>25.0</v>
      </c>
      <c r="P223" s="272">
        <v>13.0</v>
      </c>
      <c r="Q223" s="272">
        <v>0.0</v>
      </c>
      <c r="R223" s="87" t="s">
        <v>52</v>
      </c>
      <c r="S223" s="137" t="s">
        <v>52</v>
      </c>
      <c r="T223" s="87" t="s">
        <v>52</v>
      </c>
      <c r="U223" s="87" t="s">
        <v>52</v>
      </c>
      <c r="V223" s="87" t="s">
        <v>52</v>
      </c>
      <c r="W223" s="137" t="s">
        <v>51</v>
      </c>
      <c r="X223" s="137" t="s">
        <v>51</v>
      </c>
      <c r="Y223" s="137" t="s">
        <v>51</v>
      </c>
      <c r="Z223" s="137" t="s">
        <v>52</v>
      </c>
      <c r="AA223" s="137" t="s">
        <v>51</v>
      </c>
      <c r="AB223" s="137" t="s">
        <v>51</v>
      </c>
      <c r="AC223" s="86" t="s">
        <v>189</v>
      </c>
      <c r="AD223" s="86" t="s">
        <v>189</v>
      </c>
      <c r="AE223" s="86" t="s">
        <v>189</v>
      </c>
      <c r="AF223" s="273" t="s">
        <v>51</v>
      </c>
      <c r="AG223" s="12"/>
    </row>
    <row r="224" ht="34.5" customHeight="1">
      <c r="A224" s="11"/>
      <c r="B224" s="79">
        <f t="shared" si="1"/>
        <v>218</v>
      </c>
      <c r="C224" s="80" t="s">
        <v>679</v>
      </c>
      <c r="D224" s="81" t="s">
        <v>703</v>
      </c>
      <c r="E224" s="81" t="s">
        <v>704</v>
      </c>
      <c r="F224" s="82">
        <v>195432.34</v>
      </c>
      <c r="G224" s="82">
        <v>617907.62</v>
      </c>
      <c r="H224" s="83">
        <v>53.338384339139</v>
      </c>
      <c r="I224" s="83">
        <v>14.423076732774</v>
      </c>
      <c r="J224" s="84" t="s">
        <v>75</v>
      </c>
      <c r="K224" s="84" t="s">
        <v>705</v>
      </c>
      <c r="L224" s="85" t="s">
        <v>706</v>
      </c>
      <c r="M224" s="86" t="s">
        <v>540</v>
      </c>
      <c r="N224" s="86" t="s">
        <v>71</v>
      </c>
      <c r="O224" s="87">
        <v>47.0</v>
      </c>
      <c r="P224" s="272">
        <v>24.0</v>
      </c>
      <c r="Q224" s="272">
        <v>0.0</v>
      </c>
      <c r="R224" s="87" t="s">
        <v>52</v>
      </c>
      <c r="S224" s="87" t="s">
        <v>52</v>
      </c>
      <c r="T224" s="87" t="s">
        <v>52</v>
      </c>
      <c r="U224" s="87" t="s">
        <v>52</v>
      </c>
      <c r="V224" s="87" t="s">
        <v>52</v>
      </c>
      <c r="W224" s="137" t="s">
        <v>51</v>
      </c>
      <c r="X224" s="87" t="s">
        <v>52</v>
      </c>
      <c r="Y224" s="137" t="s">
        <v>51</v>
      </c>
      <c r="Z224" s="137" t="s">
        <v>52</v>
      </c>
      <c r="AA224" s="137" t="s">
        <v>52</v>
      </c>
      <c r="AB224" s="137" t="s">
        <v>51</v>
      </c>
      <c r="AC224" s="86" t="s">
        <v>189</v>
      </c>
      <c r="AD224" s="86" t="s">
        <v>189</v>
      </c>
      <c r="AE224" s="86" t="s">
        <v>189</v>
      </c>
      <c r="AF224" s="273" t="s">
        <v>51</v>
      </c>
      <c r="AG224" s="12"/>
    </row>
    <row r="225" ht="34.5" customHeight="1">
      <c r="A225" s="11"/>
      <c r="B225" s="79">
        <f t="shared" si="1"/>
        <v>219</v>
      </c>
      <c r="C225" s="80" t="s">
        <v>679</v>
      </c>
      <c r="D225" s="81" t="s">
        <v>703</v>
      </c>
      <c r="E225" s="81" t="s">
        <v>704</v>
      </c>
      <c r="F225" s="82">
        <v>195384.19</v>
      </c>
      <c r="G225" s="82">
        <v>617730.35</v>
      </c>
      <c r="H225" s="83">
        <v>53.336767768177</v>
      </c>
      <c r="I225" s="83">
        <v>14.422526173911</v>
      </c>
      <c r="J225" s="84" t="s">
        <v>75</v>
      </c>
      <c r="K225" s="84" t="s">
        <v>705</v>
      </c>
      <c r="L225" s="85" t="s">
        <v>706</v>
      </c>
      <c r="M225" s="86" t="s">
        <v>679</v>
      </c>
      <c r="N225" s="86" t="s">
        <v>71</v>
      </c>
      <c r="O225" s="87">
        <v>71.0</v>
      </c>
      <c r="P225" s="272">
        <v>84.0</v>
      </c>
      <c r="Q225" s="272">
        <v>0.0</v>
      </c>
      <c r="R225" s="87" t="s">
        <v>52</v>
      </c>
      <c r="S225" s="87" t="s">
        <v>52</v>
      </c>
      <c r="T225" s="87" t="s">
        <v>52</v>
      </c>
      <c r="U225" s="87" t="s">
        <v>52</v>
      </c>
      <c r="V225" s="87" t="s">
        <v>52</v>
      </c>
      <c r="W225" s="137" t="s">
        <v>51</v>
      </c>
      <c r="X225" s="87" t="s">
        <v>52</v>
      </c>
      <c r="Y225" s="137" t="s">
        <v>51</v>
      </c>
      <c r="Z225" s="137" t="s">
        <v>52</v>
      </c>
      <c r="AA225" s="137" t="s">
        <v>51</v>
      </c>
      <c r="AB225" s="137" t="s">
        <v>51</v>
      </c>
      <c r="AC225" s="86" t="s">
        <v>189</v>
      </c>
      <c r="AD225" s="86" t="s">
        <v>189</v>
      </c>
      <c r="AE225" s="86" t="s">
        <v>189</v>
      </c>
      <c r="AF225" s="273" t="s">
        <v>51</v>
      </c>
      <c r="AG225" s="12"/>
    </row>
    <row r="226" ht="34.5" customHeight="1">
      <c r="A226" s="11"/>
      <c r="B226" s="158">
        <f t="shared" si="1"/>
        <v>220</v>
      </c>
      <c r="C226" s="46" t="s">
        <v>679</v>
      </c>
      <c r="D226" s="168" t="s">
        <v>707</v>
      </c>
      <c r="E226" s="168" t="s">
        <v>708</v>
      </c>
      <c r="F226" s="239">
        <v>197385.24</v>
      </c>
      <c r="G226" s="239">
        <v>618210.83</v>
      </c>
      <c r="H226" s="240">
        <v>53.342222547777</v>
      </c>
      <c r="I226" s="240">
        <v>14.452032771454</v>
      </c>
      <c r="J226" s="241" t="s">
        <v>75</v>
      </c>
      <c r="K226" s="241" t="s">
        <v>705</v>
      </c>
      <c r="L226" s="165" t="s">
        <v>709</v>
      </c>
      <c r="M226" s="242" t="s">
        <v>540</v>
      </c>
      <c r="N226" s="242" t="s">
        <v>71</v>
      </c>
      <c r="O226" s="167">
        <v>27.0</v>
      </c>
      <c r="P226" s="194">
        <v>31.0</v>
      </c>
      <c r="Q226" s="194">
        <v>0.0</v>
      </c>
      <c r="R226" s="167" t="s">
        <v>52</v>
      </c>
      <c r="S226" s="167" t="s">
        <v>52</v>
      </c>
      <c r="T226" s="167" t="s">
        <v>52</v>
      </c>
      <c r="U226" s="167" t="s">
        <v>52</v>
      </c>
      <c r="V226" s="167" t="s">
        <v>52</v>
      </c>
      <c r="W226" s="167" t="s">
        <v>52</v>
      </c>
      <c r="X226" s="167" t="s">
        <v>52</v>
      </c>
      <c r="Y226" s="244" t="s">
        <v>51</v>
      </c>
      <c r="Z226" s="244" t="s">
        <v>52</v>
      </c>
      <c r="AA226" s="244" t="s">
        <v>51</v>
      </c>
      <c r="AB226" s="244" t="s">
        <v>51</v>
      </c>
      <c r="AC226" s="242" t="s">
        <v>189</v>
      </c>
      <c r="AD226" s="242" t="s">
        <v>189</v>
      </c>
      <c r="AE226" s="242" t="s">
        <v>189</v>
      </c>
      <c r="AF226" s="203" t="s">
        <v>51</v>
      </c>
      <c r="AG226" s="12"/>
    </row>
    <row r="227" ht="34.5" customHeight="1">
      <c r="A227" s="11"/>
      <c r="B227" s="67">
        <f t="shared" si="1"/>
        <v>221</v>
      </c>
      <c r="C227" s="50" t="s">
        <v>57</v>
      </c>
      <c r="D227" s="68" t="s">
        <v>710</v>
      </c>
      <c r="E227" s="68" t="s">
        <v>711</v>
      </c>
      <c r="F227" s="274">
        <v>472757.29549945</v>
      </c>
      <c r="G227" s="274">
        <v>600222.999544608</v>
      </c>
      <c r="H227" s="275">
        <v>53.266493825746</v>
      </c>
      <c r="I227" s="275">
        <v>18.591418189174</v>
      </c>
      <c r="J227" s="71" t="s">
        <v>75</v>
      </c>
      <c r="K227" s="71" t="s">
        <v>337</v>
      </c>
      <c r="L227" s="72" t="s">
        <v>712</v>
      </c>
      <c r="M227" s="73" t="s">
        <v>223</v>
      </c>
      <c r="N227" s="73" t="s">
        <v>71</v>
      </c>
      <c r="O227" s="74">
        <v>90.0</v>
      </c>
      <c r="P227" s="68">
        <v>43.0</v>
      </c>
      <c r="Q227" s="68">
        <v>6.0</v>
      </c>
      <c r="R227" s="75" t="s">
        <v>51</v>
      </c>
      <c r="S227" s="276" t="s">
        <v>52</v>
      </c>
      <c r="T227" s="68" t="s">
        <v>52</v>
      </c>
      <c r="U227" s="68" t="s">
        <v>52</v>
      </c>
      <c r="V227" s="68" t="s">
        <v>52</v>
      </c>
      <c r="W227" s="68" t="s">
        <v>52</v>
      </c>
      <c r="X227" s="156" t="s">
        <v>52</v>
      </c>
      <c r="Y227" s="156" t="s">
        <v>51</v>
      </c>
      <c r="Z227" s="156" t="s">
        <v>52</v>
      </c>
      <c r="AA227" s="156" t="s">
        <v>51</v>
      </c>
      <c r="AB227" s="68" t="s">
        <v>164</v>
      </c>
      <c r="AC227" s="68" t="s">
        <v>53</v>
      </c>
      <c r="AD227" s="277">
        <v>8.01167536E8</v>
      </c>
      <c r="AE227" s="77" t="s">
        <v>165</v>
      </c>
      <c r="AF227" s="176" t="s">
        <v>52</v>
      </c>
      <c r="AG227" s="12"/>
    </row>
    <row r="228" ht="34.5" customHeight="1">
      <c r="A228" s="11"/>
      <c r="B228" s="79">
        <f t="shared" si="1"/>
        <v>222</v>
      </c>
      <c r="C228" s="80" t="s">
        <v>57</v>
      </c>
      <c r="D228" s="81" t="s">
        <v>710</v>
      </c>
      <c r="E228" s="81" t="s">
        <v>713</v>
      </c>
      <c r="F228" s="278">
        <v>472494.014058158</v>
      </c>
      <c r="G228" s="278">
        <v>600073.7399882</v>
      </c>
      <c r="H228" s="279">
        <v>53.265138160428</v>
      </c>
      <c r="I228" s="279">
        <v>18.587482434523</v>
      </c>
      <c r="J228" s="84" t="s">
        <v>75</v>
      </c>
      <c r="K228" s="84" t="s">
        <v>337</v>
      </c>
      <c r="L228" s="85" t="s">
        <v>714</v>
      </c>
      <c r="M228" s="86" t="s">
        <v>57</v>
      </c>
      <c r="N228" s="86" t="s">
        <v>71</v>
      </c>
      <c r="O228" s="87">
        <v>150.0</v>
      </c>
      <c r="P228" s="81">
        <v>34.0</v>
      </c>
      <c r="Q228" s="81">
        <v>6.0</v>
      </c>
      <c r="R228" s="88" t="s">
        <v>51</v>
      </c>
      <c r="S228" s="124" t="s">
        <v>52</v>
      </c>
      <c r="T228" s="81" t="s">
        <v>52</v>
      </c>
      <c r="U228" s="81" t="s">
        <v>52</v>
      </c>
      <c r="V228" s="81" t="s">
        <v>52</v>
      </c>
      <c r="W228" s="81" t="s">
        <v>52</v>
      </c>
      <c r="X228" s="137" t="s">
        <v>52</v>
      </c>
      <c r="Y228" s="137" t="s">
        <v>51</v>
      </c>
      <c r="Z228" s="137" t="s">
        <v>52</v>
      </c>
      <c r="AA228" s="137" t="s">
        <v>51</v>
      </c>
      <c r="AB228" s="81" t="s">
        <v>164</v>
      </c>
      <c r="AC228" s="81" t="s">
        <v>53</v>
      </c>
      <c r="AD228" s="142">
        <v>8.01167536E8</v>
      </c>
      <c r="AE228" s="90" t="s">
        <v>165</v>
      </c>
      <c r="AF228" s="146" t="s">
        <v>52</v>
      </c>
      <c r="AG228" s="12"/>
    </row>
    <row r="229" ht="34.5" customHeight="1">
      <c r="A229" s="11"/>
      <c r="B229" s="79">
        <f t="shared" si="1"/>
        <v>223</v>
      </c>
      <c r="C229" s="80" t="s">
        <v>57</v>
      </c>
      <c r="D229" s="81" t="s">
        <v>715</v>
      </c>
      <c r="E229" s="81" t="s">
        <v>716</v>
      </c>
      <c r="F229" s="278">
        <v>477980.151189548</v>
      </c>
      <c r="G229" s="278">
        <v>615412.946240257</v>
      </c>
      <c r="H229" s="279">
        <v>53.403316472419</v>
      </c>
      <c r="I229" s="279">
        <v>18.668691409875</v>
      </c>
      <c r="J229" s="84" t="s">
        <v>75</v>
      </c>
      <c r="K229" s="84" t="s">
        <v>337</v>
      </c>
      <c r="L229" s="85" t="s">
        <v>717</v>
      </c>
      <c r="M229" s="86" t="s">
        <v>223</v>
      </c>
      <c r="N229" s="86" t="s">
        <v>71</v>
      </c>
      <c r="O229" s="87">
        <v>90.0</v>
      </c>
      <c r="P229" s="81">
        <v>34.0</v>
      </c>
      <c r="Q229" s="81">
        <v>6.0</v>
      </c>
      <c r="R229" s="88" t="s">
        <v>51</v>
      </c>
      <c r="S229" s="124" t="s">
        <v>52</v>
      </c>
      <c r="T229" s="81" t="s">
        <v>52</v>
      </c>
      <c r="U229" s="137" t="s">
        <v>52</v>
      </c>
      <c r="V229" s="137" t="s">
        <v>52</v>
      </c>
      <c r="W229" s="137" t="s">
        <v>52</v>
      </c>
      <c r="X229" s="137" t="s">
        <v>52</v>
      </c>
      <c r="Y229" s="137" t="s">
        <v>51</v>
      </c>
      <c r="Z229" s="137" t="s">
        <v>52</v>
      </c>
      <c r="AA229" s="137" t="s">
        <v>51</v>
      </c>
      <c r="AB229" s="137" t="s">
        <v>164</v>
      </c>
      <c r="AC229" s="81" t="s">
        <v>718</v>
      </c>
      <c r="AD229" s="137">
        <v>5.19076327E8</v>
      </c>
      <c r="AE229" s="258" t="str">
        <f>HYPERLINK("mailto:sp814@stacje.lotospaliwa.pl","sp814@stacje.lotospaliwa.pl")</f>
        <v>sp814@stacje.lotospaliwa.pl</v>
      </c>
      <c r="AF229" s="280" t="s">
        <v>719</v>
      </c>
      <c r="AG229" s="12"/>
    </row>
    <row r="230" ht="34.5" customHeight="1">
      <c r="A230" s="11"/>
      <c r="B230" s="79">
        <f t="shared" si="1"/>
        <v>224</v>
      </c>
      <c r="C230" s="80" t="s">
        <v>57</v>
      </c>
      <c r="D230" s="81" t="s">
        <v>715</v>
      </c>
      <c r="E230" s="81" t="s">
        <v>720</v>
      </c>
      <c r="F230" s="278">
        <v>477836.675073897</v>
      </c>
      <c r="G230" s="278">
        <v>615198.63092722</v>
      </c>
      <c r="H230" s="279">
        <v>53.40138343465</v>
      </c>
      <c r="I230" s="279">
        <v>18.666547880456</v>
      </c>
      <c r="J230" s="84" t="s">
        <v>75</v>
      </c>
      <c r="K230" s="84" t="s">
        <v>337</v>
      </c>
      <c r="L230" s="85" t="s">
        <v>721</v>
      </c>
      <c r="M230" s="86" t="s">
        <v>57</v>
      </c>
      <c r="N230" s="86" t="s">
        <v>71</v>
      </c>
      <c r="O230" s="87">
        <v>150.0</v>
      </c>
      <c r="P230" s="81">
        <v>43.0</v>
      </c>
      <c r="Q230" s="81">
        <v>6.0</v>
      </c>
      <c r="R230" s="88" t="s">
        <v>51</v>
      </c>
      <c r="S230" s="124" t="s">
        <v>52</v>
      </c>
      <c r="T230" s="81" t="s">
        <v>52</v>
      </c>
      <c r="U230" s="137" t="s">
        <v>52</v>
      </c>
      <c r="V230" s="137" t="s">
        <v>52</v>
      </c>
      <c r="W230" s="137" t="s">
        <v>52</v>
      </c>
      <c r="X230" s="137" t="s">
        <v>52</v>
      </c>
      <c r="Y230" s="137" t="s">
        <v>51</v>
      </c>
      <c r="Z230" s="137" t="s">
        <v>52</v>
      </c>
      <c r="AA230" s="137" t="s">
        <v>51</v>
      </c>
      <c r="AB230" s="137" t="s">
        <v>164</v>
      </c>
      <c r="AC230" s="81" t="s">
        <v>718</v>
      </c>
      <c r="AD230" s="137">
        <v>5.19076327E8</v>
      </c>
      <c r="AE230" s="81" t="s">
        <v>722</v>
      </c>
      <c r="AF230" s="280" t="s">
        <v>719</v>
      </c>
      <c r="AG230" s="12"/>
    </row>
    <row r="231" ht="34.5" customHeight="1">
      <c r="A231" s="11"/>
      <c r="B231" s="79">
        <f t="shared" si="1"/>
        <v>225</v>
      </c>
      <c r="C231" s="80" t="s">
        <v>57</v>
      </c>
      <c r="D231" s="81" t="s">
        <v>723</v>
      </c>
      <c r="E231" s="123" t="s">
        <v>724</v>
      </c>
      <c r="F231" s="278">
        <v>485462.460753293</v>
      </c>
      <c r="G231" s="278">
        <v>685764.988980226</v>
      </c>
      <c r="H231" s="279">
        <v>54.036108931849</v>
      </c>
      <c r="I231" s="279">
        <v>18.777961625232</v>
      </c>
      <c r="J231" s="84" t="s">
        <v>75</v>
      </c>
      <c r="K231" s="84" t="s">
        <v>337</v>
      </c>
      <c r="L231" s="85" t="s">
        <v>725</v>
      </c>
      <c r="M231" s="86" t="s">
        <v>57</v>
      </c>
      <c r="N231" s="86" t="s">
        <v>71</v>
      </c>
      <c r="O231" s="87">
        <v>48.0</v>
      </c>
      <c r="P231" s="81">
        <v>17.0</v>
      </c>
      <c r="Q231" s="81">
        <v>8.0</v>
      </c>
      <c r="R231" s="281" t="s">
        <v>52</v>
      </c>
      <c r="S231" s="124" t="s">
        <v>52</v>
      </c>
      <c r="T231" s="81" t="s">
        <v>51</v>
      </c>
      <c r="U231" s="137" t="s">
        <v>52</v>
      </c>
      <c r="V231" s="137" t="s">
        <v>51</v>
      </c>
      <c r="W231" s="137" t="s">
        <v>52</v>
      </c>
      <c r="X231" s="137" t="s">
        <v>51</v>
      </c>
      <c r="Y231" s="137" t="s">
        <v>51</v>
      </c>
      <c r="Z231" s="137" t="s">
        <v>52</v>
      </c>
      <c r="AA231" s="137" t="s">
        <v>51</v>
      </c>
      <c r="AB231" s="137" t="s">
        <v>51</v>
      </c>
      <c r="AC231" s="81" t="s">
        <v>726</v>
      </c>
      <c r="AD231" s="89">
        <v>6.98611578E8</v>
      </c>
      <c r="AE231" s="282" t="str">
        <f t="shared" ref="AE231:AE232" si="18">HYPERLINK("mailto:biuro.prodrog@gmail.com","biuro.prodrog@gmail.com")</f>
        <v>biuro.prodrog@gmail.com</v>
      </c>
      <c r="AF231" s="146" t="s">
        <v>52</v>
      </c>
      <c r="AG231" s="12"/>
    </row>
    <row r="232" ht="34.5" customHeight="1">
      <c r="A232" s="11"/>
      <c r="B232" s="79">
        <f t="shared" si="1"/>
        <v>226</v>
      </c>
      <c r="C232" s="80" t="s">
        <v>57</v>
      </c>
      <c r="D232" s="81" t="s">
        <v>723</v>
      </c>
      <c r="E232" s="123" t="s">
        <v>727</v>
      </c>
      <c r="F232" s="278">
        <v>485277.239667501</v>
      </c>
      <c r="G232" s="278">
        <v>685744.581811102</v>
      </c>
      <c r="H232" s="279">
        <v>54.035920179448</v>
      </c>
      <c r="I232" s="279">
        <v>18.775133691152</v>
      </c>
      <c r="J232" s="84" t="s">
        <v>75</v>
      </c>
      <c r="K232" s="84" t="s">
        <v>337</v>
      </c>
      <c r="L232" s="85" t="s">
        <v>728</v>
      </c>
      <c r="M232" s="86" t="s">
        <v>729</v>
      </c>
      <c r="N232" s="86" t="s">
        <v>71</v>
      </c>
      <c r="O232" s="87">
        <v>64.0</v>
      </c>
      <c r="P232" s="81">
        <v>25.0</v>
      </c>
      <c r="Q232" s="81">
        <v>7.0</v>
      </c>
      <c r="R232" s="281" t="s">
        <v>52</v>
      </c>
      <c r="S232" s="124" t="s">
        <v>52</v>
      </c>
      <c r="T232" s="81" t="s">
        <v>51</v>
      </c>
      <c r="U232" s="137" t="s">
        <v>52</v>
      </c>
      <c r="V232" s="137" t="s">
        <v>51</v>
      </c>
      <c r="W232" s="137" t="s">
        <v>52</v>
      </c>
      <c r="X232" s="137" t="s">
        <v>51</v>
      </c>
      <c r="Y232" s="137" t="s">
        <v>51</v>
      </c>
      <c r="Z232" s="137" t="s">
        <v>52</v>
      </c>
      <c r="AA232" s="137" t="s">
        <v>51</v>
      </c>
      <c r="AB232" s="137" t="s">
        <v>51</v>
      </c>
      <c r="AC232" s="81" t="s">
        <v>726</v>
      </c>
      <c r="AD232" s="89">
        <v>6.98611578E8</v>
      </c>
      <c r="AE232" s="282" t="str">
        <f t="shared" si="18"/>
        <v>biuro.prodrog@gmail.com</v>
      </c>
      <c r="AF232" s="146" t="s">
        <v>52</v>
      </c>
      <c r="AG232" s="12"/>
    </row>
    <row r="233" ht="34.5" customHeight="1">
      <c r="A233" s="11"/>
      <c r="B233" s="79">
        <f t="shared" si="1"/>
        <v>227</v>
      </c>
      <c r="C233" s="80" t="s">
        <v>57</v>
      </c>
      <c r="D233" s="81" t="s">
        <v>730</v>
      </c>
      <c r="E233" s="81" t="s">
        <v>731</v>
      </c>
      <c r="F233" s="150">
        <v>609466.67</v>
      </c>
      <c r="G233" s="150">
        <v>510089.83</v>
      </c>
      <c r="H233" s="151">
        <v>52.445711761703</v>
      </c>
      <c r="I233" s="151">
        <v>20.611131713925</v>
      </c>
      <c r="J233" s="150" t="s">
        <v>47</v>
      </c>
      <c r="K233" s="84" t="s">
        <v>146</v>
      </c>
      <c r="L233" s="85" t="s">
        <v>732</v>
      </c>
      <c r="M233" s="86" t="s">
        <v>87</v>
      </c>
      <c r="N233" s="86" t="s">
        <v>71</v>
      </c>
      <c r="O233" s="87">
        <v>25.0</v>
      </c>
      <c r="P233" s="81">
        <v>20.0</v>
      </c>
      <c r="Q233" s="81">
        <v>0.0</v>
      </c>
      <c r="R233" s="88" t="s">
        <v>51</v>
      </c>
      <c r="S233" s="88" t="s">
        <v>52</v>
      </c>
      <c r="T233" s="124" t="s">
        <v>52</v>
      </c>
      <c r="U233" s="124" t="s">
        <v>52</v>
      </c>
      <c r="V233" s="124" t="s">
        <v>52</v>
      </c>
      <c r="W233" s="124" t="s">
        <v>51</v>
      </c>
      <c r="X233" s="124" t="s">
        <v>52</v>
      </c>
      <c r="Y233" s="124" t="s">
        <v>51</v>
      </c>
      <c r="Z233" s="137" t="s">
        <v>52</v>
      </c>
      <c r="AA233" s="137" t="s">
        <v>51</v>
      </c>
      <c r="AB233" s="137" t="s">
        <v>51</v>
      </c>
      <c r="AC233" s="86" t="s">
        <v>189</v>
      </c>
      <c r="AD233" s="86" t="s">
        <v>189</v>
      </c>
      <c r="AE233" s="86" t="s">
        <v>189</v>
      </c>
      <c r="AF233" s="126" t="s">
        <v>51</v>
      </c>
      <c r="AG233" s="12"/>
    </row>
    <row r="234" ht="34.5" customHeight="1">
      <c r="A234" s="11"/>
      <c r="B234" s="79">
        <f t="shared" si="1"/>
        <v>228</v>
      </c>
      <c r="C234" s="80" t="s">
        <v>57</v>
      </c>
      <c r="D234" s="81" t="s">
        <v>733</v>
      </c>
      <c r="E234" s="81" t="s">
        <v>734</v>
      </c>
      <c r="F234" s="150">
        <v>627621.09</v>
      </c>
      <c r="G234" s="150">
        <v>447558.61</v>
      </c>
      <c r="H234" s="151">
        <v>51.879700949472</v>
      </c>
      <c r="I234" s="151">
        <v>20.854663730741</v>
      </c>
      <c r="J234" s="150" t="s">
        <v>47</v>
      </c>
      <c r="K234" s="84" t="s">
        <v>146</v>
      </c>
      <c r="L234" s="85" t="s">
        <v>735</v>
      </c>
      <c r="M234" s="86" t="s">
        <v>736</v>
      </c>
      <c r="N234" s="86" t="s">
        <v>71</v>
      </c>
      <c r="O234" s="87">
        <v>35.0</v>
      </c>
      <c r="P234" s="81">
        <v>20.0</v>
      </c>
      <c r="Q234" s="81">
        <v>10.0</v>
      </c>
      <c r="R234" s="88" t="s">
        <v>51</v>
      </c>
      <c r="S234" s="124" t="s">
        <v>52</v>
      </c>
      <c r="T234" s="88" t="s">
        <v>51</v>
      </c>
      <c r="U234" s="124" t="s">
        <v>52</v>
      </c>
      <c r="V234" s="124" t="s">
        <v>52</v>
      </c>
      <c r="W234" s="124" t="s">
        <v>51</v>
      </c>
      <c r="X234" s="124" t="s">
        <v>52</v>
      </c>
      <c r="Y234" s="124" t="s">
        <v>52</v>
      </c>
      <c r="Z234" s="137" t="s">
        <v>52</v>
      </c>
      <c r="AA234" s="137" t="s">
        <v>51</v>
      </c>
      <c r="AB234" s="137" t="s">
        <v>51</v>
      </c>
      <c r="AC234" s="86" t="s">
        <v>737</v>
      </c>
      <c r="AD234" s="215" t="s">
        <v>738</v>
      </c>
      <c r="AE234" s="215" t="s">
        <v>739</v>
      </c>
      <c r="AF234" s="126" t="s">
        <v>51</v>
      </c>
      <c r="AG234" s="12"/>
    </row>
    <row r="235" ht="34.5" customHeight="1">
      <c r="A235" s="11"/>
      <c r="B235" s="79">
        <f t="shared" si="1"/>
        <v>229</v>
      </c>
      <c r="C235" s="266" t="s">
        <v>57</v>
      </c>
      <c r="D235" s="123" t="s">
        <v>740</v>
      </c>
      <c r="E235" s="123" t="s">
        <v>734</v>
      </c>
      <c r="F235" s="150">
        <v>627412.2</v>
      </c>
      <c r="G235" s="150">
        <v>446211.61</v>
      </c>
      <c r="H235" s="151">
        <v>51.867640357441</v>
      </c>
      <c r="I235" s="151">
        <v>20.851132323004</v>
      </c>
      <c r="J235" s="150" t="s">
        <v>47</v>
      </c>
      <c r="K235" s="84" t="s">
        <v>146</v>
      </c>
      <c r="L235" s="85" t="s">
        <v>741</v>
      </c>
      <c r="M235" s="86" t="s">
        <v>57</v>
      </c>
      <c r="N235" s="86" t="s">
        <v>742</v>
      </c>
      <c r="O235" s="87">
        <v>28.0</v>
      </c>
      <c r="P235" s="81">
        <v>0.0</v>
      </c>
      <c r="Q235" s="81">
        <v>0.0</v>
      </c>
      <c r="R235" s="124" t="s">
        <v>51</v>
      </c>
      <c r="S235" s="124" t="s">
        <v>52</v>
      </c>
      <c r="T235" s="124" t="s">
        <v>52</v>
      </c>
      <c r="U235" s="124" t="s">
        <v>52</v>
      </c>
      <c r="V235" s="124" t="s">
        <v>52</v>
      </c>
      <c r="W235" s="124" t="s">
        <v>51</v>
      </c>
      <c r="X235" s="124" t="s">
        <v>51</v>
      </c>
      <c r="Y235" s="124" t="s">
        <v>51</v>
      </c>
      <c r="Z235" s="211" t="s">
        <v>52</v>
      </c>
      <c r="AA235" s="211" t="s">
        <v>51</v>
      </c>
      <c r="AB235" s="211" t="s">
        <v>51</v>
      </c>
      <c r="AC235" s="215" t="s">
        <v>743</v>
      </c>
      <c r="AD235" s="215" t="s">
        <v>744</v>
      </c>
      <c r="AE235" s="215" t="s">
        <v>745</v>
      </c>
      <c r="AF235" s="216" t="s">
        <v>51</v>
      </c>
      <c r="AG235" s="12"/>
    </row>
    <row r="236" ht="34.5" customHeight="1">
      <c r="A236" s="11"/>
      <c r="B236" s="79">
        <f t="shared" si="1"/>
        <v>230</v>
      </c>
      <c r="C236" s="266" t="s">
        <v>57</v>
      </c>
      <c r="D236" s="123" t="s">
        <v>746</v>
      </c>
      <c r="E236" s="123" t="s">
        <v>734</v>
      </c>
      <c r="F236" s="150">
        <v>629341.22</v>
      </c>
      <c r="G236" s="150">
        <v>442542.62</v>
      </c>
      <c r="H236" s="151">
        <v>51.834215465495</v>
      </c>
      <c r="I236" s="151">
        <v>20.877768771608</v>
      </c>
      <c r="J236" s="150" t="s">
        <v>47</v>
      </c>
      <c r="K236" s="84" t="s">
        <v>146</v>
      </c>
      <c r="L236" s="85" t="s">
        <v>747</v>
      </c>
      <c r="M236" s="86" t="s">
        <v>57</v>
      </c>
      <c r="N236" s="86" t="s">
        <v>748</v>
      </c>
      <c r="O236" s="87">
        <v>10.0</v>
      </c>
      <c r="P236" s="81">
        <v>0.0</v>
      </c>
      <c r="Q236" s="81">
        <v>0.0</v>
      </c>
      <c r="R236" s="124" t="s">
        <v>51</v>
      </c>
      <c r="S236" s="124" t="s">
        <v>52</v>
      </c>
      <c r="T236" s="124" t="s">
        <v>52</v>
      </c>
      <c r="U236" s="124" t="s">
        <v>52</v>
      </c>
      <c r="V236" s="124" t="s">
        <v>52</v>
      </c>
      <c r="W236" s="124" t="s">
        <v>51</v>
      </c>
      <c r="X236" s="124" t="s">
        <v>51</v>
      </c>
      <c r="Y236" s="124" t="s">
        <v>51</v>
      </c>
      <c r="Z236" s="211" t="s">
        <v>52</v>
      </c>
      <c r="AA236" s="211" t="s">
        <v>51</v>
      </c>
      <c r="AB236" s="211" t="s">
        <v>626</v>
      </c>
      <c r="AC236" s="215" t="s">
        <v>749</v>
      </c>
      <c r="AD236" s="215" t="s">
        <v>750</v>
      </c>
      <c r="AE236" s="215" t="s">
        <v>745</v>
      </c>
      <c r="AF236" s="216" t="s">
        <v>51</v>
      </c>
      <c r="AG236" s="12"/>
    </row>
    <row r="237" ht="34.5" customHeight="1">
      <c r="A237" s="11"/>
      <c r="B237" s="79">
        <f t="shared" si="1"/>
        <v>231</v>
      </c>
      <c r="C237" s="266" t="s">
        <v>57</v>
      </c>
      <c r="D237" s="123" t="s">
        <v>746</v>
      </c>
      <c r="E237" s="123" t="s">
        <v>734</v>
      </c>
      <c r="F237" s="150">
        <v>629300.4</v>
      </c>
      <c r="G237" s="150">
        <v>442479.92</v>
      </c>
      <c r="H237" s="151">
        <v>51.833661306843</v>
      </c>
      <c r="I237" s="151">
        <v>20.87715305015</v>
      </c>
      <c r="J237" s="150" t="s">
        <v>47</v>
      </c>
      <c r="K237" s="84" t="s">
        <v>146</v>
      </c>
      <c r="L237" s="85" t="s">
        <v>751</v>
      </c>
      <c r="M237" s="86" t="s">
        <v>736</v>
      </c>
      <c r="N237" s="86" t="s">
        <v>752</v>
      </c>
      <c r="O237" s="87">
        <v>60.0</v>
      </c>
      <c r="P237" s="81">
        <v>6.0</v>
      </c>
      <c r="Q237" s="81">
        <v>4.0</v>
      </c>
      <c r="R237" s="124" t="s">
        <v>51</v>
      </c>
      <c r="S237" s="124" t="s">
        <v>52</v>
      </c>
      <c r="T237" s="124" t="s">
        <v>52</v>
      </c>
      <c r="U237" s="124" t="s">
        <v>52</v>
      </c>
      <c r="V237" s="124" t="s">
        <v>51</v>
      </c>
      <c r="W237" s="124" t="s">
        <v>51</v>
      </c>
      <c r="X237" s="124" t="s">
        <v>52</v>
      </c>
      <c r="Y237" s="124" t="s">
        <v>52</v>
      </c>
      <c r="Z237" s="211" t="s">
        <v>52</v>
      </c>
      <c r="AA237" s="211" t="s">
        <v>51</v>
      </c>
      <c r="AB237" s="211" t="s">
        <v>51</v>
      </c>
      <c r="AC237" s="215" t="s">
        <v>753</v>
      </c>
      <c r="AD237" s="215" t="s">
        <v>754</v>
      </c>
      <c r="AE237" s="215" t="s">
        <v>745</v>
      </c>
      <c r="AF237" s="216" t="s">
        <v>51</v>
      </c>
      <c r="AG237" s="12"/>
    </row>
    <row r="238" ht="34.5" customHeight="1">
      <c r="A238" s="11"/>
      <c r="B238" s="79">
        <f t="shared" si="1"/>
        <v>232</v>
      </c>
      <c r="C238" s="80" t="s">
        <v>57</v>
      </c>
      <c r="D238" s="81" t="s">
        <v>755</v>
      </c>
      <c r="E238" s="81" t="s">
        <v>734</v>
      </c>
      <c r="F238" s="150">
        <v>631763.15</v>
      </c>
      <c r="G238" s="150">
        <v>432883.3</v>
      </c>
      <c r="H238" s="151">
        <v>51.746821678252</v>
      </c>
      <c r="I238" s="151">
        <v>20.909238379225</v>
      </c>
      <c r="J238" s="150" t="s">
        <v>47</v>
      </c>
      <c r="K238" s="84" t="s">
        <v>146</v>
      </c>
      <c r="L238" s="85" t="s">
        <v>756</v>
      </c>
      <c r="M238" s="86" t="s">
        <v>736</v>
      </c>
      <c r="N238" s="86" t="s">
        <v>71</v>
      </c>
      <c r="O238" s="87">
        <v>27.0</v>
      </c>
      <c r="P238" s="81">
        <v>4.0</v>
      </c>
      <c r="Q238" s="81">
        <v>0.0</v>
      </c>
      <c r="R238" s="88" t="s">
        <v>51</v>
      </c>
      <c r="S238" s="88" t="s">
        <v>52</v>
      </c>
      <c r="T238" s="124" t="s">
        <v>52</v>
      </c>
      <c r="U238" s="124" t="s">
        <v>52</v>
      </c>
      <c r="V238" s="124" t="s">
        <v>52</v>
      </c>
      <c r="W238" s="124" t="s">
        <v>51</v>
      </c>
      <c r="X238" s="124" t="s">
        <v>52</v>
      </c>
      <c r="Y238" s="124" t="s">
        <v>52</v>
      </c>
      <c r="Z238" s="137" t="s">
        <v>52</v>
      </c>
      <c r="AA238" s="137" t="s">
        <v>51</v>
      </c>
      <c r="AB238" s="137" t="s">
        <v>51</v>
      </c>
      <c r="AC238" s="215" t="s">
        <v>757</v>
      </c>
      <c r="AD238" s="122">
        <v>7.90857675E8</v>
      </c>
      <c r="AE238" s="283" t="str">
        <f>HYPERLINK("mailto:75160@stadoiljacek.gmail.com","75160@stadoiljacek.gmail.com")</f>
        <v>75160@stadoiljacek.gmail.com</v>
      </c>
      <c r="AF238" s="126" t="s">
        <v>51</v>
      </c>
      <c r="AG238" s="12"/>
    </row>
    <row r="239" ht="34.5" customHeight="1">
      <c r="A239" s="11"/>
      <c r="B239" s="79">
        <f t="shared" si="1"/>
        <v>233</v>
      </c>
      <c r="C239" s="80" t="s">
        <v>57</v>
      </c>
      <c r="D239" s="81" t="s">
        <v>755</v>
      </c>
      <c r="E239" s="81" t="s">
        <v>734</v>
      </c>
      <c r="F239" s="150">
        <v>631917.67</v>
      </c>
      <c r="G239" s="150">
        <v>432746.14</v>
      </c>
      <c r="H239" s="151">
        <v>51.745552360503</v>
      </c>
      <c r="I239" s="151">
        <v>20.911423966254</v>
      </c>
      <c r="J239" s="150" t="s">
        <v>47</v>
      </c>
      <c r="K239" s="84" t="s">
        <v>146</v>
      </c>
      <c r="L239" s="85" t="s">
        <v>758</v>
      </c>
      <c r="M239" s="86" t="s">
        <v>57</v>
      </c>
      <c r="N239" s="86" t="s">
        <v>71</v>
      </c>
      <c r="O239" s="87">
        <v>30.0</v>
      </c>
      <c r="P239" s="81">
        <v>10.0</v>
      </c>
      <c r="Q239" s="81">
        <v>10.0</v>
      </c>
      <c r="R239" s="88" t="s">
        <v>51</v>
      </c>
      <c r="S239" s="88" t="s">
        <v>52</v>
      </c>
      <c r="T239" s="88" t="s">
        <v>51</v>
      </c>
      <c r="U239" s="124" t="s">
        <v>52</v>
      </c>
      <c r="V239" s="124" t="s">
        <v>52</v>
      </c>
      <c r="W239" s="124" t="s">
        <v>51</v>
      </c>
      <c r="X239" s="124" t="s">
        <v>52</v>
      </c>
      <c r="Y239" s="124" t="s">
        <v>52</v>
      </c>
      <c r="Z239" s="137" t="s">
        <v>52</v>
      </c>
      <c r="AA239" s="137" t="s">
        <v>51</v>
      </c>
      <c r="AB239" s="137" t="s">
        <v>51</v>
      </c>
      <c r="AC239" s="215" t="s">
        <v>759</v>
      </c>
      <c r="AD239" s="122">
        <v>5.19075881E8</v>
      </c>
      <c r="AE239" s="283" t="str">
        <f>HYPERLINK("mailto:sp771@stacje.lotospaliwa.pl","sp771@stacje.lotospaliwa.pl")</f>
        <v>sp771@stacje.lotospaliwa.pl</v>
      </c>
      <c r="AF239" s="126" t="s">
        <v>51</v>
      </c>
      <c r="AG239" s="12"/>
    </row>
    <row r="240" ht="34.5" customHeight="1">
      <c r="A240" s="11"/>
      <c r="B240" s="79">
        <f t="shared" si="1"/>
        <v>234</v>
      </c>
      <c r="C240" s="80" t="s">
        <v>57</v>
      </c>
      <c r="D240" s="81" t="s">
        <v>760</v>
      </c>
      <c r="E240" s="81" t="s">
        <v>734</v>
      </c>
      <c r="F240" s="150">
        <v>633334.78</v>
      </c>
      <c r="G240" s="150">
        <v>427525.37</v>
      </c>
      <c r="H240" s="151">
        <v>51.698287373151</v>
      </c>
      <c r="I240" s="151">
        <v>20.929944908045</v>
      </c>
      <c r="J240" s="150" t="s">
        <v>47</v>
      </c>
      <c r="K240" s="84" t="s">
        <v>146</v>
      </c>
      <c r="L240" s="85" t="s">
        <v>761</v>
      </c>
      <c r="M240" s="86" t="s">
        <v>736</v>
      </c>
      <c r="N240" s="86" t="s">
        <v>71</v>
      </c>
      <c r="O240" s="87">
        <v>20.0</v>
      </c>
      <c r="P240" s="81">
        <v>20.0</v>
      </c>
      <c r="Q240" s="81">
        <v>4.0</v>
      </c>
      <c r="R240" s="88" t="s">
        <v>51</v>
      </c>
      <c r="S240" s="88" t="s">
        <v>52</v>
      </c>
      <c r="T240" s="88" t="s">
        <v>51</v>
      </c>
      <c r="U240" s="124" t="s">
        <v>52</v>
      </c>
      <c r="V240" s="124" t="s">
        <v>52</v>
      </c>
      <c r="W240" s="124" t="s">
        <v>51</v>
      </c>
      <c r="X240" s="124" t="s">
        <v>52</v>
      </c>
      <c r="Y240" s="124" t="s">
        <v>52</v>
      </c>
      <c r="Z240" s="137" t="s">
        <v>52</v>
      </c>
      <c r="AA240" s="137" t="s">
        <v>51</v>
      </c>
      <c r="AB240" s="137" t="s">
        <v>51</v>
      </c>
      <c r="AC240" s="215" t="s">
        <v>762</v>
      </c>
      <c r="AD240" s="215" t="s">
        <v>763</v>
      </c>
      <c r="AE240" s="283" t="str">
        <f>HYPERLINK("mailto:grzybowachata@onet.pl","grzybowachata@onet.pl")</f>
        <v>grzybowachata@onet.pl</v>
      </c>
      <c r="AF240" s="126" t="s">
        <v>51</v>
      </c>
      <c r="AG240" s="12"/>
    </row>
    <row r="241" ht="34.5" customHeight="1">
      <c r="A241" s="11"/>
      <c r="B241" s="79">
        <f t="shared" si="1"/>
        <v>235</v>
      </c>
      <c r="C241" s="266" t="s">
        <v>57</v>
      </c>
      <c r="D241" s="123" t="s">
        <v>764</v>
      </c>
      <c r="E241" s="123" t="s">
        <v>734</v>
      </c>
      <c r="F241" s="150">
        <v>633552.4</v>
      </c>
      <c r="G241" s="150">
        <v>426973.05</v>
      </c>
      <c r="H241" s="151">
        <v>51.693270796193</v>
      </c>
      <c r="I241" s="151">
        <v>20.932881313429</v>
      </c>
      <c r="J241" s="150" t="s">
        <v>47</v>
      </c>
      <c r="K241" s="84" t="s">
        <v>146</v>
      </c>
      <c r="L241" s="85" t="s">
        <v>765</v>
      </c>
      <c r="M241" s="86" t="s">
        <v>57</v>
      </c>
      <c r="N241" s="86" t="s">
        <v>71</v>
      </c>
      <c r="O241" s="87">
        <v>7.0</v>
      </c>
      <c r="P241" s="81">
        <v>4.0</v>
      </c>
      <c r="Q241" s="81">
        <v>2.0</v>
      </c>
      <c r="R241" s="124" t="s">
        <v>51</v>
      </c>
      <c r="S241" s="124" t="s">
        <v>52</v>
      </c>
      <c r="T241" s="124" t="s">
        <v>52</v>
      </c>
      <c r="U241" s="124" t="s">
        <v>52</v>
      </c>
      <c r="V241" s="124" t="s">
        <v>51</v>
      </c>
      <c r="W241" s="124" t="s">
        <v>51</v>
      </c>
      <c r="X241" s="124" t="s">
        <v>52</v>
      </c>
      <c r="Y241" s="124" t="s">
        <v>51</v>
      </c>
      <c r="Z241" s="211" t="s">
        <v>52</v>
      </c>
      <c r="AA241" s="211" t="s">
        <v>51</v>
      </c>
      <c r="AB241" s="211" t="s">
        <v>51</v>
      </c>
      <c r="AC241" s="215" t="s">
        <v>766</v>
      </c>
      <c r="AD241" s="122">
        <v>6.06708244E8</v>
      </c>
      <c r="AE241" s="283" t="str">
        <f>HYPERLINK("mailto:renata_leszek@.wp.p","renata_leszek@.wp.p")</f>
        <v>renata_leszek@.wp.p</v>
      </c>
      <c r="AF241" s="216" t="s">
        <v>51</v>
      </c>
      <c r="AG241" s="12"/>
    </row>
    <row r="242" ht="34.5" customHeight="1">
      <c r="A242" s="11"/>
      <c r="B242" s="79">
        <f t="shared" si="1"/>
        <v>236</v>
      </c>
      <c r="C242" s="266" t="s">
        <v>57</v>
      </c>
      <c r="D242" s="123" t="s">
        <v>767</v>
      </c>
      <c r="E242" s="123" t="s">
        <v>734</v>
      </c>
      <c r="F242" s="150">
        <v>627412.2</v>
      </c>
      <c r="G242" s="150">
        <v>446211.61</v>
      </c>
      <c r="H242" s="151">
        <v>51.867640357441</v>
      </c>
      <c r="I242" s="151">
        <v>20.851132323004</v>
      </c>
      <c r="J242" s="150" t="s">
        <v>47</v>
      </c>
      <c r="K242" s="84" t="s">
        <v>146</v>
      </c>
      <c r="L242" s="85" t="s">
        <v>768</v>
      </c>
      <c r="M242" s="86" t="s">
        <v>57</v>
      </c>
      <c r="N242" s="86" t="s">
        <v>71</v>
      </c>
      <c r="O242" s="87">
        <v>50.0</v>
      </c>
      <c r="P242" s="81">
        <v>2.0</v>
      </c>
      <c r="Q242" s="81">
        <v>1.0</v>
      </c>
      <c r="R242" s="124" t="s">
        <v>51</v>
      </c>
      <c r="S242" s="124" t="s">
        <v>52</v>
      </c>
      <c r="T242" s="124" t="s">
        <v>52</v>
      </c>
      <c r="U242" s="124" t="s">
        <v>52</v>
      </c>
      <c r="V242" s="124" t="s">
        <v>52</v>
      </c>
      <c r="W242" s="124" t="s">
        <v>51</v>
      </c>
      <c r="X242" s="124" t="s">
        <v>52</v>
      </c>
      <c r="Y242" s="124" t="s">
        <v>52</v>
      </c>
      <c r="Z242" s="211" t="s">
        <v>52</v>
      </c>
      <c r="AA242" s="211" t="s">
        <v>52</v>
      </c>
      <c r="AB242" s="211" t="s">
        <v>51</v>
      </c>
      <c r="AC242" s="215" t="s">
        <v>769</v>
      </c>
      <c r="AD242" s="215" t="s">
        <v>770</v>
      </c>
      <c r="AE242" s="283" t="str">
        <f>HYPERLINK("mailto:zajazd@jaggiellonski.eu","zajazd@jaggiellonski.eu")</f>
        <v>zajazd@jaggiellonski.eu</v>
      </c>
      <c r="AF242" s="216" t="s">
        <v>51</v>
      </c>
      <c r="AG242" s="12"/>
    </row>
    <row r="243" ht="34.5" customHeight="1">
      <c r="A243" s="11"/>
      <c r="B243" s="79">
        <f t="shared" si="1"/>
        <v>237</v>
      </c>
      <c r="C243" s="80" t="s">
        <v>57</v>
      </c>
      <c r="D243" s="81" t="s">
        <v>771</v>
      </c>
      <c r="E243" s="81" t="s">
        <v>734</v>
      </c>
      <c r="F243" s="150">
        <v>636602.65</v>
      </c>
      <c r="G243" s="150">
        <v>418916.34</v>
      </c>
      <c r="H243" s="151">
        <v>51.620115966312</v>
      </c>
      <c r="I243" s="151">
        <v>20.973849315589</v>
      </c>
      <c r="J243" s="150" t="s">
        <v>47</v>
      </c>
      <c r="K243" s="84" t="s">
        <v>146</v>
      </c>
      <c r="L243" s="85" t="s">
        <v>772</v>
      </c>
      <c r="M243" s="86" t="s">
        <v>736</v>
      </c>
      <c r="N243" s="86" t="s">
        <v>71</v>
      </c>
      <c r="O243" s="87">
        <v>40.0</v>
      </c>
      <c r="P243" s="81">
        <v>10.0</v>
      </c>
      <c r="Q243" s="81">
        <v>10.0</v>
      </c>
      <c r="R243" s="88" t="s">
        <v>51</v>
      </c>
      <c r="S243" s="88" t="s">
        <v>52</v>
      </c>
      <c r="T243" s="88" t="s">
        <v>51</v>
      </c>
      <c r="U243" s="124" t="s">
        <v>52</v>
      </c>
      <c r="V243" s="124" t="s">
        <v>51</v>
      </c>
      <c r="W243" s="124" t="s">
        <v>51</v>
      </c>
      <c r="X243" s="124" t="s">
        <v>52</v>
      </c>
      <c r="Y243" s="124" t="s">
        <v>52</v>
      </c>
      <c r="Z243" s="137" t="s">
        <v>52</v>
      </c>
      <c r="AA243" s="137" t="s">
        <v>51</v>
      </c>
      <c r="AB243" s="137" t="s">
        <v>51</v>
      </c>
      <c r="AC243" s="215" t="s">
        <v>773</v>
      </c>
      <c r="AD243" s="122">
        <v>4.8613468E8</v>
      </c>
      <c r="AE243" s="215" t="s">
        <v>266</v>
      </c>
      <c r="AF243" s="126" t="s">
        <v>51</v>
      </c>
      <c r="AG243" s="12"/>
    </row>
    <row r="244" ht="34.5" customHeight="1">
      <c r="A244" s="11"/>
      <c r="B244" s="79">
        <f t="shared" si="1"/>
        <v>238</v>
      </c>
      <c r="C244" s="80" t="s">
        <v>57</v>
      </c>
      <c r="D244" s="81" t="s">
        <v>774</v>
      </c>
      <c r="E244" s="81" t="s">
        <v>734</v>
      </c>
      <c r="F244" s="150">
        <v>639057.99</v>
      </c>
      <c r="G244" s="150">
        <v>414154.89</v>
      </c>
      <c r="H244" s="151">
        <v>51.576714875168</v>
      </c>
      <c r="I244" s="151">
        <v>21.007416075408</v>
      </c>
      <c r="J244" s="150" t="s">
        <v>47</v>
      </c>
      <c r="K244" s="84" t="s">
        <v>146</v>
      </c>
      <c r="L244" s="85" t="s">
        <v>775</v>
      </c>
      <c r="M244" s="86" t="s">
        <v>736</v>
      </c>
      <c r="N244" s="86" t="s">
        <v>71</v>
      </c>
      <c r="O244" s="87">
        <v>20.0</v>
      </c>
      <c r="P244" s="81">
        <v>5.0</v>
      </c>
      <c r="Q244" s="81">
        <v>5.0</v>
      </c>
      <c r="R244" s="88" t="s">
        <v>51</v>
      </c>
      <c r="S244" s="88" t="s">
        <v>52</v>
      </c>
      <c r="T244" s="88" t="s">
        <v>51</v>
      </c>
      <c r="U244" s="124" t="s">
        <v>52</v>
      </c>
      <c r="V244" s="124" t="s">
        <v>51</v>
      </c>
      <c r="W244" s="124" t="s">
        <v>51</v>
      </c>
      <c r="X244" s="124" t="s">
        <v>52</v>
      </c>
      <c r="Y244" s="124" t="s">
        <v>52</v>
      </c>
      <c r="Z244" s="137" t="s">
        <v>52</v>
      </c>
      <c r="AA244" s="137" t="s">
        <v>51</v>
      </c>
      <c r="AB244" s="137" t="s">
        <v>51</v>
      </c>
      <c r="AC244" s="215" t="s">
        <v>776</v>
      </c>
      <c r="AD244" s="122">
        <v>4.86198023E8</v>
      </c>
      <c r="AE244" s="283" t="str">
        <f>HYPERLINK("mailto:grzeskuch@gmeil.com","grzeskuch@gmeil.com")</f>
        <v>grzeskuch@gmeil.com</v>
      </c>
      <c r="AF244" s="126" t="s">
        <v>51</v>
      </c>
      <c r="AG244" s="12"/>
    </row>
    <row r="245" ht="34.5" customHeight="1">
      <c r="A245" s="11"/>
      <c r="B245" s="79">
        <f t="shared" si="1"/>
        <v>239</v>
      </c>
      <c r="C245" s="80" t="s">
        <v>57</v>
      </c>
      <c r="D245" s="81" t="s">
        <v>777</v>
      </c>
      <c r="E245" s="81" t="s">
        <v>734</v>
      </c>
      <c r="F245" s="150">
        <v>639869.47</v>
      </c>
      <c r="G245" s="150">
        <v>413474.38</v>
      </c>
      <c r="H245" s="151">
        <v>51.570397075876</v>
      </c>
      <c r="I245" s="151">
        <v>21.018851545161</v>
      </c>
      <c r="J245" s="150" t="s">
        <v>47</v>
      </c>
      <c r="K245" s="84" t="s">
        <v>146</v>
      </c>
      <c r="L245" s="85" t="s">
        <v>778</v>
      </c>
      <c r="M245" s="86" t="s">
        <v>736</v>
      </c>
      <c r="N245" s="86" t="s">
        <v>71</v>
      </c>
      <c r="O245" s="87">
        <v>20.0</v>
      </c>
      <c r="P245" s="81">
        <v>20.0</v>
      </c>
      <c r="Q245" s="81">
        <v>4.0</v>
      </c>
      <c r="R245" s="88" t="s">
        <v>51</v>
      </c>
      <c r="S245" s="88" t="s">
        <v>52</v>
      </c>
      <c r="T245" s="88" t="s">
        <v>51</v>
      </c>
      <c r="U245" s="124" t="s">
        <v>52</v>
      </c>
      <c r="V245" s="124" t="s">
        <v>51</v>
      </c>
      <c r="W245" s="124" t="s">
        <v>51</v>
      </c>
      <c r="X245" s="124" t="s">
        <v>52</v>
      </c>
      <c r="Y245" s="124" t="s">
        <v>52</v>
      </c>
      <c r="Z245" s="137" t="s">
        <v>52</v>
      </c>
      <c r="AA245" s="137" t="s">
        <v>51</v>
      </c>
      <c r="AB245" s="137" t="s">
        <v>51</v>
      </c>
      <c r="AC245" s="215" t="s">
        <v>779</v>
      </c>
      <c r="AD245" s="122">
        <v>4.86198199E8</v>
      </c>
      <c r="AE245" s="215" t="s">
        <v>739</v>
      </c>
      <c r="AF245" s="126" t="s">
        <v>51</v>
      </c>
      <c r="AG245" s="12"/>
    </row>
    <row r="246" ht="34.5" customHeight="1">
      <c r="A246" s="11"/>
      <c r="B246" s="79">
        <f t="shared" si="1"/>
        <v>240</v>
      </c>
      <c r="C246" s="80" t="s">
        <v>57</v>
      </c>
      <c r="D246" s="81" t="s">
        <v>777</v>
      </c>
      <c r="E246" s="81" t="s">
        <v>734</v>
      </c>
      <c r="F246" s="150">
        <v>645627.34</v>
      </c>
      <c r="G246" s="150">
        <v>408426.65</v>
      </c>
      <c r="H246" s="151">
        <v>51.52356798149</v>
      </c>
      <c r="I246" s="151">
        <v>21.099810245232</v>
      </c>
      <c r="J246" s="150" t="s">
        <v>47</v>
      </c>
      <c r="K246" s="84" t="s">
        <v>146</v>
      </c>
      <c r="L246" s="85" t="s">
        <v>780</v>
      </c>
      <c r="M246" s="86" t="s">
        <v>57</v>
      </c>
      <c r="N246" s="86" t="s">
        <v>71</v>
      </c>
      <c r="O246" s="87">
        <v>15.0</v>
      </c>
      <c r="P246" s="81">
        <v>10.0</v>
      </c>
      <c r="Q246" s="81">
        <v>4.0</v>
      </c>
      <c r="R246" s="88" t="s">
        <v>51</v>
      </c>
      <c r="S246" s="88" t="s">
        <v>52</v>
      </c>
      <c r="T246" s="88" t="s">
        <v>51</v>
      </c>
      <c r="U246" s="124" t="s">
        <v>52</v>
      </c>
      <c r="V246" s="124" t="s">
        <v>52</v>
      </c>
      <c r="W246" s="124" t="s">
        <v>51</v>
      </c>
      <c r="X246" s="124" t="s">
        <v>52</v>
      </c>
      <c r="Y246" s="124" t="s">
        <v>51</v>
      </c>
      <c r="Z246" s="137" t="s">
        <v>52</v>
      </c>
      <c r="AA246" s="137" t="s">
        <v>51</v>
      </c>
      <c r="AB246" s="137" t="s">
        <v>51</v>
      </c>
      <c r="AC246" s="86" t="s">
        <v>217</v>
      </c>
      <c r="AD246" s="87">
        <v>5.71409423E8</v>
      </c>
      <c r="AE246" s="282" t="str">
        <f>HYPERLINK("mailto:1209@shellpl.pl","1209@shellpl.pl")</f>
        <v>1209@shellpl.pl</v>
      </c>
      <c r="AF246" s="126" t="s">
        <v>52</v>
      </c>
      <c r="AG246" s="12"/>
    </row>
    <row r="247" ht="34.5" customHeight="1">
      <c r="A247" s="11"/>
      <c r="B247" s="79">
        <f t="shared" si="1"/>
        <v>241</v>
      </c>
      <c r="C247" s="80" t="s">
        <v>57</v>
      </c>
      <c r="D247" s="81" t="s">
        <v>781</v>
      </c>
      <c r="E247" s="81" t="s">
        <v>734</v>
      </c>
      <c r="F247" s="150">
        <v>642787.56</v>
      </c>
      <c r="G247" s="150">
        <v>410388.81</v>
      </c>
      <c r="H247" s="151">
        <v>51.541930507134</v>
      </c>
      <c r="I247" s="151">
        <v>21.05968812807</v>
      </c>
      <c r="J247" s="150" t="s">
        <v>47</v>
      </c>
      <c r="K247" s="84" t="s">
        <v>146</v>
      </c>
      <c r="L247" s="85" t="s">
        <v>782</v>
      </c>
      <c r="M247" s="86" t="s">
        <v>736</v>
      </c>
      <c r="N247" s="86" t="s">
        <v>71</v>
      </c>
      <c r="O247" s="87">
        <v>10.0</v>
      </c>
      <c r="P247" s="81">
        <v>10.0</v>
      </c>
      <c r="Q247" s="81">
        <v>4.0</v>
      </c>
      <c r="R247" s="88" t="s">
        <v>51</v>
      </c>
      <c r="S247" s="88" t="s">
        <v>52</v>
      </c>
      <c r="T247" s="88" t="s">
        <v>51</v>
      </c>
      <c r="U247" s="124" t="s">
        <v>52</v>
      </c>
      <c r="V247" s="124" t="s">
        <v>52</v>
      </c>
      <c r="W247" s="124" t="s">
        <v>51</v>
      </c>
      <c r="X247" s="124" t="s">
        <v>52</v>
      </c>
      <c r="Y247" s="124" t="s">
        <v>51</v>
      </c>
      <c r="Z247" s="137" t="s">
        <v>52</v>
      </c>
      <c r="AA247" s="137" t="s">
        <v>51</v>
      </c>
      <c r="AB247" s="137" t="s">
        <v>51</v>
      </c>
      <c r="AC247" s="215" t="s">
        <v>783</v>
      </c>
      <c r="AD247" s="122">
        <v>5.71409422E8</v>
      </c>
      <c r="AE247" s="283" t="str">
        <f>HYPERLINK("mailto:1210@shellpl.p","1210@shellpl.p")</f>
        <v>1210@shellpl.p</v>
      </c>
      <c r="AF247" s="126" t="s">
        <v>51</v>
      </c>
      <c r="AG247" s="12"/>
    </row>
    <row r="248" ht="34.5" customHeight="1">
      <c r="A248" s="11"/>
      <c r="B248" s="79">
        <f t="shared" si="1"/>
        <v>242</v>
      </c>
      <c r="C248" s="284" t="s">
        <v>57</v>
      </c>
      <c r="D248" s="87" t="s">
        <v>784</v>
      </c>
      <c r="E248" s="220" t="s">
        <v>785</v>
      </c>
      <c r="F248" s="150">
        <v>602530.87</v>
      </c>
      <c r="G248" s="150">
        <v>455003.07</v>
      </c>
      <c r="H248" s="151">
        <v>51.951813512799</v>
      </c>
      <c r="I248" s="151">
        <v>20.492405611196</v>
      </c>
      <c r="J248" s="150" t="s">
        <v>47</v>
      </c>
      <c r="K248" s="285" t="s">
        <v>48</v>
      </c>
      <c r="L248" s="85" t="s">
        <v>786</v>
      </c>
      <c r="M248" s="87" t="s">
        <v>57</v>
      </c>
      <c r="N248" s="86" t="s">
        <v>71</v>
      </c>
      <c r="O248" s="87">
        <v>20.0</v>
      </c>
      <c r="P248" s="81">
        <v>15.0</v>
      </c>
      <c r="Q248" s="81">
        <v>0.0</v>
      </c>
      <c r="R248" s="88" t="s">
        <v>51</v>
      </c>
      <c r="S248" s="124" t="s">
        <v>52</v>
      </c>
      <c r="T248" s="88" t="s">
        <v>51</v>
      </c>
      <c r="U248" s="124" t="s">
        <v>52</v>
      </c>
      <c r="V248" s="124" t="s">
        <v>52</v>
      </c>
      <c r="W248" s="124" t="s">
        <v>51</v>
      </c>
      <c r="X248" s="124" t="s">
        <v>52</v>
      </c>
      <c r="Y248" s="124" t="s">
        <v>51</v>
      </c>
      <c r="Z248" s="137" t="s">
        <v>52</v>
      </c>
      <c r="AA248" s="137" t="s">
        <v>51</v>
      </c>
      <c r="AB248" s="137" t="s">
        <v>51</v>
      </c>
      <c r="AC248" s="108" t="s">
        <v>106</v>
      </c>
      <c r="AD248" s="117">
        <v>8.01114747E8</v>
      </c>
      <c r="AE248" s="108" t="s">
        <v>107</v>
      </c>
      <c r="AF248" s="126" t="s">
        <v>52</v>
      </c>
      <c r="AG248" s="12"/>
    </row>
    <row r="249" ht="34.5" customHeight="1">
      <c r="A249" s="11"/>
      <c r="B249" s="79">
        <f t="shared" si="1"/>
        <v>243</v>
      </c>
      <c r="C249" s="266" t="s">
        <v>57</v>
      </c>
      <c r="D249" s="123" t="s">
        <v>787</v>
      </c>
      <c r="E249" s="123" t="s">
        <v>788</v>
      </c>
      <c r="F249" s="278">
        <v>459785.08605623</v>
      </c>
      <c r="G249" s="278">
        <v>606105.584154915</v>
      </c>
      <c r="H249" s="279">
        <v>53.318559889016</v>
      </c>
      <c r="I249" s="279">
        <v>18.396127452909</v>
      </c>
      <c r="J249" s="150" t="s">
        <v>47</v>
      </c>
      <c r="K249" s="84" t="s">
        <v>48</v>
      </c>
      <c r="L249" s="85" t="s">
        <v>789</v>
      </c>
      <c r="M249" s="86" t="s">
        <v>191</v>
      </c>
      <c r="N249" s="86" t="s">
        <v>71</v>
      </c>
      <c r="O249" s="87">
        <v>15.0</v>
      </c>
      <c r="P249" s="81">
        <v>5.0</v>
      </c>
      <c r="Q249" s="81">
        <v>0.0</v>
      </c>
      <c r="R249" s="124" t="s">
        <v>51</v>
      </c>
      <c r="S249" s="124" t="s">
        <v>52</v>
      </c>
      <c r="T249" s="124" t="s">
        <v>51</v>
      </c>
      <c r="U249" s="124" t="s">
        <v>52</v>
      </c>
      <c r="V249" s="124" t="s">
        <v>52</v>
      </c>
      <c r="W249" s="124" t="s">
        <v>51</v>
      </c>
      <c r="X249" s="124" t="s">
        <v>52</v>
      </c>
      <c r="Y249" s="124" t="s">
        <v>51</v>
      </c>
      <c r="Z249" s="211" t="s">
        <v>52</v>
      </c>
      <c r="AA249" s="211" t="s">
        <v>51</v>
      </c>
      <c r="AB249" s="211" t="s">
        <v>51</v>
      </c>
      <c r="AC249" s="108" t="s">
        <v>106</v>
      </c>
      <c r="AD249" s="117">
        <v>8.01114747E8</v>
      </c>
      <c r="AE249" s="108" t="s">
        <v>107</v>
      </c>
      <c r="AF249" s="216" t="s">
        <v>52</v>
      </c>
      <c r="AG249" s="12"/>
    </row>
    <row r="250" ht="34.5" customHeight="1">
      <c r="A250" s="11"/>
      <c r="B250" s="79">
        <f t="shared" si="1"/>
        <v>244</v>
      </c>
      <c r="C250" s="80" t="s">
        <v>57</v>
      </c>
      <c r="D250" s="81" t="s">
        <v>790</v>
      </c>
      <c r="E250" s="81" t="s">
        <v>791</v>
      </c>
      <c r="F250" s="150">
        <v>609131.7</v>
      </c>
      <c r="G250" s="150">
        <v>460921.02</v>
      </c>
      <c r="H250" s="151">
        <v>52.003760494324</v>
      </c>
      <c r="I250" s="151">
        <v>20.590329576569</v>
      </c>
      <c r="J250" s="150" t="s">
        <v>47</v>
      </c>
      <c r="K250" s="84" t="s">
        <v>48</v>
      </c>
      <c r="L250" s="85" t="s">
        <v>792</v>
      </c>
      <c r="M250" s="86" t="s">
        <v>57</v>
      </c>
      <c r="N250" s="86" t="s">
        <v>71</v>
      </c>
      <c r="O250" s="87">
        <v>12.0</v>
      </c>
      <c r="P250" s="81">
        <v>10.0</v>
      </c>
      <c r="Q250" s="81">
        <v>0.0</v>
      </c>
      <c r="R250" s="88" t="s">
        <v>51</v>
      </c>
      <c r="S250" s="88" t="s">
        <v>52</v>
      </c>
      <c r="T250" s="88" t="s">
        <v>51</v>
      </c>
      <c r="U250" s="124" t="s">
        <v>52</v>
      </c>
      <c r="V250" s="211" t="s">
        <v>52</v>
      </c>
      <c r="W250" s="211" t="s">
        <v>52</v>
      </c>
      <c r="X250" s="211" t="s">
        <v>52</v>
      </c>
      <c r="Y250" s="211" t="s">
        <v>52</v>
      </c>
      <c r="Z250" s="137" t="s">
        <v>52</v>
      </c>
      <c r="AA250" s="137" t="s">
        <v>51</v>
      </c>
      <c r="AB250" s="137" t="s">
        <v>51</v>
      </c>
      <c r="AC250" s="86" t="s">
        <v>443</v>
      </c>
      <c r="AD250" s="81" t="s">
        <v>793</v>
      </c>
      <c r="AE250" s="286" t="s">
        <v>444</v>
      </c>
      <c r="AF250" s="126" t="s">
        <v>52</v>
      </c>
      <c r="AG250" s="12"/>
    </row>
    <row r="251" ht="34.5" customHeight="1">
      <c r="A251" s="11"/>
      <c r="B251" s="79">
        <f t="shared" si="1"/>
        <v>245</v>
      </c>
      <c r="C251" s="80" t="s">
        <v>57</v>
      </c>
      <c r="D251" s="81" t="s">
        <v>794</v>
      </c>
      <c r="E251" s="81" t="s">
        <v>795</v>
      </c>
      <c r="F251" s="150">
        <v>614714.31</v>
      </c>
      <c r="G251" s="150">
        <v>463771.91</v>
      </c>
      <c r="H251" s="151">
        <v>52.028263282277</v>
      </c>
      <c r="I251" s="151">
        <v>20.672601741914</v>
      </c>
      <c r="J251" s="150" t="s">
        <v>47</v>
      </c>
      <c r="K251" s="84" t="s">
        <v>48</v>
      </c>
      <c r="L251" s="85" t="s">
        <v>712</v>
      </c>
      <c r="M251" s="86" t="s">
        <v>57</v>
      </c>
      <c r="N251" s="86" t="s">
        <v>71</v>
      </c>
      <c r="O251" s="87">
        <v>5.0</v>
      </c>
      <c r="P251" s="81">
        <v>10.0</v>
      </c>
      <c r="Q251" s="81">
        <v>0.0</v>
      </c>
      <c r="R251" s="88" t="s">
        <v>51</v>
      </c>
      <c r="S251" s="88" t="s">
        <v>52</v>
      </c>
      <c r="T251" s="88" t="s">
        <v>51</v>
      </c>
      <c r="U251" s="124" t="s">
        <v>52</v>
      </c>
      <c r="V251" s="211" t="s">
        <v>52</v>
      </c>
      <c r="W251" s="124" t="s">
        <v>51</v>
      </c>
      <c r="X251" s="211" t="s">
        <v>52</v>
      </c>
      <c r="Y251" s="211" t="s">
        <v>52</v>
      </c>
      <c r="Z251" s="137" t="s">
        <v>52</v>
      </c>
      <c r="AA251" s="137" t="s">
        <v>51</v>
      </c>
      <c r="AB251" s="137" t="s">
        <v>51</v>
      </c>
      <c r="AC251" s="86" t="s">
        <v>217</v>
      </c>
      <c r="AD251" s="81">
        <v>5.11846497E8</v>
      </c>
      <c r="AE251" s="90" t="str">
        <f>HYPERLINK("mailto:info.pl@shell.com","info.pl@shell.com")</f>
        <v>info.pl@shell.com</v>
      </c>
      <c r="AF251" s="126" t="s">
        <v>52</v>
      </c>
      <c r="AG251" s="12"/>
    </row>
    <row r="252" ht="34.5" customHeight="1">
      <c r="A252" s="11"/>
      <c r="B252" s="79">
        <f t="shared" si="1"/>
        <v>246</v>
      </c>
      <c r="C252" s="80" t="s">
        <v>57</v>
      </c>
      <c r="D252" s="81" t="s">
        <v>796</v>
      </c>
      <c r="E252" s="81" t="s">
        <v>797</v>
      </c>
      <c r="F252" s="150">
        <v>616410.67</v>
      </c>
      <c r="G252" s="150">
        <v>465096.15</v>
      </c>
      <c r="H252" s="151">
        <v>52.03981410724</v>
      </c>
      <c r="I252" s="151">
        <v>20.697774983009</v>
      </c>
      <c r="J252" s="150" t="s">
        <v>47</v>
      </c>
      <c r="K252" s="84" t="s">
        <v>48</v>
      </c>
      <c r="L252" s="85" t="s">
        <v>798</v>
      </c>
      <c r="M252" s="86" t="s">
        <v>191</v>
      </c>
      <c r="N252" s="86" t="s">
        <v>71</v>
      </c>
      <c r="O252" s="87">
        <v>10.0</v>
      </c>
      <c r="P252" s="81">
        <v>10.0</v>
      </c>
      <c r="Q252" s="81">
        <v>0.0</v>
      </c>
      <c r="R252" s="88" t="s">
        <v>51</v>
      </c>
      <c r="S252" s="88" t="s">
        <v>52</v>
      </c>
      <c r="T252" s="88" t="s">
        <v>51</v>
      </c>
      <c r="U252" s="124" t="s">
        <v>52</v>
      </c>
      <c r="V252" s="211" t="s">
        <v>52</v>
      </c>
      <c r="W252" s="211" t="s">
        <v>52</v>
      </c>
      <c r="X252" s="211" t="s">
        <v>52</v>
      </c>
      <c r="Y252" s="211" t="s">
        <v>51</v>
      </c>
      <c r="Z252" s="137" t="s">
        <v>52</v>
      </c>
      <c r="AA252" s="137" t="s">
        <v>51</v>
      </c>
      <c r="AB252" s="137" t="s">
        <v>51</v>
      </c>
      <c r="AC252" s="81" t="s">
        <v>53</v>
      </c>
      <c r="AD252" s="142">
        <v>8.01167536E8</v>
      </c>
      <c r="AE252" s="90" t="s">
        <v>165</v>
      </c>
      <c r="AF252" s="146" t="s">
        <v>52</v>
      </c>
      <c r="AG252" s="12"/>
    </row>
    <row r="253" ht="34.5" customHeight="1">
      <c r="A253" s="11"/>
      <c r="B253" s="79">
        <f t="shared" si="1"/>
        <v>247</v>
      </c>
      <c r="C253" s="80" t="s">
        <v>57</v>
      </c>
      <c r="D253" s="81" t="s">
        <v>799</v>
      </c>
      <c r="E253" s="81" t="s">
        <v>800</v>
      </c>
      <c r="F253" s="150">
        <v>652718.46</v>
      </c>
      <c r="G253" s="150">
        <v>510814.12</v>
      </c>
      <c r="H253" s="151">
        <v>52.441840103895</v>
      </c>
      <c r="I253" s="151">
        <v>21.247586809661</v>
      </c>
      <c r="J253" s="150" t="s">
        <v>47</v>
      </c>
      <c r="K253" s="84" t="s">
        <v>48</v>
      </c>
      <c r="L253" s="85" t="s">
        <v>801</v>
      </c>
      <c r="M253" s="86" t="s">
        <v>44</v>
      </c>
      <c r="N253" s="86" t="s">
        <v>802</v>
      </c>
      <c r="O253" s="87">
        <v>20.0</v>
      </c>
      <c r="P253" s="81">
        <v>20.0</v>
      </c>
      <c r="Q253" s="81">
        <v>0.0</v>
      </c>
      <c r="R253" s="88" t="s">
        <v>51</v>
      </c>
      <c r="S253" s="124" t="s">
        <v>52</v>
      </c>
      <c r="T253" s="124" t="s">
        <v>52</v>
      </c>
      <c r="U253" s="124" t="s">
        <v>52</v>
      </c>
      <c r="V253" s="124" t="s">
        <v>52</v>
      </c>
      <c r="W253" s="124" t="s">
        <v>51</v>
      </c>
      <c r="X253" s="124" t="s">
        <v>52</v>
      </c>
      <c r="Y253" s="124" t="s">
        <v>52</v>
      </c>
      <c r="Z253" s="137" t="s">
        <v>52</v>
      </c>
      <c r="AA253" s="137" t="s">
        <v>51</v>
      </c>
      <c r="AB253" s="137" t="s">
        <v>51</v>
      </c>
      <c r="AC253" s="215" t="s">
        <v>803</v>
      </c>
      <c r="AD253" s="287">
        <v>5.19075917E8</v>
      </c>
      <c r="AE253" s="283" t="str">
        <f>HYPERLINK("mailto:sp396@stacje.lotospaliwa.pl","sp396@stacje.lotospaliwa.pl")</f>
        <v>sp396@stacje.lotospaliwa.pl</v>
      </c>
      <c r="AF253" s="288" t="s">
        <v>51</v>
      </c>
      <c r="AG253" s="12"/>
    </row>
    <row r="254" ht="34.5" customHeight="1">
      <c r="A254" s="11"/>
      <c r="B254" s="79">
        <f t="shared" si="1"/>
        <v>248</v>
      </c>
      <c r="C254" s="80" t="s">
        <v>57</v>
      </c>
      <c r="D254" s="81" t="s">
        <v>804</v>
      </c>
      <c r="E254" s="81" t="s">
        <v>805</v>
      </c>
      <c r="F254" s="150">
        <v>655784.32</v>
      </c>
      <c r="G254" s="150">
        <v>512744.26</v>
      </c>
      <c r="H254" s="151">
        <v>52.458318122617</v>
      </c>
      <c r="I254" s="151">
        <v>21.293570015642</v>
      </c>
      <c r="J254" s="150" t="s">
        <v>47</v>
      </c>
      <c r="K254" s="84" t="s">
        <v>48</v>
      </c>
      <c r="L254" s="85" t="s">
        <v>806</v>
      </c>
      <c r="M254" s="86" t="s">
        <v>44</v>
      </c>
      <c r="N254" s="86" t="s">
        <v>71</v>
      </c>
      <c r="O254" s="87">
        <v>101.0</v>
      </c>
      <c r="P254" s="81">
        <v>50.0</v>
      </c>
      <c r="Q254" s="81">
        <v>0.0</v>
      </c>
      <c r="R254" s="88" t="s">
        <v>51</v>
      </c>
      <c r="S254" s="124" t="s">
        <v>52</v>
      </c>
      <c r="T254" s="124" t="s">
        <v>52</v>
      </c>
      <c r="U254" s="124" t="s">
        <v>52</v>
      </c>
      <c r="V254" s="124" t="s">
        <v>52</v>
      </c>
      <c r="W254" s="124" t="s">
        <v>51</v>
      </c>
      <c r="X254" s="124" t="s">
        <v>52</v>
      </c>
      <c r="Y254" s="124" t="s">
        <v>51</v>
      </c>
      <c r="Z254" s="137" t="s">
        <v>52</v>
      </c>
      <c r="AA254" s="137" t="s">
        <v>51</v>
      </c>
      <c r="AB254" s="137" t="s">
        <v>51</v>
      </c>
      <c r="AC254" s="215" t="s">
        <v>807</v>
      </c>
      <c r="AD254" s="215" t="s">
        <v>808</v>
      </c>
      <c r="AE254" s="283" t="str">
        <f>HYPERLINK("mailto:jazal@po.pl","jazal@po.pl")</f>
        <v>jazal@po.pl</v>
      </c>
      <c r="AF254" s="288" t="s">
        <v>51</v>
      </c>
      <c r="AG254" s="12"/>
    </row>
    <row r="255" ht="34.5" customHeight="1">
      <c r="A255" s="11"/>
      <c r="B255" s="79">
        <f t="shared" si="1"/>
        <v>249</v>
      </c>
      <c r="C255" s="80" t="s">
        <v>57</v>
      </c>
      <c r="D255" s="81" t="s">
        <v>809</v>
      </c>
      <c r="E255" s="81" t="s">
        <v>810</v>
      </c>
      <c r="F255" s="150">
        <v>657646.07</v>
      </c>
      <c r="G255" s="150">
        <v>514091.39</v>
      </c>
      <c r="H255" s="151">
        <v>52.469888395037</v>
      </c>
      <c r="I255" s="151">
        <v>21.321592802836</v>
      </c>
      <c r="J255" s="150" t="s">
        <v>47</v>
      </c>
      <c r="K255" s="84" t="s">
        <v>48</v>
      </c>
      <c r="L255" s="85" t="s">
        <v>811</v>
      </c>
      <c r="M255" s="86" t="s">
        <v>57</v>
      </c>
      <c r="N255" s="86" t="s">
        <v>812</v>
      </c>
      <c r="O255" s="81">
        <v>20.0</v>
      </c>
      <c r="P255" s="81">
        <v>20.0</v>
      </c>
      <c r="Q255" s="81">
        <v>0.0</v>
      </c>
      <c r="R255" s="88" t="s">
        <v>51</v>
      </c>
      <c r="S255" s="124" t="s">
        <v>52</v>
      </c>
      <c r="T255" s="124" t="s">
        <v>52</v>
      </c>
      <c r="U255" s="124" t="s">
        <v>52</v>
      </c>
      <c r="V255" s="124" t="s">
        <v>52</v>
      </c>
      <c r="W255" s="124" t="s">
        <v>51</v>
      </c>
      <c r="X255" s="124" t="s">
        <v>52</v>
      </c>
      <c r="Y255" s="124" t="s">
        <v>51</v>
      </c>
      <c r="Z255" s="137" t="s">
        <v>52</v>
      </c>
      <c r="AA255" s="137" t="s">
        <v>52</v>
      </c>
      <c r="AB255" s="137" t="s">
        <v>51</v>
      </c>
      <c r="AC255" s="215" t="s">
        <v>813</v>
      </c>
      <c r="AD255" s="122">
        <v>6.01354232E8</v>
      </c>
      <c r="AE255" s="283" t="str">
        <f>HYPERLINK("mailto:marzena.ol@onet.pl","marzena.ol@onet.pl")</f>
        <v>marzena.ol@onet.pl</v>
      </c>
      <c r="AF255" s="288" t="s">
        <v>51</v>
      </c>
      <c r="AG255" s="12"/>
    </row>
    <row r="256" ht="34.5" customHeight="1">
      <c r="A256" s="11"/>
      <c r="B256" s="93">
        <f t="shared" si="1"/>
        <v>250</v>
      </c>
      <c r="C256" s="289" t="s">
        <v>57</v>
      </c>
      <c r="D256" s="132" t="s">
        <v>814</v>
      </c>
      <c r="E256" s="132" t="s">
        <v>815</v>
      </c>
      <c r="F256" s="290">
        <v>520007.450107268</v>
      </c>
      <c r="G256" s="290">
        <v>663427.909316684</v>
      </c>
      <c r="H256" s="291">
        <v>53.835102239118</v>
      </c>
      <c r="I256" s="291">
        <v>19.304117838015</v>
      </c>
      <c r="J256" s="292" t="s">
        <v>47</v>
      </c>
      <c r="K256" s="98" t="s">
        <v>48</v>
      </c>
      <c r="L256" s="99" t="s">
        <v>816</v>
      </c>
      <c r="M256" s="100" t="s">
        <v>57</v>
      </c>
      <c r="N256" s="100" t="s">
        <v>71</v>
      </c>
      <c r="O256" s="101">
        <v>40.0</v>
      </c>
      <c r="P256" s="95">
        <v>12.0</v>
      </c>
      <c r="Q256" s="95">
        <v>2.0</v>
      </c>
      <c r="R256" s="102" t="s">
        <v>52</v>
      </c>
      <c r="S256" s="102" t="s">
        <v>52</v>
      </c>
      <c r="T256" s="102" t="s">
        <v>52</v>
      </c>
      <c r="U256" s="155" t="s">
        <v>52</v>
      </c>
      <c r="V256" s="155" t="s">
        <v>52</v>
      </c>
      <c r="W256" s="155" t="s">
        <v>51</v>
      </c>
      <c r="X256" s="155" t="s">
        <v>52</v>
      </c>
      <c r="Y256" s="155" t="s">
        <v>52</v>
      </c>
      <c r="Z256" s="180" t="s">
        <v>52</v>
      </c>
      <c r="AA256" s="180" t="s">
        <v>52</v>
      </c>
      <c r="AB256" s="180" t="s">
        <v>51</v>
      </c>
      <c r="AC256" s="293" t="s">
        <v>817</v>
      </c>
      <c r="AD256" s="132">
        <v>5.02127011E8</v>
      </c>
      <c r="AE256" s="294" t="str">
        <f>HYPERLINK("mailto:agrotank@post.pl","agrotank@post.pl")</f>
        <v>agrotank@post.pl</v>
      </c>
      <c r="AF256" s="229" t="s">
        <v>52</v>
      </c>
      <c r="AG256" s="12"/>
    </row>
    <row r="257" ht="34.5" customHeight="1">
      <c r="A257" s="11"/>
      <c r="B257" s="106">
        <f t="shared" si="1"/>
        <v>251</v>
      </c>
      <c r="C257" s="107" t="s">
        <v>191</v>
      </c>
      <c r="D257" s="108" t="s">
        <v>818</v>
      </c>
      <c r="E257" s="108" t="s">
        <v>819</v>
      </c>
      <c r="F257" s="184">
        <v>228283.51</v>
      </c>
      <c r="G257" s="184">
        <v>376412.14</v>
      </c>
      <c r="H257" s="185">
        <v>51.189710311548</v>
      </c>
      <c r="I257" s="185">
        <v>15.110033554676</v>
      </c>
      <c r="J257" s="111" t="s">
        <v>75</v>
      </c>
      <c r="K257" s="111" t="s">
        <v>186</v>
      </c>
      <c r="L257" s="112" t="s">
        <v>170</v>
      </c>
      <c r="M257" s="113" t="s">
        <v>820</v>
      </c>
      <c r="N257" s="113" t="s">
        <v>71</v>
      </c>
      <c r="O257" s="238">
        <v>80.0</v>
      </c>
      <c r="P257" s="108">
        <v>56.0</v>
      </c>
      <c r="Q257" s="108">
        <v>3.0</v>
      </c>
      <c r="R257" s="116" t="s">
        <v>821</v>
      </c>
      <c r="S257" s="116" t="s">
        <v>822</v>
      </c>
      <c r="T257" s="108" t="s">
        <v>52</v>
      </c>
      <c r="U257" s="230" t="s">
        <v>52</v>
      </c>
      <c r="V257" s="230" t="s">
        <v>52</v>
      </c>
      <c r="W257" s="230" t="s">
        <v>52</v>
      </c>
      <c r="X257" s="230" t="s">
        <v>52</v>
      </c>
      <c r="Y257" s="230" t="s">
        <v>52</v>
      </c>
      <c r="Z257" s="230" t="s">
        <v>52</v>
      </c>
      <c r="AA257" s="230" t="s">
        <v>52</v>
      </c>
      <c r="AB257" s="230" t="s">
        <v>164</v>
      </c>
      <c r="AC257" s="108" t="s">
        <v>106</v>
      </c>
      <c r="AD257" s="117">
        <v>8.01114747E8</v>
      </c>
      <c r="AE257" s="108" t="s">
        <v>107</v>
      </c>
      <c r="AF257" s="295" t="s">
        <v>52</v>
      </c>
      <c r="AG257" s="12" t="s">
        <v>823</v>
      </c>
    </row>
    <row r="258" ht="34.5" customHeight="1">
      <c r="A258" s="11"/>
      <c r="B258" s="79">
        <f t="shared" si="1"/>
        <v>252</v>
      </c>
      <c r="C258" s="80" t="s">
        <v>191</v>
      </c>
      <c r="D258" s="81" t="s">
        <v>824</v>
      </c>
      <c r="E258" s="81" t="s">
        <v>825</v>
      </c>
      <c r="F258" s="209">
        <v>228187.49</v>
      </c>
      <c r="G258" s="209">
        <v>376299.32</v>
      </c>
      <c r="H258" s="210">
        <v>51.188652182562</v>
      </c>
      <c r="I258" s="210">
        <v>15.108747700127</v>
      </c>
      <c r="J258" s="84" t="s">
        <v>75</v>
      </c>
      <c r="K258" s="84" t="s">
        <v>186</v>
      </c>
      <c r="L258" s="85" t="s">
        <v>826</v>
      </c>
      <c r="M258" s="86" t="s">
        <v>191</v>
      </c>
      <c r="N258" s="86" t="s">
        <v>71</v>
      </c>
      <c r="O258" s="87">
        <v>80.0</v>
      </c>
      <c r="P258" s="81">
        <v>71.0</v>
      </c>
      <c r="Q258" s="81">
        <v>5.0</v>
      </c>
      <c r="R258" s="88" t="s">
        <v>821</v>
      </c>
      <c r="S258" s="88" t="s">
        <v>822</v>
      </c>
      <c r="T258" s="81" t="s">
        <v>52</v>
      </c>
      <c r="U258" s="137" t="s">
        <v>52</v>
      </c>
      <c r="V258" s="137" t="s">
        <v>52</v>
      </c>
      <c r="W258" s="137" t="s">
        <v>52</v>
      </c>
      <c r="X258" s="137" t="s">
        <v>52</v>
      </c>
      <c r="Y258" s="137" t="s">
        <v>52</v>
      </c>
      <c r="Z258" s="137" t="s">
        <v>52</v>
      </c>
      <c r="AA258" s="137" t="s">
        <v>51</v>
      </c>
      <c r="AB258" s="137" t="s">
        <v>164</v>
      </c>
      <c r="AC258" s="81" t="s">
        <v>106</v>
      </c>
      <c r="AD258" s="89">
        <v>8.01114747E8</v>
      </c>
      <c r="AE258" s="81" t="s">
        <v>107</v>
      </c>
      <c r="AF258" s="126" t="s">
        <v>52</v>
      </c>
      <c r="AG258" s="12" t="s">
        <v>823</v>
      </c>
    </row>
    <row r="259" ht="34.5" customHeight="1">
      <c r="A259" s="11"/>
      <c r="B259" s="79">
        <f t="shared" si="1"/>
        <v>253</v>
      </c>
      <c r="C259" s="80" t="s">
        <v>191</v>
      </c>
      <c r="D259" s="81" t="s">
        <v>827</v>
      </c>
      <c r="E259" s="81" t="s">
        <v>828</v>
      </c>
      <c r="F259" s="209">
        <v>262960.42</v>
      </c>
      <c r="G259" s="209">
        <v>388974.36</v>
      </c>
      <c r="H259" s="210">
        <v>51.317948005957</v>
      </c>
      <c r="I259" s="210">
        <v>15.597147473189</v>
      </c>
      <c r="J259" s="84" t="s">
        <v>75</v>
      </c>
      <c r="K259" s="84" t="s">
        <v>186</v>
      </c>
      <c r="L259" s="85" t="s">
        <v>829</v>
      </c>
      <c r="M259" s="86" t="s">
        <v>191</v>
      </c>
      <c r="N259" s="86" t="s">
        <v>71</v>
      </c>
      <c r="O259" s="87">
        <v>55.0</v>
      </c>
      <c r="P259" s="81">
        <v>50.0</v>
      </c>
      <c r="Q259" s="81">
        <v>3.0</v>
      </c>
      <c r="R259" s="88" t="s">
        <v>821</v>
      </c>
      <c r="S259" s="88" t="s">
        <v>822</v>
      </c>
      <c r="T259" s="81" t="s">
        <v>52</v>
      </c>
      <c r="U259" s="137" t="s">
        <v>52</v>
      </c>
      <c r="V259" s="137" t="s">
        <v>52</v>
      </c>
      <c r="W259" s="137" t="s">
        <v>52</v>
      </c>
      <c r="X259" s="137" t="s">
        <v>52</v>
      </c>
      <c r="Y259" s="137" t="s">
        <v>52</v>
      </c>
      <c r="Z259" s="137" t="s">
        <v>52</v>
      </c>
      <c r="AA259" s="137" t="s">
        <v>51</v>
      </c>
      <c r="AB259" s="137" t="s">
        <v>164</v>
      </c>
      <c r="AC259" s="81" t="s">
        <v>53</v>
      </c>
      <c r="AD259" s="125">
        <v>8.01167536E8</v>
      </c>
      <c r="AE259" s="90" t="s">
        <v>165</v>
      </c>
      <c r="AF259" s="296" t="s">
        <v>52</v>
      </c>
      <c r="AG259" s="12" t="s">
        <v>823</v>
      </c>
    </row>
    <row r="260" ht="34.5" customHeight="1">
      <c r="A260" s="11"/>
      <c r="B260" s="79">
        <f t="shared" si="1"/>
        <v>254</v>
      </c>
      <c r="C260" s="80" t="s">
        <v>191</v>
      </c>
      <c r="D260" s="81" t="s">
        <v>830</v>
      </c>
      <c r="E260" s="81" t="s">
        <v>831</v>
      </c>
      <c r="F260" s="209">
        <v>377182.0</v>
      </c>
      <c r="G260" s="209">
        <v>332304.0</v>
      </c>
      <c r="H260" s="210">
        <v>50.844598727236</v>
      </c>
      <c r="I260" s="210">
        <v>17.254940586345</v>
      </c>
      <c r="J260" s="84" t="s">
        <v>75</v>
      </c>
      <c r="K260" s="84" t="s">
        <v>186</v>
      </c>
      <c r="L260" s="85" t="s">
        <v>832</v>
      </c>
      <c r="M260" s="86" t="s">
        <v>150</v>
      </c>
      <c r="N260" s="86" t="s">
        <v>71</v>
      </c>
      <c r="O260" s="87">
        <v>82.0</v>
      </c>
      <c r="P260" s="81">
        <v>47.0</v>
      </c>
      <c r="Q260" s="81">
        <v>3.0</v>
      </c>
      <c r="R260" s="88" t="s">
        <v>822</v>
      </c>
      <c r="S260" s="88" t="s">
        <v>822</v>
      </c>
      <c r="T260" s="81" t="s">
        <v>52</v>
      </c>
      <c r="U260" s="137" t="s">
        <v>52</v>
      </c>
      <c r="V260" s="137" t="s">
        <v>52</v>
      </c>
      <c r="W260" s="137" t="s">
        <v>52</v>
      </c>
      <c r="X260" s="137" t="s">
        <v>52</v>
      </c>
      <c r="Y260" s="137" t="s">
        <v>52</v>
      </c>
      <c r="Z260" s="137" t="s">
        <v>52</v>
      </c>
      <c r="AA260" s="137" t="s">
        <v>51</v>
      </c>
      <c r="AB260" s="137" t="s">
        <v>52</v>
      </c>
      <c r="AC260" s="81" t="s">
        <v>148</v>
      </c>
      <c r="AD260" s="89">
        <v>5.19075845E8</v>
      </c>
      <c r="AE260" s="90" t="s">
        <v>833</v>
      </c>
      <c r="AF260" s="146" t="s">
        <v>52</v>
      </c>
      <c r="AG260" s="43" t="s">
        <v>834</v>
      </c>
    </row>
    <row r="261" ht="34.5" customHeight="1">
      <c r="A261" s="11"/>
      <c r="B261" s="79">
        <f t="shared" si="1"/>
        <v>255</v>
      </c>
      <c r="C261" s="80" t="s">
        <v>191</v>
      </c>
      <c r="D261" s="81" t="s">
        <v>835</v>
      </c>
      <c r="E261" s="81" t="s">
        <v>836</v>
      </c>
      <c r="F261" s="209">
        <v>376980.0</v>
      </c>
      <c r="G261" s="209">
        <v>332418.0</v>
      </c>
      <c r="H261" s="210">
        <v>50.845580786235</v>
      </c>
      <c r="I261" s="210">
        <v>17.252033583363</v>
      </c>
      <c r="J261" s="84" t="s">
        <v>75</v>
      </c>
      <c r="K261" s="84" t="s">
        <v>186</v>
      </c>
      <c r="L261" s="85" t="s">
        <v>837</v>
      </c>
      <c r="M261" s="86" t="s">
        <v>191</v>
      </c>
      <c r="N261" s="86" t="s">
        <v>71</v>
      </c>
      <c r="O261" s="87">
        <v>86.0</v>
      </c>
      <c r="P261" s="81">
        <v>45.0</v>
      </c>
      <c r="Q261" s="81">
        <v>3.0</v>
      </c>
      <c r="R261" s="88" t="s">
        <v>822</v>
      </c>
      <c r="S261" s="88" t="s">
        <v>822</v>
      </c>
      <c r="T261" s="81" t="s">
        <v>52</v>
      </c>
      <c r="U261" s="137" t="s">
        <v>52</v>
      </c>
      <c r="V261" s="137" t="s">
        <v>52</v>
      </c>
      <c r="W261" s="137" t="s">
        <v>52</v>
      </c>
      <c r="X261" s="137" t="s">
        <v>52</v>
      </c>
      <c r="Y261" s="137" t="s">
        <v>51</v>
      </c>
      <c r="Z261" s="137" t="s">
        <v>52</v>
      </c>
      <c r="AA261" s="137" t="s">
        <v>51</v>
      </c>
      <c r="AB261" s="137" t="s">
        <v>52</v>
      </c>
      <c r="AC261" s="81" t="s">
        <v>148</v>
      </c>
      <c r="AD261" s="89">
        <v>5.19075844E8</v>
      </c>
      <c r="AE261" s="90" t="s">
        <v>838</v>
      </c>
      <c r="AF261" s="146" t="s">
        <v>52</v>
      </c>
      <c r="AG261" s="43" t="s">
        <v>834</v>
      </c>
    </row>
    <row r="262" ht="34.5" customHeight="1">
      <c r="A262" s="11"/>
      <c r="B262" s="79">
        <f t="shared" si="1"/>
        <v>256</v>
      </c>
      <c r="C262" s="284" t="s">
        <v>191</v>
      </c>
      <c r="D262" s="87" t="s">
        <v>839</v>
      </c>
      <c r="E262" s="220" t="s">
        <v>840</v>
      </c>
      <c r="F262" s="209">
        <v>244974.39</v>
      </c>
      <c r="G262" s="209">
        <v>381925.24</v>
      </c>
      <c r="H262" s="210">
        <v>51.246893041937</v>
      </c>
      <c r="I262" s="210">
        <v>15.344524563759</v>
      </c>
      <c r="J262" s="84" t="s">
        <v>75</v>
      </c>
      <c r="K262" s="84" t="s">
        <v>186</v>
      </c>
      <c r="L262" s="85" t="s">
        <v>841</v>
      </c>
      <c r="M262" s="87" t="s">
        <v>191</v>
      </c>
      <c r="N262" s="86" t="s">
        <v>71</v>
      </c>
      <c r="O262" s="87">
        <v>27.0</v>
      </c>
      <c r="P262" s="87">
        <v>14.0</v>
      </c>
      <c r="Q262" s="87">
        <v>3.0</v>
      </c>
      <c r="R262" s="88" t="s">
        <v>822</v>
      </c>
      <c r="S262" s="88" t="s">
        <v>822</v>
      </c>
      <c r="T262" s="88" t="s">
        <v>821</v>
      </c>
      <c r="U262" s="88" t="s">
        <v>822</v>
      </c>
      <c r="V262" s="88" t="s">
        <v>821</v>
      </c>
      <c r="W262" s="88" t="s">
        <v>821</v>
      </c>
      <c r="X262" s="88" t="s">
        <v>821</v>
      </c>
      <c r="Y262" s="88" t="s">
        <v>821</v>
      </c>
      <c r="Z262" s="88" t="s">
        <v>822</v>
      </c>
      <c r="AA262" s="88" t="s">
        <v>821</v>
      </c>
      <c r="AB262" s="88" t="s">
        <v>821</v>
      </c>
      <c r="AC262" s="81" t="s">
        <v>842</v>
      </c>
      <c r="AD262" s="142" t="s">
        <v>843</v>
      </c>
      <c r="AE262" s="90" t="s">
        <v>844</v>
      </c>
      <c r="AF262" s="126" t="s">
        <v>52</v>
      </c>
      <c r="AG262" s="12" t="s">
        <v>189</v>
      </c>
    </row>
    <row r="263" ht="34.5" customHeight="1">
      <c r="A263" s="11"/>
      <c r="B263" s="79">
        <f t="shared" si="1"/>
        <v>257</v>
      </c>
      <c r="C263" s="284" t="s">
        <v>191</v>
      </c>
      <c r="D263" s="87" t="s">
        <v>839</v>
      </c>
      <c r="E263" s="220" t="s">
        <v>845</v>
      </c>
      <c r="F263" s="209">
        <v>245104.76</v>
      </c>
      <c r="G263" s="209">
        <v>382120.06</v>
      </c>
      <c r="H263" s="210">
        <v>51.248700137252</v>
      </c>
      <c r="I263" s="210">
        <v>15.346250417978</v>
      </c>
      <c r="J263" s="84" t="s">
        <v>75</v>
      </c>
      <c r="K263" s="84" t="s">
        <v>186</v>
      </c>
      <c r="L263" s="85" t="s">
        <v>846</v>
      </c>
      <c r="M263" s="87" t="s">
        <v>632</v>
      </c>
      <c r="N263" s="86" t="s">
        <v>71</v>
      </c>
      <c r="O263" s="87">
        <v>27.0</v>
      </c>
      <c r="P263" s="87">
        <v>14.0</v>
      </c>
      <c r="Q263" s="87">
        <v>3.0</v>
      </c>
      <c r="R263" s="88" t="s">
        <v>822</v>
      </c>
      <c r="S263" s="88" t="s">
        <v>822</v>
      </c>
      <c r="T263" s="88" t="s">
        <v>821</v>
      </c>
      <c r="U263" s="88" t="s">
        <v>822</v>
      </c>
      <c r="V263" s="88" t="s">
        <v>821</v>
      </c>
      <c r="W263" s="88" t="s">
        <v>821</v>
      </c>
      <c r="X263" s="88" t="s">
        <v>821</v>
      </c>
      <c r="Y263" s="88" t="s">
        <v>821</v>
      </c>
      <c r="Z263" s="88" t="s">
        <v>822</v>
      </c>
      <c r="AA263" s="88" t="s">
        <v>821</v>
      </c>
      <c r="AB263" s="88" t="s">
        <v>821</v>
      </c>
      <c r="AC263" s="81" t="s">
        <v>847</v>
      </c>
      <c r="AD263" s="142" t="s">
        <v>843</v>
      </c>
      <c r="AE263" s="90" t="s">
        <v>844</v>
      </c>
      <c r="AF263" s="126" t="s">
        <v>52</v>
      </c>
      <c r="AG263" s="12" t="s">
        <v>189</v>
      </c>
    </row>
    <row r="264" ht="34.5" customHeight="1">
      <c r="A264" s="11"/>
      <c r="B264" s="79">
        <f t="shared" si="1"/>
        <v>258</v>
      </c>
      <c r="C264" s="284" t="s">
        <v>191</v>
      </c>
      <c r="D264" s="87" t="s">
        <v>848</v>
      </c>
      <c r="E264" s="220" t="s">
        <v>849</v>
      </c>
      <c r="F264" s="209">
        <v>364899.0</v>
      </c>
      <c r="G264" s="209">
        <v>345157.0</v>
      </c>
      <c r="H264" s="210">
        <v>50.957411507139</v>
      </c>
      <c r="I264" s="210">
        <v>17.075759124981</v>
      </c>
      <c r="J264" s="284" t="s">
        <v>75</v>
      </c>
      <c r="K264" s="285" t="s">
        <v>186</v>
      </c>
      <c r="L264" s="85" t="s">
        <v>850</v>
      </c>
      <c r="M264" s="87" t="s">
        <v>150</v>
      </c>
      <c r="N264" s="86" t="s">
        <v>71</v>
      </c>
      <c r="O264" s="87">
        <v>36.0</v>
      </c>
      <c r="P264" s="87">
        <v>25.0</v>
      </c>
      <c r="Q264" s="87">
        <v>0.0</v>
      </c>
      <c r="R264" s="88" t="s">
        <v>822</v>
      </c>
      <c r="S264" s="88" t="s">
        <v>822</v>
      </c>
      <c r="T264" s="88" t="s">
        <v>821</v>
      </c>
      <c r="U264" s="88" t="s">
        <v>822</v>
      </c>
      <c r="V264" s="88" t="s">
        <v>821</v>
      </c>
      <c r="W264" s="88" t="s">
        <v>821</v>
      </c>
      <c r="X264" s="88" t="s">
        <v>821</v>
      </c>
      <c r="Y264" s="88" t="s">
        <v>821</v>
      </c>
      <c r="Z264" s="88" t="s">
        <v>822</v>
      </c>
      <c r="AA264" s="88" t="s">
        <v>821</v>
      </c>
      <c r="AB264" s="88" t="s">
        <v>821</v>
      </c>
      <c r="AC264" s="81" t="s">
        <v>851</v>
      </c>
      <c r="AD264" s="142" t="s">
        <v>852</v>
      </c>
      <c r="AE264" s="258" t="s">
        <v>853</v>
      </c>
      <c r="AF264" s="126" t="s">
        <v>52</v>
      </c>
      <c r="AG264" s="43" t="s">
        <v>854</v>
      </c>
    </row>
    <row r="265" ht="34.5" customHeight="1">
      <c r="A265" s="11"/>
      <c r="B265" s="79">
        <f t="shared" si="1"/>
        <v>259</v>
      </c>
      <c r="C265" s="284" t="s">
        <v>191</v>
      </c>
      <c r="D265" s="87" t="s">
        <v>848</v>
      </c>
      <c r="E265" s="220" t="s">
        <v>855</v>
      </c>
      <c r="F265" s="209">
        <v>365136.0</v>
      </c>
      <c r="G265" s="209">
        <v>344883.0</v>
      </c>
      <c r="H265" s="210">
        <v>50.95500373942</v>
      </c>
      <c r="I265" s="210">
        <v>17.079234268102</v>
      </c>
      <c r="J265" s="284" t="s">
        <v>75</v>
      </c>
      <c r="K265" s="285" t="s">
        <v>186</v>
      </c>
      <c r="L265" s="85" t="s">
        <v>856</v>
      </c>
      <c r="M265" s="87" t="s">
        <v>191</v>
      </c>
      <c r="N265" s="86" t="s">
        <v>71</v>
      </c>
      <c r="O265" s="87">
        <v>24.0</v>
      </c>
      <c r="P265" s="87">
        <v>24.0</v>
      </c>
      <c r="Q265" s="87">
        <v>0.0</v>
      </c>
      <c r="R265" s="88" t="s">
        <v>822</v>
      </c>
      <c r="S265" s="88" t="s">
        <v>822</v>
      </c>
      <c r="T265" s="88" t="s">
        <v>821</v>
      </c>
      <c r="U265" s="88" t="s">
        <v>822</v>
      </c>
      <c r="V265" s="88" t="s">
        <v>821</v>
      </c>
      <c r="W265" s="88" t="s">
        <v>821</v>
      </c>
      <c r="X265" s="88" t="s">
        <v>821</v>
      </c>
      <c r="Y265" s="88" t="s">
        <v>821</v>
      </c>
      <c r="Z265" s="88" t="s">
        <v>822</v>
      </c>
      <c r="AA265" s="88" t="s">
        <v>821</v>
      </c>
      <c r="AB265" s="88" t="s">
        <v>821</v>
      </c>
      <c r="AC265" s="81" t="s">
        <v>851</v>
      </c>
      <c r="AD265" s="142" t="s">
        <v>852</v>
      </c>
      <c r="AE265" s="258" t="s">
        <v>853</v>
      </c>
      <c r="AF265" s="126" t="s">
        <v>52</v>
      </c>
      <c r="AG265" s="43" t="s">
        <v>834</v>
      </c>
    </row>
    <row r="266" ht="34.5" customHeight="1">
      <c r="A266" s="11"/>
      <c r="B266" s="79">
        <f t="shared" si="1"/>
        <v>260</v>
      </c>
      <c r="C266" s="284" t="s">
        <v>191</v>
      </c>
      <c r="D266" s="87" t="s">
        <v>857</v>
      </c>
      <c r="E266" s="220" t="s">
        <v>858</v>
      </c>
      <c r="F266" s="209">
        <v>374190.4</v>
      </c>
      <c r="G266" s="209">
        <v>374747.4</v>
      </c>
      <c r="H266" s="210">
        <v>51.225552599614</v>
      </c>
      <c r="I266" s="210">
        <v>17.197709926588</v>
      </c>
      <c r="J266" s="284" t="s">
        <v>47</v>
      </c>
      <c r="K266" s="285" t="s">
        <v>48</v>
      </c>
      <c r="L266" s="85" t="s">
        <v>859</v>
      </c>
      <c r="M266" s="87" t="s">
        <v>860</v>
      </c>
      <c r="N266" s="86" t="s">
        <v>71</v>
      </c>
      <c r="O266" s="87">
        <v>110.0</v>
      </c>
      <c r="P266" s="87">
        <v>46.0</v>
      </c>
      <c r="Q266" s="87">
        <v>0.0</v>
      </c>
      <c r="R266" s="88" t="s">
        <v>821</v>
      </c>
      <c r="S266" s="88" t="s">
        <v>822</v>
      </c>
      <c r="T266" s="88" t="s">
        <v>821</v>
      </c>
      <c r="U266" s="88" t="s">
        <v>822</v>
      </c>
      <c r="V266" s="88" t="s">
        <v>822</v>
      </c>
      <c r="W266" s="88" t="s">
        <v>822</v>
      </c>
      <c r="X266" s="88" t="s">
        <v>822</v>
      </c>
      <c r="Y266" s="88" t="s">
        <v>821</v>
      </c>
      <c r="Z266" s="88" t="s">
        <v>822</v>
      </c>
      <c r="AA266" s="88" t="s">
        <v>821</v>
      </c>
      <c r="AB266" s="88" t="s">
        <v>821</v>
      </c>
      <c r="AC266" s="81" t="s">
        <v>53</v>
      </c>
      <c r="AD266" s="125">
        <v>8.01167536E8</v>
      </c>
      <c r="AE266" s="90" t="s">
        <v>165</v>
      </c>
      <c r="AF266" s="126" t="s">
        <v>52</v>
      </c>
      <c r="AG266" s="12" t="s">
        <v>861</v>
      </c>
    </row>
    <row r="267" ht="34.5" customHeight="1">
      <c r="A267" s="11"/>
      <c r="B267" s="79">
        <f t="shared" si="1"/>
        <v>261</v>
      </c>
      <c r="C267" s="284" t="s">
        <v>191</v>
      </c>
      <c r="D267" s="87" t="s">
        <v>857</v>
      </c>
      <c r="E267" s="220" t="s">
        <v>862</v>
      </c>
      <c r="F267" s="209">
        <v>374981.1</v>
      </c>
      <c r="G267" s="209">
        <v>374799.4</v>
      </c>
      <c r="H267" s="210">
        <v>51.226193944283</v>
      </c>
      <c r="I267" s="210">
        <v>17.209013024622</v>
      </c>
      <c r="J267" s="284" t="s">
        <v>47</v>
      </c>
      <c r="K267" s="285" t="s">
        <v>48</v>
      </c>
      <c r="L267" s="85" t="s">
        <v>863</v>
      </c>
      <c r="M267" s="87" t="s">
        <v>191</v>
      </c>
      <c r="N267" s="86" t="s">
        <v>71</v>
      </c>
      <c r="O267" s="87">
        <v>102.0</v>
      </c>
      <c r="P267" s="87">
        <v>31.0</v>
      </c>
      <c r="Q267" s="87">
        <v>0.0</v>
      </c>
      <c r="R267" s="88" t="s">
        <v>821</v>
      </c>
      <c r="S267" s="88" t="s">
        <v>822</v>
      </c>
      <c r="T267" s="88" t="s">
        <v>821</v>
      </c>
      <c r="U267" s="88" t="s">
        <v>822</v>
      </c>
      <c r="V267" s="88" t="s">
        <v>821</v>
      </c>
      <c r="W267" s="88" t="s">
        <v>822</v>
      </c>
      <c r="X267" s="88" t="s">
        <v>821</v>
      </c>
      <c r="Y267" s="88" t="s">
        <v>821</v>
      </c>
      <c r="Z267" s="88" t="s">
        <v>822</v>
      </c>
      <c r="AA267" s="88" t="s">
        <v>821</v>
      </c>
      <c r="AB267" s="88" t="s">
        <v>821</v>
      </c>
      <c r="AC267" s="81" t="s">
        <v>864</v>
      </c>
      <c r="AD267" s="142" t="s">
        <v>865</v>
      </c>
      <c r="AE267" s="258" t="s">
        <v>866</v>
      </c>
      <c r="AF267" s="126" t="s">
        <v>52</v>
      </c>
      <c r="AG267" s="43" t="s">
        <v>867</v>
      </c>
    </row>
    <row r="268" ht="34.5" customHeight="1">
      <c r="A268" s="11"/>
      <c r="B268" s="79">
        <f t="shared" si="1"/>
        <v>262</v>
      </c>
      <c r="C268" s="284" t="s">
        <v>191</v>
      </c>
      <c r="D268" s="87" t="s">
        <v>868</v>
      </c>
      <c r="E268" s="220" t="s">
        <v>869</v>
      </c>
      <c r="F268" s="209">
        <v>395052.3</v>
      </c>
      <c r="G268" s="209">
        <v>375736.6</v>
      </c>
      <c r="H268" s="210">
        <v>51.238667228305</v>
      </c>
      <c r="I268" s="210">
        <v>17.496156524541</v>
      </c>
      <c r="J268" s="284" t="s">
        <v>47</v>
      </c>
      <c r="K268" s="285" t="s">
        <v>48</v>
      </c>
      <c r="L268" s="85" t="s">
        <v>870</v>
      </c>
      <c r="M268" s="87" t="s">
        <v>860</v>
      </c>
      <c r="N268" s="86" t="s">
        <v>71</v>
      </c>
      <c r="O268" s="87">
        <v>36.0</v>
      </c>
      <c r="P268" s="87">
        <v>24.0</v>
      </c>
      <c r="Q268" s="87">
        <v>0.0</v>
      </c>
      <c r="R268" s="88" t="s">
        <v>821</v>
      </c>
      <c r="S268" s="88" t="s">
        <v>822</v>
      </c>
      <c r="T268" s="88" t="s">
        <v>821</v>
      </c>
      <c r="U268" s="88" t="s">
        <v>822</v>
      </c>
      <c r="V268" s="88" t="s">
        <v>821</v>
      </c>
      <c r="W268" s="88" t="s">
        <v>821</v>
      </c>
      <c r="X268" s="88" t="s">
        <v>821</v>
      </c>
      <c r="Y268" s="88" t="s">
        <v>821</v>
      </c>
      <c r="Z268" s="88" t="s">
        <v>822</v>
      </c>
      <c r="AA268" s="88" t="s">
        <v>821</v>
      </c>
      <c r="AB268" s="88" t="s">
        <v>821</v>
      </c>
      <c r="AC268" s="81" t="s">
        <v>864</v>
      </c>
      <c r="AD268" s="142" t="s">
        <v>865</v>
      </c>
      <c r="AE268" s="258" t="s">
        <v>866</v>
      </c>
      <c r="AF268" s="126" t="s">
        <v>52</v>
      </c>
      <c r="AG268" s="12" t="s">
        <v>871</v>
      </c>
    </row>
    <row r="269" ht="34.5" customHeight="1">
      <c r="A269" s="11"/>
      <c r="B269" s="79">
        <f t="shared" si="1"/>
        <v>263</v>
      </c>
      <c r="C269" s="284" t="s">
        <v>191</v>
      </c>
      <c r="D269" s="87" t="s">
        <v>868</v>
      </c>
      <c r="E269" s="220" t="s">
        <v>872</v>
      </c>
      <c r="F269" s="209">
        <v>395506.9</v>
      </c>
      <c r="G269" s="209">
        <v>376055.2</v>
      </c>
      <c r="H269" s="210">
        <v>51.241615498471</v>
      </c>
      <c r="I269" s="210">
        <v>17.50257527706</v>
      </c>
      <c r="J269" s="284" t="s">
        <v>47</v>
      </c>
      <c r="K269" s="285" t="s">
        <v>48</v>
      </c>
      <c r="L269" s="85" t="s">
        <v>870</v>
      </c>
      <c r="M269" s="87" t="s">
        <v>191</v>
      </c>
      <c r="N269" s="86" t="s">
        <v>71</v>
      </c>
      <c r="O269" s="87">
        <v>36.0</v>
      </c>
      <c r="P269" s="87">
        <v>24.0</v>
      </c>
      <c r="Q269" s="87">
        <v>0.0</v>
      </c>
      <c r="R269" s="88" t="s">
        <v>821</v>
      </c>
      <c r="S269" s="88" t="s">
        <v>822</v>
      </c>
      <c r="T269" s="88" t="s">
        <v>821</v>
      </c>
      <c r="U269" s="88" t="s">
        <v>822</v>
      </c>
      <c r="V269" s="88" t="s">
        <v>821</v>
      </c>
      <c r="W269" s="88" t="s">
        <v>821</v>
      </c>
      <c r="X269" s="88" t="s">
        <v>821</v>
      </c>
      <c r="Y269" s="88" t="s">
        <v>821</v>
      </c>
      <c r="Z269" s="88" t="s">
        <v>822</v>
      </c>
      <c r="AA269" s="88" t="s">
        <v>821</v>
      </c>
      <c r="AB269" s="88" t="s">
        <v>821</v>
      </c>
      <c r="AC269" s="81" t="s">
        <v>864</v>
      </c>
      <c r="AD269" s="142" t="s">
        <v>865</v>
      </c>
      <c r="AE269" s="258" t="s">
        <v>866</v>
      </c>
      <c r="AF269" s="126" t="s">
        <v>52</v>
      </c>
      <c r="AG269" s="12" t="s">
        <v>871</v>
      </c>
    </row>
    <row r="270" ht="34.5" customHeight="1">
      <c r="A270" s="11"/>
      <c r="B270" s="79">
        <f t="shared" si="1"/>
        <v>264</v>
      </c>
      <c r="C270" s="284" t="s">
        <v>191</v>
      </c>
      <c r="D270" s="87" t="s">
        <v>873</v>
      </c>
      <c r="E270" s="220" t="s">
        <v>874</v>
      </c>
      <c r="F270" s="209">
        <v>411501.3</v>
      </c>
      <c r="G270" s="209">
        <v>381596.4</v>
      </c>
      <c r="H270" s="210">
        <v>51.294152607663</v>
      </c>
      <c r="I270" s="210">
        <v>17.730342633276</v>
      </c>
      <c r="J270" s="284" t="s">
        <v>47</v>
      </c>
      <c r="K270" s="285" t="s">
        <v>48</v>
      </c>
      <c r="L270" s="85" t="s">
        <v>875</v>
      </c>
      <c r="M270" s="87" t="s">
        <v>860</v>
      </c>
      <c r="N270" s="86" t="s">
        <v>71</v>
      </c>
      <c r="O270" s="87">
        <v>36.0</v>
      </c>
      <c r="P270" s="87">
        <v>24.0</v>
      </c>
      <c r="Q270" s="87">
        <v>0.0</v>
      </c>
      <c r="R270" s="88" t="s">
        <v>821</v>
      </c>
      <c r="S270" s="88" t="s">
        <v>822</v>
      </c>
      <c r="T270" s="88" t="s">
        <v>821</v>
      </c>
      <c r="U270" s="88" t="s">
        <v>822</v>
      </c>
      <c r="V270" s="88" t="s">
        <v>821</v>
      </c>
      <c r="W270" s="88" t="s">
        <v>821</v>
      </c>
      <c r="X270" s="88" t="s">
        <v>821</v>
      </c>
      <c r="Y270" s="88" t="s">
        <v>821</v>
      </c>
      <c r="Z270" s="88" t="s">
        <v>822</v>
      </c>
      <c r="AA270" s="88" t="s">
        <v>821</v>
      </c>
      <c r="AB270" s="88" t="s">
        <v>821</v>
      </c>
      <c r="AC270" s="81" t="s">
        <v>864</v>
      </c>
      <c r="AD270" s="142" t="s">
        <v>865</v>
      </c>
      <c r="AE270" s="258" t="s">
        <v>866</v>
      </c>
      <c r="AF270" s="126" t="s">
        <v>52</v>
      </c>
      <c r="AG270" s="12" t="s">
        <v>871</v>
      </c>
    </row>
    <row r="271" ht="34.5" customHeight="1">
      <c r="A271" s="11"/>
      <c r="B271" s="79">
        <f t="shared" si="1"/>
        <v>265</v>
      </c>
      <c r="C271" s="284" t="s">
        <v>191</v>
      </c>
      <c r="D271" s="87" t="s">
        <v>873</v>
      </c>
      <c r="E271" s="220" t="s">
        <v>876</v>
      </c>
      <c r="F271" s="209">
        <v>412465.5</v>
      </c>
      <c r="G271" s="209">
        <v>381896.5</v>
      </c>
      <c r="H271" s="210">
        <v>51.297000427088</v>
      </c>
      <c r="I271" s="210">
        <v>17.74409841962</v>
      </c>
      <c r="J271" s="284" t="s">
        <v>47</v>
      </c>
      <c r="K271" s="285" t="s">
        <v>48</v>
      </c>
      <c r="L271" s="85" t="s">
        <v>877</v>
      </c>
      <c r="M271" s="87" t="s">
        <v>191</v>
      </c>
      <c r="N271" s="86" t="s">
        <v>71</v>
      </c>
      <c r="O271" s="87">
        <v>36.0</v>
      </c>
      <c r="P271" s="87">
        <v>24.0</v>
      </c>
      <c r="Q271" s="87">
        <v>0.0</v>
      </c>
      <c r="R271" s="88" t="s">
        <v>821</v>
      </c>
      <c r="S271" s="88" t="s">
        <v>822</v>
      </c>
      <c r="T271" s="88" t="s">
        <v>821</v>
      </c>
      <c r="U271" s="88" t="s">
        <v>822</v>
      </c>
      <c r="V271" s="88" t="s">
        <v>821</v>
      </c>
      <c r="W271" s="88" t="s">
        <v>821</v>
      </c>
      <c r="X271" s="88" t="s">
        <v>821</v>
      </c>
      <c r="Y271" s="88" t="s">
        <v>821</v>
      </c>
      <c r="Z271" s="88" t="s">
        <v>822</v>
      </c>
      <c r="AA271" s="88" t="s">
        <v>821</v>
      </c>
      <c r="AB271" s="88" t="s">
        <v>821</v>
      </c>
      <c r="AC271" s="81" t="s">
        <v>864</v>
      </c>
      <c r="AD271" s="142" t="s">
        <v>865</v>
      </c>
      <c r="AE271" s="258" t="s">
        <v>866</v>
      </c>
      <c r="AF271" s="126" t="s">
        <v>52</v>
      </c>
      <c r="AG271" s="12" t="s">
        <v>871</v>
      </c>
    </row>
    <row r="272" ht="34.5" customHeight="1">
      <c r="A272" s="11"/>
      <c r="B272" s="79">
        <f t="shared" si="1"/>
        <v>266</v>
      </c>
      <c r="C272" s="284" t="s">
        <v>191</v>
      </c>
      <c r="D272" s="87" t="s">
        <v>878</v>
      </c>
      <c r="E272" s="220" t="s">
        <v>879</v>
      </c>
      <c r="F272" s="209">
        <v>265208.91</v>
      </c>
      <c r="G272" s="209">
        <v>391171.53</v>
      </c>
      <c r="H272" s="210">
        <v>51.338609312189</v>
      </c>
      <c r="I272" s="210">
        <v>15.627917375077</v>
      </c>
      <c r="J272" s="84" t="s">
        <v>75</v>
      </c>
      <c r="K272" s="84" t="s">
        <v>880</v>
      </c>
      <c r="L272" s="85" t="s">
        <v>881</v>
      </c>
      <c r="M272" s="87" t="s">
        <v>191</v>
      </c>
      <c r="N272" s="86" t="s">
        <v>71</v>
      </c>
      <c r="O272" s="87">
        <v>8.0</v>
      </c>
      <c r="P272" s="87">
        <v>6.0</v>
      </c>
      <c r="Q272" s="87">
        <v>3.0</v>
      </c>
      <c r="R272" s="88" t="s">
        <v>821</v>
      </c>
      <c r="S272" s="88" t="s">
        <v>822</v>
      </c>
      <c r="T272" s="88" t="s">
        <v>821</v>
      </c>
      <c r="U272" s="88" t="s">
        <v>822</v>
      </c>
      <c r="V272" s="88" t="s">
        <v>822</v>
      </c>
      <c r="W272" s="88" t="s">
        <v>821</v>
      </c>
      <c r="X272" s="88" t="s">
        <v>822</v>
      </c>
      <c r="Y272" s="88" t="s">
        <v>821</v>
      </c>
      <c r="Z272" s="88" t="s">
        <v>822</v>
      </c>
      <c r="AA272" s="88" t="s">
        <v>821</v>
      </c>
      <c r="AB272" s="88" t="s">
        <v>821</v>
      </c>
      <c r="AC272" s="86" t="s">
        <v>882</v>
      </c>
      <c r="AD272" s="125">
        <v>6.05631411E8</v>
      </c>
      <c r="AE272" s="86" t="s">
        <v>883</v>
      </c>
      <c r="AF272" s="126" t="s">
        <v>51</v>
      </c>
      <c r="AG272" s="43" t="s">
        <v>884</v>
      </c>
    </row>
    <row r="273" ht="34.5" customHeight="1">
      <c r="A273" s="11"/>
      <c r="B273" s="79">
        <f t="shared" si="1"/>
        <v>267</v>
      </c>
      <c r="C273" s="284" t="s">
        <v>191</v>
      </c>
      <c r="D273" s="87" t="s">
        <v>885</v>
      </c>
      <c r="E273" s="220" t="s">
        <v>886</v>
      </c>
      <c r="F273" s="209">
        <v>276339.36</v>
      </c>
      <c r="G273" s="209">
        <v>383509.28</v>
      </c>
      <c r="H273" s="210">
        <v>51.274287459504</v>
      </c>
      <c r="I273" s="210">
        <v>15.792303128934</v>
      </c>
      <c r="J273" s="84" t="s">
        <v>75</v>
      </c>
      <c r="K273" s="84" t="s">
        <v>186</v>
      </c>
      <c r="L273" s="85" t="s">
        <v>887</v>
      </c>
      <c r="M273" s="87" t="s">
        <v>888</v>
      </c>
      <c r="N273" s="86" t="s">
        <v>71</v>
      </c>
      <c r="O273" s="87">
        <v>16.0</v>
      </c>
      <c r="P273" s="87">
        <v>9.0</v>
      </c>
      <c r="Q273" s="87">
        <v>0.0</v>
      </c>
      <c r="R273" s="88" t="s">
        <v>821</v>
      </c>
      <c r="S273" s="88" t="s">
        <v>821</v>
      </c>
      <c r="T273" s="88" t="s">
        <v>821</v>
      </c>
      <c r="U273" s="88" t="s">
        <v>822</v>
      </c>
      <c r="V273" s="88" t="s">
        <v>821</v>
      </c>
      <c r="W273" s="88" t="s">
        <v>821</v>
      </c>
      <c r="X273" s="88" t="s">
        <v>822</v>
      </c>
      <c r="Y273" s="88" t="s">
        <v>821</v>
      </c>
      <c r="Z273" s="88" t="s">
        <v>822</v>
      </c>
      <c r="AA273" s="88" t="s">
        <v>821</v>
      </c>
      <c r="AB273" s="88" t="s">
        <v>821</v>
      </c>
      <c r="AC273" s="86" t="s">
        <v>889</v>
      </c>
      <c r="AD273" s="125" t="s">
        <v>890</v>
      </c>
      <c r="AE273" s="86" t="s">
        <v>891</v>
      </c>
      <c r="AF273" s="126" t="s">
        <v>51</v>
      </c>
      <c r="AG273" s="12" t="s">
        <v>892</v>
      </c>
    </row>
    <row r="274" ht="34.5" customHeight="1">
      <c r="A274" s="11"/>
      <c r="B274" s="79">
        <f t="shared" si="1"/>
        <v>268</v>
      </c>
      <c r="C274" s="284" t="s">
        <v>191</v>
      </c>
      <c r="D274" s="87" t="s">
        <v>893</v>
      </c>
      <c r="E274" s="220" t="s">
        <v>894</v>
      </c>
      <c r="F274" s="209">
        <v>288797.41</v>
      </c>
      <c r="G274" s="209">
        <v>377099.5</v>
      </c>
      <c r="H274" s="210">
        <v>51.221469240105</v>
      </c>
      <c r="I274" s="210">
        <v>15.974482191278</v>
      </c>
      <c r="J274" s="84" t="s">
        <v>75</v>
      </c>
      <c r="K274" s="84" t="s">
        <v>186</v>
      </c>
      <c r="L274" s="85" t="s">
        <v>895</v>
      </c>
      <c r="M274" s="87" t="s">
        <v>191</v>
      </c>
      <c r="N274" s="86" t="s">
        <v>71</v>
      </c>
      <c r="O274" s="87">
        <v>17.0</v>
      </c>
      <c r="P274" s="87">
        <v>2.0</v>
      </c>
      <c r="Q274" s="87">
        <v>0.0</v>
      </c>
      <c r="R274" s="88" t="s">
        <v>821</v>
      </c>
      <c r="S274" s="88" t="s">
        <v>821</v>
      </c>
      <c r="T274" s="88" t="s">
        <v>821</v>
      </c>
      <c r="U274" s="88" t="s">
        <v>821</v>
      </c>
      <c r="V274" s="88" t="s">
        <v>821</v>
      </c>
      <c r="W274" s="88" t="s">
        <v>821</v>
      </c>
      <c r="X274" s="88" t="s">
        <v>821</v>
      </c>
      <c r="Y274" s="88" t="s">
        <v>821</v>
      </c>
      <c r="Z274" s="88" t="s">
        <v>821</v>
      </c>
      <c r="AA274" s="88" t="s">
        <v>821</v>
      </c>
      <c r="AB274" s="88" t="s">
        <v>821</v>
      </c>
      <c r="AC274" s="86" t="s">
        <v>896</v>
      </c>
      <c r="AD274" s="125" t="s">
        <v>897</v>
      </c>
      <c r="AE274" s="86" t="s">
        <v>898</v>
      </c>
      <c r="AF274" s="126" t="s">
        <v>52</v>
      </c>
      <c r="AG274" s="12" t="s">
        <v>892</v>
      </c>
    </row>
    <row r="275" ht="34.5" customHeight="1">
      <c r="A275" s="11"/>
      <c r="B275" s="79">
        <f t="shared" si="1"/>
        <v>269</v>
      </c>
      <c r="C275" s="284" t="s">
        <v>191</v>
      </c>
      <c r="D275" s="87" t="s">
        <v>899</v>
      </c>
      <c r="E275" s="220" t="s">
        <v>900</v>
      </c>
      <c r="F275" s="209">
        <v>289243.37</v>
      </c>
      <c r="G275" s="209">
        <v>376787.87</v>
      </c>
      <c r="H275" s="210">
        <v>51.21883494566</v>
      </c>
      <c r="I275" s="210">
        <v>15.981044398939</v>
      </c>
      <c r="J275" s="84" t="s">
        <v>75</v>
      </c>
      <c r="K275" s="84" t="s">
        <v>186</v>
      </c>
      <c r="L275" s="85" t="s">
        <v>901</v>
      </c>
      <c r="M275" s="87" t="s">
        <v>888</v>
      </c>
      <c r="N275" s="86" t="s">
        <v>71</v>
      </c>
      <c r="O275" s="87">
        <v>4.0</v>
      </c>
      <c r="P275" s="87">
        <v>1.0</v>
      </c>
      <c r="Q275" s="87">
        <v>0.0</v>
      </c>
      <c r="R275" s="88" t="s">
        <v>821</v>
      </c>
      <c r="S275" s="88" t="s">
        <v>821</v>
      </c>
      <c r="T275" s="88" t="s">
        <v>821</v>
      </c>
      <c r="U275" s="88" t="s">
        <v>821</v>
      </c>
      <c r="V275" s="88" t="s">
        <v>821</v>
      </c>
      <c r="W275" s="88" t="s">
        <v>821</v>
      </c>
      <c r="X275" s="88" t="s">
        <v>821</v>
      </c>
      <c r="Y275" s="88" t="s">
        <v>821</v>
      </c>
      <c r="Z275" s="88" t="s">
        <v>821</v>
      </c>
      <c r="AA275" s="88" t="s">
        <v>821</v>
      </c>
      <c r="AB275" s="88" t="s">
        <v>821</v>
      </c>
      <c r="AC275" s="86" t="s">
        <v>896</v>
      </c>
      <c r="AD275" s="125" t="s">
        <v>897</v>
      </c>
      <c r="AE275" s="86" t="s">
        <v>898</v>
      </c>
      <c r="AF275" s="126" t="s">
        <v>52</v>
      </c>
      <c r="AG275" s="12" t="s">
        <v>892</v>
      </c>
    </row>
    <row r="276" ht="34.5" customHeight="1">
      <c r="A276" s="11"/>
      <c r="B276" s="93">
        <f t="shared" si="1"/>
        <v>270</v>
      </c>
      <c r="C276" s="284" t="s">
        <v>191</v>
      </c>
      <c r="D276" s="101" t="s">
        <v>902</v>
      </c>
      <c r="E276" s="297" t="s">
        <v>903</v>
      </c>
      <c r="F276" s="298">
        <v>306471.19</v>
      </c>
      <c r="G276" s="298">
        <v>368796.26</v>
      </c>
      <c r="H276" s="299">
        <v>51.153138140012</v>
      </c>
      <c r="I276" s="299">
        <v>16.231806572814</v>
      </c>
      <c r="J276" s="98" t="s">
        <v>75</v>
      </c>
      <c r="K276" s="98" t="s">
        <v>186</v>
      </c>
      <c r="L276" s="99" t="s">
        <v>904</v>
      </c>
      <c r="M276" s="101" t="s">
        <v>888</v>
      </c>
      <c r="N276" s="100" t="s">
        <v>71</v>
      </c>
      <c r="O276" s="101">
        <v>20.0</v>
      </c>
      <c r="P276" s="101">
        <v>6.0</v>
      </c>
      <c r="Q276" s="101">
        <v>0.0</v>
      </c>
      <c r="R276" s="102" t="s">
        <v>821</v>
      </c>
      <c r="S276" s="102" t="s">
        <v>821</v>
      </c>
      <c r="T276" s="102" t="s">
        <v>821</v>
      </c>
      <c r="U276" s="102" t="s">
        <v>822</v>
      </c>
      <c r="V276" s="102" t="s">
        <v>821</v>
      </c>
      <c r="W276" s="102" t="s">
        <v>821</v>
      </c>
      <c r="X276" s="102" t="s">
        <v>822</v>
      </c>
      <c r="Y276" s="102" t="s">
        <v>822</v>
      </c>
      <c r="Z276" s="102" t="s">
        <v>822</v>
      </c>
      <c r="AA276" s="102" t="s">
        <v>821</v>
      </c>
      <c r="AB276" s="102" t="s">
        <v>821</v>
      </c>
      <c r="AC276" s="100" t="s">
        <v>896</v>
      </c>
      <c r="AD276" s="300" t="s">
        <v>897</v>
      </c>
      <c r="AE276" s="100" t="s">
        <v>898</v>
      </c>
      <c r="AF276" s="229" t="s">
        <v>52</v>
      </c>
      <c r="AG276" s="12" t="s">
        <v>892</v>
      </c>
    </row>
    <row r="277" ht="34.5" customHeight="1">
      <c r="A277" s="11"/>
      <c r="B277" s="106">
        <f t="shared" si="1"/>
        <v>271</v>
      </c>
      <c r="C277" s="50" t="s">
        <v>905</v>
      </c>
      <c r="D277" s="68" t="s">
        <v>906</v>
      </c>
      <c r="E277" s="68" t="s">
        <v>907</v>
      </c>
      <c r="F277" s="204">
        <v>204063.907329247</v>
      </c>
      <c r="G277" s="204">
        <v>504274.703599529</v>
      </c>
      <c r="H277" s="206">
        <v>52.324460249699</v>
      </c>
      <c r="I277" s="206">
        <v>14.655419498037</v>
      </c>
      <c r="J277" s="71" t="s">
        <v>75</v>
      </c>
      <c r="K277" s="71" t="s">
        <v>337</v>
      </c>
      <c r="L277" s="72" t="s">
        <v>908</v>
      </c>
      <c r="M277" s="73" t="s">
        <v>540</v>
      </c>
      <c r="N277" s="73" t="s">
        <v>71</v>
      </c>
      <c r="O277" s="74">
        <v>65.0</v>
      </c>
      <c r="P277" s="68">
        <v>101.0</v>
      </c>
      <c r="Q277" s="68">
        <v>3.0</v>
      </c>
      <c r="R277" s="75" t="s">
        <v>51</v>
      </c>
      <c r="S277" s="75" t="s">
        <v>52</v>
      </c>
      <c r="T277" s="68" t="s">
        <v>52</v>
      </c>
      <c r="U277" s="68" t="s">
        <v>52</v>
      </c>
      <c r="V277" s="68" t="s">
        <v>52</v>
      </c>
      <c r="W277" s="68" t="s">
        <v>52</v>
      </c>
      <c r="X277" s="68" t="s">
        <v>52</v>
      </c>
      <c r="Y277" s="68" t="s">
        <v>51</v>
      </c>
      <c r="Z277" s="68" t="s">
        <v>52</v>
      </c>
      <c r="AA277" s="68" t="s">
        <v>51</v>
      </c>
      <c r="AB277" s="68" t="s">
        <v>51</v>
      </c>
      <c r="AC277" s="68" t="s">
        <v>541</v>
      </c>
      <c r="AD277" s="76">
        <v>5.04422022E8</v>
      </c>
      <c r="AE277" s="77" t="str">
        <f>HYPERLINK("mailto:infolinia@awsa.pl","infolinia@awsa.pl")</f>
        <v>infolinia@awsa.pl</v>
      </c>
      <c r="AF277" s="78" t="s">
        <v>52</v>
      </c>
      <c r="AG277" s="12"/>
    </row>
    <row r="278" ht="34.5" customHeight="1">
      <c r="A278" s="11"/>
      <c r="B278" s="106">
        <f t="shared" si="1"/>
        <v>272</v>
      </c>
      <c r="C278" s="80" t="s">
        <v>905</v>
      </c>
      <c r="D278" s="81" t="s">
        <v>906</v>
      </c>
      <c r="E278" s="81" t="s">
        <v>909</v>
      </c>
      <c r="F278" s="209">
        <v>203743.726003044</v>
      </c>
      <c r="G278" s="209">
        <v>504319.814419769</v>
      </c>
      <c r="H278" s="210">
        <v>52.324692022051</v>
      </c>
      <c r="I278" s="210">
        <v>14.650693935321</v>
      </c>
      <c r="J278" s="84" t="s">
        <v>75</v>
      </c>
      <c r="K278" s="84" t="s">
        <v>337</v>
      </c>
      <c r="L278" s="85" t="s">
        <v>908</v>
      </c>
      <c r="M278" s="86" t="s">
        <v>223</v>
      </c>
      <c r="N278" s="86" t="s">
        <v>71</v>
      </c>
      <c r="O278" s="87">
        <v>65.0</v>
      </c>
      <c r="P278" s="81">
        <v>111.0</v>
      </c>
      <c r="Q278" s="81">
        <v>3.0</v>
      </c>
      <c r="R278" s="88" t="s">
        <v>51</v>
      </c>
      <c r="S278" s="88" t="s">
        <v>52</v>
      </c>
      <c r="T278" s="81" t="s">
        <v>52</v>
      </c>
      <c r="U278" s="81" t="s">
        <v>52</v>
      </c>
      <c r="V278" s="81" t="s">
        <v>52</v>
      </c>
      <c r="W278" s="81" t="s">
        <v>52</v>
      </c>
      <c r="X278" s="81" t="s">
        <v>52</v>
      </c>
      <c r="Y278" s="81" t="s">
        <v>51</v>
      </c>
      <c r="Z278" s="81" t="s">
        <v>52</v>
      </c>
      <c r="AA278" s="81" t="s">
        <v>51</v>
      </c>
      <c r="AB278" s="81" t="s">
        <v>51</v>
      </c>
      <c r="AC278" s="81" t="s">
        <v>541</v>
      </c>
      <c r="AD278" s="89">
        <v>5.04422022E8</v>
      </c>
      <c r="AE278" s="249" t="s">
        <v>542</v>
      </c>
      <c r="AF278" s="91" t="s">
        <v>52</v>
      </c>
      <c r="AG278" s="12"/>
    </row>
    <row r="279" ht="34.5" customHeight="1">
      <c r="A279" s="11"/>
      <c r="B279" s="106">
        <f t="shared" si="1"/>
        <v>273</v>
      </c>
      <c r="C279" s="80" t="s">
        <v>905</v>
      </c>
      <c r="D279" s="81" t="s">
        <v>910</v>
      </c>
      <c r="E279" s="81" t="s">
        <v>911</v>
      </c>
      <c r="F279" s="209">
        <v>238431.647125055</v>
      </c>
      <c r="G279" s="209">
        <v>502490.529057653</v>
      </c>
      <c r="H279" s="210">
        <v>52.325913504373</v>
      </c>
      <c r="I279" s="210">
        <v>15.160043899866</v>
      </c>
      <c r="J279" s="84" t="s">
        <v>75</v>
      </c>
      <c r="K279" s="84" t="s">
        <v>337</v>
      </c>
      <c r="L279" s="85" t="s">
        <v>912</v>
      </c>
      <c r="M279" s="86" t="s">
        <v>223</v>
      </c>
      <c r="N279" s="86" t="s">
        <v>71</v>
      </c>
      <c r="O279" s="87">
        <v>28.0</v>
      </c>
      <c r="P279" s="81">
        <v>40.0</v>
      </c>
      <c r="Q279" s="81">
        <v>3.0</v>
      </c>
      <c r="R279" s="88" t="s">
        <v>51</v>
      </c>
      <c r="S279" s="88" t="s">
        <v>52</v>
      </c>
      <c r="T279" s="81" t="s">
        <v>51</v>
      </c>
      <c r="U279" s="81" t="s">
        <v>52</v>
      </c>
      <c r="V279" s="81" t="s">
        <v>51</v>
      </c>
      <c r="W279" s="81" t="s">
        <v>51</v>
      </c>
      <c r="X279" s="81" t="s">
        <v>51</v>
      </c>
      <c r="Y279" s="81" t="s">
        <v>51</v>
      </c>
      <c r="Z279" s="81" t="s">
        <v>52</v>
      </c>
      <c r="AA279" s="81" t="s">
        <v>51</v>
      </c>
      <c r="AB279" s="81" t="s">
        <v>51</v>
      </c>
      <c r="AC279" s="81" t="s">
        <v>541</v>
      </c>
      <c r="AD279" s="89">
        <v>5.04422022E8</v>
      </c>
      <c r="AE279" s="249" t="s">
        <v>542</v>
      </c>
      <c r="AF279" s="91" t="s">
        <v>52</v>
      </c>
      <c r="AG279" s="12"/>
    </row>
    <row r="280" ht="34.5" customHeight="1">
      <c r="A280" s="11"/>
      <c r="B280" s="106">
        <f t="shared" si="1"/>
        <v>274</v>
      </c>
      <c r="C280" s="80" t="s">
        <v>905</v>
      </c>
      <c r="D280" s="81" t="s">
        <v>910</v>
      </c>
      <c r="E280" s="81" t="s">
        <v>913</v>
      </c>
      <c r="F280" s="209">
        <v>238809.77504649</v>
      </c>
      <c r="G280" s="209">
        <v>502473.3</v>
      </c>
      <c r="H280" s="210">
        <v>52.325939023376</v>
      </c>
      <c r="I280" s="210">
        <v>15.165594933527</v>
      </c>
      <c r="J280" s="84" t="s">
        <v>75</v>
      </c>
      <c r="K280" s="84" t="s">
        <v>337</v>
      </c>
      <c r="L280" s="85" t="s">
        <v>912</v>
      </c>
      <c r="M280" s="86" t="s">
        <v>540</v>
      </c>
      <c r="N280" s="86" t="s">
        <v>71</v>
      </c>
      <c r="O280" s="87">
        <v>28.0</v>
      </c>
      <c r="P280" s="81">
        <v>40.0</v>
      </c>
      <c r="Q280" s="81">
        <v>3.0</v>
      </c>
      <c r="R280" s="88" t="s">
        <v>51</v>
      </c>
      <c r="S280" s="88" t="s">
        <v>52</v>
      </c>
      <c r="T280" s="81" t="s">
        <v>51</v>
      </c>
      <c r="U280" s="81" t="s">
        <v>52</v>
      </c>
      <c r="V280" s="81" t="s">
        <v>51</v>
      </c>
      <c r="W280" s="81" t="s">
        <v>51</v>
      </c>
      <c r="X280" s="137" t="s">
        <v>51</v>
      </c>
      <c r="Y280" s="137" t="s">
        <v>51</v>
      </c>
      <c r="Z280" s="137" t="s">
        <v>52</v>
      </c>
      <c r="AA280" s="137" t="s">
        <v>51</v>
      </c>
      <c r="AB280" s="137" t="s">
        <v>51</v>
      </c>
      <c r="AC280" s="81" t="s">
        <v>541</v>
      </c>
      <c r="AD280" s="89">
        <v>5.04422022E8</v>
      </c>
      <c r="AE280" s="249" t="s">
        <v>542</v>
      </c>
      <c r="AF280" s="91" t="s">
        <v>52</v>
      </c>
      <c r="AG280" s="12"/>
    </row>
    <row r="281" ht="34.5" customHeight="1">
      <c r="A281" s="11"/>
      <c r="B281" s="106">
        <f t="shared" si="1"/>
        <v>275</v>
      </c>
      <c r="C281" s="80" t="s">
        <v>905</v>
      </c>
      <c r="D281" s="81" t="s">
        <v>914</v>
      </c>
      <c r="E281" s="81" t="s">
        <v>915</v>
      </c>
      <c r="F281" s="209">
        <v>280952.836850676</v>
      </c>
      <c r="G281" s="209">
        <v>499093.908658009</v>
      </c>
      <c r="H281" s="210">
        <v>52.314045278481</v>
      </c>
      <c r="I281" s="210">
        <v>15.785319725931</v>
      </c>
      <c r="J281" s="84" t="s">
        <v>75</v>
      </c>
      <c r="K281" s="84" t="s">
        <v>337</v>
      </c>
      <c r="L281" s="85" t="s">
        <v>916</v>
      </c>
      <c r="M281" s="86" t="s">
        <v>540</v>
      </c>
      <c r="N281" s="86" t="s">
        <v>71</v>
      </c>
      <c r="O281" s="87">
        <v>93.0</v>
      </c>
      <c r="P281" s="81">
        <v>54.0</v>
      </c>
      <c r="Q281" s="81">
        <v>3.0</v>
      </c>
      <c r="R281" s="88" t="s">
        <v>51</v>
      </c>
      <c r="S281" s="88" t="s">
        <v>52</v>
      </c>
      <c r="T281" s="81" t="s">
        <v>52</v>
      </c>
      <c r="U281" s="81" t="s">
        <v>52</v>
      </c>
      <c r="V281" s="81" t="s">
        <v>52</v>
      </c>
      <c r="W281" s="81" t="s">
        <v>52</v>
      </c>
      <c r="X281" s="137" t="s">
        <v>52</v>
      </c>
      <c r="Y281" s="81" t="s">
        <v>51</v>
      </c>
      <c r="Z281" s="137" t="s">
        <v>52</v>
      </c>
      <c r="AA281" s="137" t="s">
        <v>51</v>
      </c>
      <c r="AB281" s="81" t="s">
        <v>51</v>
      </c>
      <c r="AC281" s="81" t="s">
        <v>541</v>
      </c>
      <c r="AD281" s="89">
        <v>5.04422022E8</v>
      </c>
      <c r="AE281" s="249" t="s">
        <v>542</v>
      </c>
      <c r="AF281" s="91" t="s">
        <v>52</v>
      </c>
      <c r="AG281" s="12"/>
    </row>
    <row r="282" ht="34.5" customHeight="1">
      <c r="A282" s="11"/>
      <c r="B282" s="106">
        <f t="shared" si="1"/>
        <v>276</v>
      </c>
      <c r="C282" s="80" t="s">
        <v>905</v>
      </c>
      <c r="D282" s="81" t="s">
        <v>917</v>
      </c>
      <c r="E282" s="81" t="s">
        <v>918</v>
      </c>
      <c r="F282" s="209">
        <v>280539.450896542</v>
      </c>
      <c r="G282" s="209">
        <v>498881.471444488</v>
      </c>
      <c r="H282" s="210">
        <v>52.311972648856</v>
      </c>
      <c r="I282" s="210">
        <v>15.779401897643</v>
      </c>
      <c r="J282" s="84" t="s">
        <v>75</v>
      </c>
      <c r="K282" s="84" t="s">
        <v>337</v>
      </c>
      <c r="L282" s="85" t="s">
        <v>916</v>
      </c>
      <c r="M282" s="86" t="s">
        <v>223</v>
      </c>
      <c r="N282" s="86" t="s">
        <v>71</v>
      </c>
      <c r="O282" s="87">
        <v>93.0</v>
      </c>
      <c r="P282" s="81">
        <v>50.0</v>
      </c>
      <c r="Q282" s="81">
        <v>3.0</v>
      </c>
      <c r="R282" s="88" t="s">
        <v>51</v>
      </c>
      <c r="S282" s="88" t="s">
        <v>52</v>
      </c>
      <c r="T282" s="81" t="s">
        <v>52</v>
      </c>
      <c r="U282" s="81" t="s">
        <v>52</v>
      </c>
      <c r="V282" s="81" t="s">
        <v>52</v>
      </c>
      <c r="W282" s="81" t="s">
        <v>52</v>
      </c>
      <c r="X282" s="137" t="s">
        <v>52</v>
      </c>
      <c r="Y282" s="81" t="s">
        <v>51</v>
      </c>
      <c r="Z282" s="137" t="s">
        <v>52</v>
      </c>
      <c r="AA282" s="81" t="s">
        <v>51</v>
      </c>
      <c r="AB282" s="81" t="s">
        <v>51</v>
      </c>
      <c r="AC282" s="81" t="s">
        <v>541</v>
      </c>
      <c r="AD282" s="89">
        <v>5.04422022E8</v>
      </c>
      <c r="AE282" s="249" t="s">
        <v>542</v>
      </c>
      <c r="AF282" s="91" t="s">
        <v>52</v>
      </c>
      <c r="AG282" s="12"/>
    </row>
    <row r="283" ht="34.5" customHeight="1">
      <c r="A283" s="11"/>
      <c r="B283" s="301">
        <f t="shared" si="1"/>
        <v>277</v>
      </c>
      <c r="C283" s="266" t="s">
        <v>919</v>
      </c>
      <c r="D283" s="123" t="s">
        <v>920</v>
      </c>
      <c r="E283" s="251" t="s">
        <v>921</v>
      </c>
      <c r="F283" s="135">
        <v>238339.0</v>
      </c>
      <c r="G283" s="135">
        <v>553953.0</v>
      </c>
      <c r="H283" s="136">
        <v>52.787609648026</v>
      </c>
      <c r="I283" s="136">
        <v>15.118086118886</v>
      </c>
      <c r="J283" s="215" t="s">
        <v>47</v>
      </c>
      <c r="K283" s="215" t="s">
        <v>682</v>
      </c>
      <c r="L283" s="214" t="s">
        <v>895</v>
      </c>
      <c r="M283" s="215" t="s">
        <v>922</v>
      </c>
      <c r="N283" s="215" t="s">
        <v>71</v>
      </c>
      <c r="O283" s="122">
        <v>51.0</v>
      </c>
      <c r="P283" s="123">
        <v>25.0</v>
      </c>
      <c r="Q283" s="123">
        <v>3.0</v>
      </c>
      <c r="R283" s="254" t="s">
        <v>51</v>
      </c>
      <c r="S283" s="254" t="s">
        <v>52</v>
      </c>
      <c r="T283" s="254" t="s">
        <v>51</v>
      </c>
      <c r="U283" s="254" t="s">
        <v>52</v>
      </c>
      <c r="V283" s="254" t="s">
        <v>51</v>
      </c>
      <c r="W283" s="254" t="s">
        <v>52</v>
      </c>
      <c r="X283" s="254" t="s">
        <v>51</v>
      </c>
      <c r="Y283" s="254" t="s">
        <v>51</v>
      </c>
      <c r="Z283" s="254" t="s">
        <v>52</v>
      </c>
      <c r="AA283" s="254" t="s">
        <v>51</v>
      </c>
      <c r="AB283" s="254" t="s">
        <v>51</v>
      </c>
      <c r="AC283" s="123" t="s">
        <v>923</v>
      </c>
      <c r="AD283" s="267" t="s">
        <v>924</v>
      </c>
      <c r="AE283" s="302"/>
      <c r="AF283" s="303" t="s">
        <v>243</v>
      </c>
      <c r="AG283" s="304" t="s">
        <v>925</v>
      </c>
    </row>
    <row r="284" ht="34.5" customHeight="1">
      <c r="A284" s="11"/>
      <c r="B284" s="301">
        <f t="shared" si="1"/>
        <v>278</v>
      </c>
      <c r="C284" s="266" t="s">
        <v>919</v>
      </c>
      <c r="D284" s="123" t="s">
        <v>920</v>
      </c>
      <c r="E284" s="251" t="s">
        <v>926</v>
      </c>
      <c r="F284" s="135">
        <v>238438.0</v>
      </c>
      <c r="G284" s="135">
        <v>553706.0</v>
      </c>
      <c r="H284" s="136">
        <v>52.785441598698</v>
      </c>
      <c r="I284" s="136">
        <v>15.119748622763</v>
      </c>
      <c r="J284" s="215" t="s">
        <v>47</v>
      </c>
      <c r="K284" s="215" t="s">
        <v>682</v>
      </c>
      <c r="L284" s="214" t="s">
        <v>895</v>
      </c>
      <c r="M284" s="215" t="s">
        <v>679</v>
      </c>
      <c r="N284" s="215" t="s">
        <v>71</v>
      </c>
      <c r="O284" s="122">
        <v>53.0</v>
      </c>
      <c r="P284" s="123">
        <v>25.0</v>
      </c>
      <c r="Q284" s="123">
        <v>3.0</v>
      </c>
      <c r="R284" s="254" t="s">
        <v>51</v>
      </c>
      <c r="S284" s="254" t="s">
        <v>52</v>
      </c>
      <c r="T284" s="254" t="s">
        <v>51</v>
      </c>
      <c r="U284" s="254" t="s">
        <v>52</v>
      </c>
      <c r="V284" s="254" t="s">
        <v>51</v>
      </c>
      <c r="W284" s="254" t="s">
        <v>52</v>
      </c>
      <c r="X284" s="254" t="s">
        <v>51</v>
      </c>
      <c r="Y284" s="254" t="s">
        <v>51</v>
      </c>
      <c r="Z284" s="254" t="s">
        <v>52</v>
      </c>
      <c r="AA284" s="254" t="s">
        <v>51</v>
      </c>
      <c r="AB284" s="254" t="s">
        <v>51</v>
      </c>
      <c r="AC284" s="123" t="s">
        <v>923</v>
      </c>
      <c r="AD284" s="267" t="s">
        <v>924</v>
      </c>
      <c r="AE284" s="302"/>
      <c r="AF284" s="303" t="s">
        <v>52</v>
      </c>
      <c r="AG284" s="305"/>
    </row>
    <row r="285" ht="34.5" customHeight="1">
      <c r="A285" s="11"/>
      <c r="B285" s="106">
        <f t="shared" si="1"/>
        <v>279</v>
      </c>
      <c r="C285" s="80" t="s">
        <v>919</v>
      </c>
      <c r="D285" s="128" t="s">
        <v>927</v>
      </c>
      <c r="E285" s="128" t="s">
        <v>928</v>
      </c>
      <c r="F285" s="254">
        <v>265314.5</v>
      </c>
      <c r="G285" s="254">
        <v>454363.31</v>
      </c>
      <c r="H285" s="255">
        <v>51.906018381549</v>
      </c>
      <c r="I285" s="255">
        <v>15.587081523041</v>
      </c>
      <c r="J285" s="306" t="s">
        <v>47</v>
      </c>
      <c r="K285" s="306" t="s">
        <v>682</v>
      </c>
      <c r="L285" s="260" t="s">
        <v>929</v>
      </c>
      <c r="M285" s="306" t="s">
        <v>191</v>
      </c>
      <c r="N285" s="306" t="s">
        <v>71</v>
      </c>
      <c r="O285" s="127">
        <v>15.0</v>
      </c>
      <c r="P285" s="128">
        <v>30.0</v>
      </c>
      <c r="Q285" s="128">
        <v>0.0</v>
      </c>
      <c r="R285" s="254" t="s">
        <v>52</v>
      </c>
      <c r="S285" s="254" t="s">
        <v>52</v>
      </c>
      <c r="T285" s="254" t="s">
        <v>52</v>
      </c>
      <c r="U285" s="254" t="s">
        <v>52</v>
      </c>
      <c r="V285" s="254" t="s">
        <v>52</v>
      </c>
      <c r="W285" s="254" t="s">
        <v>51</v>
      </c>
      <c r="X285" s="254" t="s">
        <v>52</v>
      </c>
      <c r="Y285" s="254" t="s">
        <v>51</v>
      </c>
      <c r="Z285" s="254" t="s">
        <v>52</v>
      </c>
      <c r="AA285" s="254" t="s">
        <v>51</v>
      </c>
      <c r="AB285" s="254" t="s">
        <v>51</v>
      </c>
      <c r="AC285" s="81" t="s">
        <v>53</v>
      </c>
      <c r="AD285" s="307">
        <v>6.05199285E8</v>
      </c>
      <c r="AE285" s="258" t="str">
        <f>HYPERLINK("mailto:s01120@sp.orlen.pl","s01120@sp.orlen.pl")</f>
        <v>s01120@sp.orlen.pl</v>
      </c>
      <c r="AF285" s="146" t="s">
        <v>52</v>
      </c>
      <c r="AG285" s="12"/>
    </row>
    <row r="286" ht="34.5" customHeight="1">
      <c r="A286" s="11"/>
      <c r="B286" s="106">
        <f t="shared" si="1"/>
        <v>280</v>
      </c>
      <c r="C286" s="80" t="s">
        <v>919</v>
      </c>
      <c r="D286" s="81" t="s">
        <v>930</v>
      </c>
      <c r="E286" s="81" t="s">
        <v>931</v>
      </c>
      <c r="F286" s="82">
        <v>211474.828284585</v>
      </c>
      <c r="G286" s="82">
        <v>428501.237727357</v>
      </c>
      <c r="H286" s="83">
        <v>51.648760205109</v>
      </c>
      <c r="I286" s="83">
        <v>14.827649634228</v>
      </c>
      <c r="J286" s="86" t="s">
        <v>932</v>
      </c>
      <c r="K286" s="86" t="s">
        <v>933</v>
      </c>
      <c r="L286" s="85" t="s">
        <v>934</v>
      </c>
      <c r="M286" s="86" t="s">
        <v>540</v>
      </c>
      <c r="N286" s="86" t="s">
        <v>71</v>
      </c>
      <c r="O286" s="87">
        <v>49.0</v>
      </c>
      <c r="P286" s="81">
        <v>35.0</v>
      </c>
      <c r="Q286" s="128">
        <v>4.0</v>
      </c>
      <c r="R286" s="82" t="s">
        <v>51</v>
      </c>
      <c r="S286" s="87" t="s">
        <v>52</v>
      </c>
      <c r="T286" s="81" t="s">
        <v>52</v>
      </c>
      <c r="U286" s="137" t="s">
        <v>52</v>
      </c>
      <c r="V286" s="137" t="s">
        <v>52</v>
      </c>
      <c r="W286" s="137" t="s">
        <v>52</v>
      </c>
      <c r="X286" s="137" t="s">
        <v>52</v>
      </c>
      <c r="Y286" s="137" t="s">
        <v>51</v>
      </c>
      <c r="Z286" s="137" t="s">
        <v>52</v>
      </c>
      <c r="AA286" s="137" t="s">
        <v>51</v>
      </c>
      <c r="AB286" s="137" t="s">
        <v>164</v>
      </c>
      <c r="AC286" s="81" t="s">
        <v>106</v>
      </c>
      <c r="AD286" s="142">
        <v>8.01114747E8</v>
      </c>
      <c r="AE286" s="81" t="s">
        <v>107</v>
      </c>
      <c r="AF286" s="146" t="s">
        <v>52</v>
      </c>
      <c r="AG286" s="12"/>
    </row>
    <row r="287" ht="34.5" customHeight="1">
      <c r="A287" s="11"/>
      <c r="B287" s="106">
        <f t="shared" si="1"/>
        <v>281</v>
      </c>
      <c r="C287" s="94" t="s">
        <v>919</v>
      </c>
      <c r="D287" s="95" t="s">
        <v>930</v>
      </c>
      <c r="E287" s="95" t="s">
        <v>935</v>
      </c>
      <c r="F287" s="96">
        <v>211572.0</v>
      </c>
      <c r="G287" s="96">
        <v>428404.0</v>
      </c>
      <c r="H287" s="97">
        <v>51.647937786052</v>
      </c>
      <c r="I287" s="97">
        <v>14.82913098354</v>
      </c>
      <c r="J287" s="100" t="s">
        <v>932</v>
      </c>
      <c r="K287" s="308" t="s">
        <v>933</v>
      </c>
      <c r="L287" s="309" t="s">
        <v>934</v>
      </c>
      <c r="M287" s="308" t="s">
        <v>191</v>
      </c>
      <c r="N287" s="308" t="s">
        <v>71</v>
      </c>
      <c r="O287" s="310">
        <v>40.0</v>
      </c>
      <c r="P287" s="154">
        <v>10.0</v>
      </c>
      <c r="Q287" s="154">
        <v>0.0</v>
      </c>
      <c r="R287" s="311" t="s">
        <v>52</v>
      </c>
      <c r="S287" s="311" t="s">
        <v>52</v>
      </c>
      <c r="T287" s="311" t="s">
        <v>51</v>
      </c>
      <c r="U287" s="138" t="s">
        <v>52</v>
      </c>
      <c r="V287" s="236" t="s">
        <v>52</v>
      </c>
      <c r="W287" s="311" t="s">
        <v>51</v>
      </c>
      <c r="X287" s="311" t="s">
        <v>52</v>
      </c>
      <c r="Y287" s="311" t="s">
        <v>52</v>
      </c>
      <c r="Z287" s="311" t="s">
        <v>52</v>
      </c>
      <c r="AA287" s="311" t="s">
        <v>51</v>
      </c>
      <c r="AB287" s="311" t="s">
        <v>51</v>
      </c>
      <c r="AC287" s="312" t="s">
        <v>936</v>
      </c>
      <c r="AD287" s="313">
        <v>5.14063163E8</v>
      </c>
      <c r="AE287" s="314" t="str">
        <f>HYPERLINK("mailto:info@hotelA18.pl","info@hotelA18.pl")</f>
        <v>info@hotelA18.pl</v>
      </c>
      <c r="AF287" s="181" t="s">
        <v>52</v>
      </c>
      <c r="AG287" s="12"/>
    </row>
    <row r="288" ht="34.5" customHeight="1">
      <c r="A288" s="11"/>
      <c r="B288" s="12"/>
      <c r="C288" s="12"/>
      <c r="D288" s="12"/>
      <c r="E288" s="12"/>
      <c r="F288" s="12"/>
      <c r="G288" s="11"/>
      <c r="H288" s="15"/>
      <c r="I288" s="15">
        <v>14.82913098354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ht="34.5" customHeight="1">
      <c r="A289" s="11"/>
      <c r="B289" s="12"/>
      <c r="C289" s="12"/>
      <c r="D289" s="12"/>
      <c r="E289" s="12"/>
      <c r="F289" s="11"/>
      <c r="G289" s="11"/>
      <c r="H289" s="15"/>
      <c r="I289" s="15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ht="34.5" customHeight="1">
      <c r="A290" s="11"/>
      <c r="B290" s="12"/>
      <c r="C290" s="12"/>
      <c r="D290" s="12"/>
      <c r="E290" s="12"/>
      <c r="F290" s="11"/>
      <c r="G290" s="11"/>
      <c r="H290" s="15"/>
      <c r="I290" s="15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ht="34.5" customHeight="1">
      <c r="A291" s="11"/>
      <c r="B291" s="12"/>
      <c r="C291" s="12"/>
      <c r="D291" s="12"/>
      <c r="E291" s="12"/>
      <c r="F291" s="12"/>
      <c r="G291" s="11"/>
      <c r="H291" s="15"/>
      <c r="I291" s="15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ht="12.75" customHeight="1">
      <c r="A292" s="11"/>
      <c r="B292" s="11"/>
      <c r="C292" s="315"/>
      <c r="D292" s="315"/>
      <c r="E292" s="316"/>
      <c r="F292" s="317"/>
      <c r="G292" s="11"/>
      <c r="H292" s="15"/>
      <c r="I292" s="15"/>
      <c r="J292" s="318"/>
      <c r="K292" s="318"/>
      <c r="L292" s="318"/>
      <c r="M292" s="318"/>
      <c r="N292" s="318"/>
      <c r="O292" s="318"/>
      <c r="P292" s="55"/>
      <c r="Q292" s="55"/>
      <c r="R292" s="319"/>
      <c r="S292" s="320"/>
      <c r="T292" s="55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1"/>
      <c r="AG292" s="12"/>
    </row>
    <row r="293" ht="12.75" customHeight="1">
      <c r="A293" s="11"/>
      <c r="B293" s="318" t="s">
        <v>937</v>
      </c>
      <c r="C293" s="321" t="s">
        <v>938</v>
      </c>
      <c r="D293" s="315"/>
      <c r="E293" s="315"/>
      <c r="F293" s="317"/>
      <c r="G293" s="11"/>
      <c r="H293" s="15"/>
      <c r="I293" s="15"/>
      <c r="J293" s="318"/>
      <c r="K293" s="318"/>
      <c r="L293" s="318"/>
      <c r="M293" s="318"/>
      <c r="N293" s="318"/>
      <c r="O293" s="318"/>
      <c r="P293" s="55"/>
      <c r="Q293" s="55"/>
      <c r="R293" s="319"/>
      <c r="S293" s="320"/>
      <c r="T293" s="55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1"/>
      <c r="AG293" s="12"/>
    </row>
    <row r="294" ht="12.75" customHeight="1">
      <c r="A294" s="11"/>
      <c r="B294" s="11"/>
      <c r="C294" s="321" t="s">
        <v>939</v>
      </c>
      <c r="D294" s="315"/>
      <c r="E294" s="315"/>
      <c r="F294" s="317"/>
      <c r="G294" s="317"/>
      <c r="H294" s="322"/>
      <c r="I294" s="322"/>
      <c r="J294" s="318"/>
      <c r="K294" s="318"/>
      <c r="L294" s="321"/>
      <c r="M294" s="315"/>
      <c r="N294" s="315"/>
      <c r="O294" s="317"/>
      <c r="P294" s="317"/>
      <c r="Q294" s="317"/>
      <c r="R294" s="319"/>
      <c r="S294" s="320"/>
      <c r="T294" s="55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1"/>
      <c r="AG294" s="12"/>
    </row>
    <row r="295" ht="12.75" customHeight="1">
      <c r="A295" s="11"/>
      <c r="B295" s="11" t="s">
        <v>940</v>
      </c>
      <c r="C295" s="323" t="s">
        <v>941</v>
      </c>
      <c r="D295" s="315"/>
      <c r="E295" s="315"/>
      <c r="F295" s="317"/>
      <c r="G295" s="317"/>
      <c r="H295" s="322"/>
      <c r="I295" s="322"/>
      <c r="J295" s="12"/>
      <c r="K295" s="11" t="s">
        <v>942</v>
      </c>
      <c r="L295" s="324" t="s">
        <v>943</v>
      </c>
      <c r="N295" s="324"/>
      <c r="O295" s="55"/>
      <c r="P295" s="55"/>
      <c r="Q295" s="55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ht="12.75" customHeight="1">
      <c r="A296" s="11"/>
      <c r="B296" s="11" t="s">
        <v>944</v>
      </c>
      <c r="C296" s="323" t="s">
        <v>945</v>
      </c>
      <c r="D296" s="315"/>
      <c r="E296" s="315"/>
      <c r="F296" s="317"/>
      <c r="G296" s="317"/>
      <c r="H296" s="322"/>
      <c r="I296" s="322"/>
      <c r="J296" s="12"/>
      <c r="K296" s="11"/>
      <c r="L296" s="321"/>
      <c r="M296" s="315"/>
      <c r="N296" s="315"/>
      <c r="O296" s="317"/>
      <c r="P296" s="317"/>
      <c r="Q296" s="317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ht="12.75" customHeight="1">
      <c r="A297" s="11"/>
      <c r="B297" s="11" t="s">
        <v>946</v>
      </c>
      <c r="C297" s="323" t="s">
        <v>947</v>
      </c>
      <c r="D297" s="315"/>
      <c r="E297" s="315"/>
      <c r="F297" s="317"/>
      <c r="G297" s="317"/>
      <c r="H297" s="322"/>
      <c r="I297" s="322"/>
      <c r="J297" s="12"/>
      <c r="K297" s="11"/>
      <c r="L297" s="323"/>
      <c r="M297" s="315"/>
      <c r="N297" s="315"/>
      <c r="O297" s="317"/>
      <c r="P297" s="317"/>
      <c r="Q297" s="317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ht="12.75" customHeight="1">
      <c r="A298" s="11"/>
      <c r="B298" s="11" t="s">
        <v>189</v>
      </c>
      <c r="C298" s="323" t="s">
        <v>948</v>
      </c>
      <c r="D298" s="315"/>
      <c r="E298" s="315"/>
      <c r="F298" s="317"/>
      <c r="G298" s="317"/>
      <c r="H298" s="322"/>
      <c r="I298" s="322"/>
      <c r="J298" s="12"/>
      <c r="K298" s="11"/>
      <c r="L298" s="323"/>
      <c r="M298" s="315"/>
      <c r="N298" s="315"/>
      <c r="O298" s="317"/>
      <c r="P298" s="317"/>
      <c r="Q298" s="317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ht="12.75" customHeight="1">
      <c r="A299" s="11"/>
      <c r="B299" s="11" t="s">
        <v>189</v>
      </c>
      <c r="C299" s="12" t="s">
        <v>949</v>
      </c>
      <c r="D299" s="12"/>
      <c r="E299" s="12"/>
      <c r="F299" s="12"/>
      <c r="G299" s="12"/>
      <c r="H299" s="325"/>
      <c r="I299" s="325"/>
      <c r="J299" s="12"/>
      <c r="K299" s="11"/>
      <c r="L299" s="323"/>
      <c r="M299" s="315"/>
      <c r="N299" s="315"/>
      <c r="O299" s="317"/>
      <c r="P299" s="317"/>
      <c r="Q299" s="317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ht="12.75" customHeight="1">
      <c r="A300" s="11"/>
      <c r="B300" s="147" t="s">
        <v>950</v>
      </c>
      <c r="C300" s="326" t="s">
        <v>951</v>
      </c>
      <c r="D300" s="12"/>
      <c r="E300" s="12"/>
      <c r="F300" s="12"/>
      <c r="G300" s="12"/>
      <c r="H300" s="325"/>
      <c r="I300" s="325"/>
      <c r="J300" s="12"/>
      <c r="K300" s="11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ht="12.75" customHeight="1">
      <c r="A301" s="11"/>
      <c r="B301" s="11"/>
      <c r="C301" s="12"/>
      <c r="D301" s="12"/>
      <c r="E301" s="12"/>
      <c r="F301" s="12"/>
      <c r="G301" s="12"/>
      <c r="H301" s="325"/>
      <c r="I301" s="325"/>
      <c r="J301" s="12"/>
      <c r="K301" s="11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ht="12.75" customHeight="1">
      <c r="A302" s="11"/>
      <c r="B302" s="11"/>
      <c r="C302" s="12"/>
      <c r="D302" s="12"/>
      <c r="E302" s="12"/>
      <c r="F302" s="12"/>
      <c r="G302" s="12"/>
      <c r="H302" s="325"/>
      <c r="I302" s="325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ht="12.75" customHeight="1">
      <c r="A303" s="11"/>
      <c r="B303" s="11"/>
      <c r="C303" s="315"/>
      <c r="D303" s="315"/>
      <c r="E303" s="316"/>
      <c r="F303" s="317"/>
      <c r="G303" s="317"/>
      <c r="H303" s="322"/>
      <c r="I303" s="322"/>
      <c r="J303" s="318"/>
      <c r="K303" s="318"/>
      <c r="L303" s="318"/>
      <c r="M303" s="318"/>
      <c r="N303" s="318"/>
      <c r="O303" s="318"/>
      <c r="P303" s="327"/>
      <c r="Q303" s="327"/>
      <c r="R303" s="319"/>
      <c r="S303" s="18"/>
      <c r="T303" s="14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1"/>
      <c r="AG303" s="12"/>
    </row>
    <row r="304" ht="12.75" customHeight="1">
      <c r="A304" s="11"/>
      <c r="B304" s="11"/>
      <c r="C304" s="315"/>
      <c r="D304" s="315"/>
      <c r="E304" s="316"/>
      <c r="F304" s="317"/>
      <c r="G304" s="317"/>
      <c r="H304" s="322"/>
      <c r="I304" s="322"/>
      <c r="J304" s="318"/>
      <c r="K304" s="318"/>
      <c r="L304" s="318"/>
      <c r="M304" s="318"/>
      <c r="N304" s="318"/>
      <c r="O304" s="318"/>
      <c r="P304" s="327"/>
      <c r="Q304" s="327"/>
      <c r="R304" s="319"/>
      <c r="S304" s="18"/>
      <c r="T304" s="14"/>
      <c r="U304" s="328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1"/>
      <c r="AG304" s="12"/>
    </row>
    <row r="305" ht="12.75" customHeight="1">
      <c r="A305" s="11"/>
      <c r="B305" s="11"/>
      <c r="C305" s="315"/>
      <c r="D305" s="315"/>
      <c r="E305" s="316"/>
      <c r="F305" s="317"/>
      <c r="G305" s="317"/>
      <c r="H305" s="322"/>
      <c r="I305" s="322"/>
      <c r="J305" s="318"/>
      <c r="K305" s="318"/>
      <c r="L305" s="318"/>
      <c r="M305" s="318"/>
      <c r="N305" s="318"/>
      <c r="O305" s="318"/>
      <c r="P305" s="327"/>
      <c r="Q305" s="327"/>
      <c r="R305" s="319"/>
      <c r="S305" s="18"/>
      <c r="T305" s="14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1"/>
      <c r="AG305" s="12"/>
    </row>
    <row r="306" ht="12.75" customHeight="1">
      <c r="A306" s="11"/>
      <c r="B306" s="11"/>
      <c r="C306" s="315"/>
      <c r="D306" s="315"/>
      <c r="E306" s="316"/>
      <c r="F306" s="317"/>
      <c r="G306" s="317"/>
      <c r="H306" s="322"/>
      <c r="I306" s="322"/>
      <c r="J306" s="318"/>
      <c r="K306" s="318"/>
      <c r="L306" s="318"/>
      <c r="M306" s="318"/>
      <c r="N306" s="318"/>
      <c r="O306" s="318"/>
      <c r="P306" s="327"/>
      <c r="Q306" s="327"/>
      <c r="R306" s="319"/>
      <c r="S306" s="18"/>
      <c r="T306" s="14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1"/>
      <c r="AG306" s="12"/>
    </row>
    <row r="307" ht="12.75" customHeight="1">
      <c r="A307" s="11"/>
      <c r="B307" s="11"/>
      <c r="C307" s="315"/>
      <c r="D307" s="315"/>
      <c r="E307" s="316"/>
      <c r="F307" s="317"/>
      <c r="G307" s="317"/>
      <c r="H307" s="322"/>
      <c r="I307" s="322"/>
      <c r="J307" s="318"/>
      <c r="K307" s="318"/>
      <c r="L307" s="318"/>
      <c r="M307" s="318"/>
      <c r="N307" s="318"/>
      <c r="O307" s="318"/>
      <c r="P307" s="327"/>
      <c r="Q307" s="327"/>
      <c r="R307" s="319"/>
      <c r="S307" s="18"/>
      <c r="T307" s="14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1"/>
      <c r="AG307" s="12"/>
    </row>
    <row r="308" ht="12.75" customHeight="1">
      <c r="A308" s="11"/>
      <c r="B308" s="11"/>
      <c r="C308" s="315"/>
      <c r="D308" s="315"/>
      <c r="E308" s="316"/>
      <c r="F308" s="317"/>
      <c r="G308" s="317"/>
      <c r="H308" s="322"/>
      <c r="I308" s="322"/>
      <c r="J308" s="318"/>
      <c r="K308" s="318"/>
      <c r="L308" s="318"/>
      <c r="M308" s="318"/>
      <c r="N308" s="318"/>
      <c r="O308" s="318"/>
      <c r="P308" s="327"/>
      <c r="Q308" s="327"/>
      <c r="R308" s="319"/>
      <c r="S308" s="18"/>
      <c r="T308" s="14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1"/>
      <c r="AG308" s="12"/>
    </row>
    <row r="309" ht="12.75" customHeight="1">
      <c r="A309" s="11"/>
      <c r="B309" s="11"/>
      <c r="C309" s="315"/>
      <c r="D309" s="315"/>
      <c r="E309" s="316"/>
      <c r="F309" s="317"/>
      <c r="G309" s="317"/>
      <c r="H309" s="322"/>
      <c r="I309" s="322"/>
      <c r="J309" s="329"/>
      <c r="K309" s="329"/>
      <c r="L309" s="329"/>
      <c r="M309" s="329"/>
      <c r="N309" s="329"/>
      <c r="O309" s="329"/>
      <c r="P309" s="327"/>
      <c r="Q309" s="327"/>
      <c r="R309" s="319"/>
      <c r="S309" s="18"/>
      <c r="T309" s="14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1"/>
      <c r="AG309" s="12"/>
    </row>
    <row r="310" ht="12.75" customHeight="1">
      <c r="A310" s="11"/>
      <c r="B310" s="11"/>
      <c r="C310" s="315"/>
      <c r="D310" s="315"/>
      <c r="E310" s="316"/>
      <c r="F310" s="317"/>
      <c r="G310" s="317"/>
      <c r="H310" s="322"/>
      <c r="I310" s="322"/>
      <c r="J310" s="318"/>
      <c r="K310" s="318"/>
      <c r="L310" s="318"/>
      <c r="M310" s="318"/>
      <c r="N310" s="318"/>
      <c r="O310" s="318"/>
      <c r="P310" s="327"/>
      <c r="Q310" s="327"/>
      <c r="R310" s="319"/>
      <c r="S310" s="18"/>
      <c r="T310" s="14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1"/>
      <c r="AG310" s="12"/>
    </row>
    <row r="311" ht="12.75" customHeight="1">
      <c r="A311" s="11"/>
      <c r="B311" s="11"/>
      <c r="C311" s="315"/>
      <c r="D311" s="315"/>
      <c r="E311" s="316"/>
      <c r="F311" s="317"/>
      <c r="G311" s="317"/>
      <c r="H311" s="322"/>
      <c r="I311" s="322"/>
      <c r="J311" s="318"/>
      <c r="K311" s="318"/>
      <c r="L311" s="318"/>
      <c r="M311" s="318"/>
      <c r="N311" s="318"/>
      <c r="O311" s="318"/>
      <c r="P311" s="327"/>
      <c r="Q311" s="327"/>
      <c r="R311" s="319"/>
      <c r="S311" s="18"/>
      <c r="T311" s="14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1"/>
      <c r="AG311" s="12"/>
    </row>
    <row r="312" ht="12.75" customHeight="1">
      <c r="A312" s="11"/>
      <c r="B312" s="11"/>
      <c r="C312" s="315"/>
      <c r="D312" s="315"/>
      <c r="E312" s="316"/>
      <c r="F312" s="317"/>
      <c r="G312" s="317"/>
      <c r="H312" s="322"/>
      <c r="I312" s="322"/>
      <c r="J312" s="318"/>
      <c r="K312" s="318"/>
      <c r="L312" s="318"/>
      <c r="M312" s="318"/>
      <c r="N312" s="318"/>
      <c r="O312" s="318"/>
      <c r="P312" s="327"/>
      <c r="Q312" s="327"/>
      <c r="R312" s="319"/>
      <c r="S312" s="18"/>
      <c r="T312" s="14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1"/>
      <c r="AG312" s="12"/>
    </row>
    <row r="313" ht="12.75" customHeight="1">
      <c r="A313" s="11"/>
      <c r="B313" s="11"/>
      <c r="C313" s="315"/>
      <c r="D313" s="315"/>
      <c r="E313" s="316"/>
      <c r="F313" s="317"/>
      <c r="G313" s="317"/>
      <c r="H313" s="322"/>
      <c r="I313" s="322"/>
      <c r="J313" s="318"/>
      <c r="K313" s="318"/>
      <c r="L313" s="318"/>
      <c r="M313" s="318"/>
      <c r="N313" s="318"/>
      <c r="O313" s="318"/>
      <c r="P313" s="327"/>
      <c r="Q313" s="327"/>
      <c r="R313" s="319"/>
      <c r="S313" s="18"/>
      <c r="T313" s="14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1"/>
      <c r="AG313" s="12"/>
    </row>
    <row r="314" ht="12.75" customHeight="1">
      <c r="A314" s="11"/>
      <c r="B314" s="11"/>
      <c r="C314" s="315"/>
      <c r="D314" s="315"/>
      <c r="E314" s="316"/>
      <c r="F314" s="317"/>
      <c r="G314" s="317"/>
      <c r="H314" s="322"/>
      <c r="I314" s="322"/>
      <c r="J314" s="318"/>
      <c r="K314" s="318"/>
      <c r="L314" s="318"/>
      <c r="M314" s="318"/>
      <c r="N314" s="318"/>
      <c r="O314" s="318"/>
      <c r="P314" s="327"/>
      <c r="Q314" s="327"/>
      <c r="R314" s="319"/>
      <c r="S314" s="18"/>
      <c r="T314" s="14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1"/>
      <c r="AG314" s="12"/>
    </row>
    <row r="315" ht="12.75" customHeight="1">
      <c r="A315" s="11"/>
      <c r="B315" s="11"/>
      <c r="C315" s="315"/>
      <c r="D315" s="315"/>
      <c r="E315" s="316"/>
      <c r="F315" s="317"/>
      <c r="G315" s="317"/>
      <c r="H315" s="322"/>
      <c r="I315" s="322"/>
      <c r="J315" s="318"/>
      <c r="K315" s="318"/>
      <c r="L315" s="318"/>
      <c r="M315" s="318"/>
      <c r="N315" s="318"/>
      <c r="O315" s="318"/>
      <c r="P315" s="327"/>
      <c r="Q315" s="327"/>
      <c r="R315" s="319"/>
      <c r="S315" s="18"/>
      <c r="T315" s="14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1"/>
      <c r="AG315" s="12"/>
    </row>
    <row r="316" ht="12.75" customHeight="1">
      <c r="A316" s="11"/>
      <c r="B316" s="11"/>
      <c r="C316" s="315"/>
      <c r="D316" s="315"/>
      <c r="E316" s="316"/>
      <c r="F316" s="317"/>
      <c r="G316" s="317"/>
      <c r="H316" s="322"/>
      <c r="I316" s="322"/>
      <c r="J316" s="318"/>
      <c r="K316" s="318"/>
      <c r="L316" s="318"/>
      <c r="M316" s="318"/>
      <c r="N316" s="318"/>
      <c r="O316" s="318"/>
      <c r="P316" s="327"/>
      <c r="Q316" s="327"/>
      <c r="R316" s="319"/>
      <c r="S316" s="18"/>
      <c r="T316" s="14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1"/>
      <c r="AG316" s="12"/>
    </row>
    <row r="317" ht="12.75" customHeight="1">
      <c r="A317" s="11"/>
      <c r="B317" s="11"/>
      <c r="C317" s="315"/>
      <c r="D317" s="315"/>
      <c r="E317" s="316"/>
      <c r="F317" s="317"/>
      <c r="G317" s="317"/>
      <c r="H317" s="322"/>
      <c r="I317" s="322"/>
      <c r="J317" s="318"/>
      <c r="K317" s="318"/>
      <c r="L317" s="318"/>
      <c r="M317" s="318"/>
      <c r="N317" s="318"/>
      <c r="O317" s="318"/>
      <c r="P317" s="327"/>
      <c r="Q317" s="327"/>
      <c r="R317" s="319"/>
      <c r="S317" s="18"/>
      <c r="T317" s="14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1"/>
      <c r="AG317" s="12"/>
    </row>
    <row r="318" ht="12.75" customHeight="1">
      <c r="A318" s="11"/>
      <c r="B318" s="11"/>
      <c r="C318" s="315"/>
      <c r="D318" s="315"/>
      <c r="E318" s="316"/>
      <c r="F318" s="317"/>
      <c r="G318" s="317"/>
      <c r="H318" s="322"/>
      <c r="I318" s="322"/>
      <c r="J318" s="318"/>
      <c r="K318" s="318"/>
      <c r="L318" s="318"/>
      <c r="M318" s="318"/>
      <c r="N318" s="318"/>
      <c r="O318" s="318"/>
      <c r="P318" s="327"/>
      <c r="Q318" s="327"/>
      <c r="R318" s="319"/>
      <c r="S318" s="18"/>
      <c r="T318" s="14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1"/>
      <c r="AG318" s="12"/>
    </row>
    <row r="319" ht="12.75" customHeight="1">
      <c r="A319" s="11"/>
      <c r="B319" s="11"/>
      <c r="C319" s="315"/>
      <c r="D319" s="315"/>
      <c r="E319" s="316"/>
      <c r="F319" s="317"/>
      <c r="G319" s="317"/>
      <c r="H319" s="322"/>
      <c r="I319" s="322"/>
      <c r="J319" s="318"/>
      <c r="K319" s="318"/>
      <c r="L319" s="318"/>
      <c r="M319" s="318"/>
      <c r="N319" s="318"/>
      <c r="O319" s="318"/>
      <c r="P319" s="327"/>
      <c r="Q319" s="327"/>
      <c r="R319" s="319"/>
      <c r="S319" s="18"/>
      <c r="T319" s="14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1"/>
      <c r="AG319" s="12"/>
    </row>
    <row r="320" ht="12.75" customHeight="1">
      <c r="A320" s="11"/>
      <c r="B320" s="11"/>
      <c r="C320" s="315"/>
      <c r="D320" s="315"/>
      <c r="E320" s="316"/>
      <c r="F320" s="317"/>
      <c r="G320" s="317"/>
      <c r="H320" s="322"/>
      <c r="I320" s="322"/>
      <c r="J320" s="318"/>
      <c r="K320" s="318"/>
      <c r="L320" s="318"/>
      <c r="M320" s="318"/>
      <c r="N320" s="318"/>
      <c r="O320" s="318"/>
      <c r="P320" s="327"/>
      <c r="Q320" s="327"/>
      <c r="R320" s="319"/>
      <c r="S320" s="18"/>
      <c r="T320" s="14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1"/>
      <c r="AG320" s="12"/>
    </row>
    <row r="321" ht="12.75" customHeight="1">
      <c r="A321" s="11"/>
      <c r="B321" s="11"/>
      <c r="C321" s="315"/>
      <c r="D321" s="315"/>
      <c r="E321" s="316"/>
      <c r="F321" s="317"/>
      <c r="G321" s="317"/>
      <c r="H321" s="322"/>
      <c r="I321" s="322"/>
      <c r="J321" s="318"/>
      <c r="K321" s="318"/>
      <c r="L321" s="318"/>
      <c r="M321" s="318"/>
      <c r="N321" s="318"/>
      <c r="O321" s="318"/>
      <c r="P321" s="327"/>
      <c r="Q321" s="327"/>
      <c r="R321" s="319"/>
      <c r="S321" s="18"/>
      <c r="T321" s="14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1"/>
      <c r="AG321" s="12"/>
    </row>
    <row r="322" ht="12.75" customHeight="1">
      <c r="A322" s="11"/>
      <c r="B322" s="11"/>
      <c r="C322" s="315"/>
      <c r="D322" s="315"/>
      <c r="E322" s="316"/>
      <c r="F322" s="317"/>
      <c r="G322" s="317"/>
      <c r="H322" s="322"/>
      <c r="I322" s="322"/>
      <c r="J322" s="318"/>
      <c r="K322" s="318"/>
      <c r="L322" s="318"/>
      <c r="M322" s="318"/>
      <c r="N322" s="318"/>
      <c r="O322" s="318"/>
      <c r="P322" s="327"/>
      <c r="Q322" s="327"/>
      <c r="R322" s="319"/>
      <c r="S322" s="18"/>
      <c r="T322" s="14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1"/>
      <c r="AG322" s="12"/>
    </row>
    <row r="323" ht="12.75" customHeight="1">
      <c r="A323" s="11"/>
      <c r="B323" s="11"/>
      <c r="C323" s="315"/>
      <c r="D323" s="315"/>
      <c r="E323" s="316"/>
      <c r="F323" s="317"/>
      <c r="G323" s="317"/>
      <c r="H323" s="322"/>
      <c r="I323" s="322"/>
      <c r="J323" s="318"/>
      <c r="K323" s="318"/>
      <c r="L323" s="318"/>
      <c r="M323" s="318"/>
      <c r="N323" s="318"/>
      <c r="O323" s="318"/>
      <c r="P323" s="327"/>
      <c r="Q323" s="327"/>
      <c r="R323" s="319"/>
      <c r="S323" s="18"/>
      <c r="T323" s="14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1"/>
      <c r="AG323" s="12"/>
    </row>
    <row r="324" ht="12.75" customHeight="1">
      <c r="A324" s="11"/>
      <c r="B324" s="11"/>
      <c r="C324" s="315"/>
      <c r="D324" s="315"/>
      <c r="E324" s="316"/>
      <c r="F324" s="317"/>
      <c r="G324" s="317"/>
      <c r="H324" s="322"/>
      <c r="I324" s="322"/>
      <c r="J324" s="318"/>
      <c r="K324" s="318"/>
      <c r="L324" s="318"/>
      <c r="M324" s="318"/>
      <c r="N324" s="318"/>
      <c r="O324" s="318"/>
      <c r="P324" s="327"/>
      <c r="Q324" s="327"/>
      <c r="R324" s="319"/>
      <c r="S324" s="18"/>
      <c r="T324" s="14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1"/>
      <c r="AG324" s="12"/>
    </row>
    <row r="325" ht="12.75" customHeight="1">
      <c r="A325" s="11"/>
      <c r="B325" s="11"/>
      <c r="C325" s="315"/>
      <c r="D325" s="315"/>
      <c r="E325" s="316"/>
      <c r="F325" s="317"/>
      <c r="G325" s="317"/>
      <c r="H325" s="322"/>
      <c r="I325" s="322"/>
      <c r="J325" s="318"/>
      <c r="K325" s="318"/>
      <c r="L325" s="318"/>
      <c r="M325" s="318"/>
      <c r="N325" s="318"/>
      <c r="O325" s="318"/>
      <c r="P325" s="327"/>
      <c r="Q325" s="327"/>
      <c r="R325" s="319"/>
      <c r="S325" s="18"/>
      <c r="T325" s="14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1"/>
      <c r="AG325" s="12"/>
    </row>
    <row r="326" ht="12.75" customHeight="1">
      <c r="A326" s="11"/>
      <c r="B326" s="11"/>
      <c r="C326" s="315"/>
      <c r="D326" s="315"/>
      <c r="E326" s="316"/>
      <c r="F326" s="317"/>
      <c r="G326" s="317"/>
      <c r="H326" s="322"/>
      <c r="I326" s="322"/>
      <c r="J326" s="318"/>
      <c r="K326" s="318"/>
      <c r="L326" s="318"/>
      <c r="M326" s="318"/>
      <c r="N326" s="318"/>
      <c r="O326" s="318"/>
      <c r="P326" s="327"/>
      <c r="Q326" s="327"/>
      <c r="R326" s="319"/>
      <c r="S326" s="18"/>
      <c r="T326" s="14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1"/>
      <c r="AG326" s="12"/>
    </row>
    <row r="327" ht="12.75" customHeight="1">
      <c r="A327" s="11"/>
      <c r="B327" s="11"/>
      <c r="C327" s="315"/>
      <c r="D327" s="315"/>
      <c r="E327" s="316"/>
      <c r="F327" s="317"/>
      <c r="G327" s="317"/>
      <c r="H327" s="322"/>
      <c r="I327" s="322"/>
      <c r="J327" s="318"/>
      <c r="K327" s="318"/>
      <c r="L327" s="318"/>
      <c r="M327" s="318"/>
      <c r="N327" s="318"/>
      <c r="O327" s="318"/>
      <c r="P327" s="327"/>
      <c r="Q327" s="327"/>
      <c r="R327" s="319"/>
      <c r="S327" s="18"/>
      <c r="T327" s="14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1"/>
      <c r="AG327" s="12"/>
    </row>
    <row r="328" ht="12.75" customHeight="1">
      <c r="A328" s="11"/>
      <c r="B328" s="11"/>
      <c r="C328" s="315"/>
      <c r="D328" s="315"/>
      <c r="E328" s="316"/>
      <c r="F328" s="317"/>
      <c r="G328" s="317"/>
      <c r="H328" s="322"/>
      <c r="I328" s="322"/>
      <c r="J328" s="318"/>
      <c r="K328" s="318"/>
      <c r="L328" s="318"/>
      <c r="M328" s="318"/>
      <c r="N328" s="318"/>
      <c r="O328" s="318"/>
      <c r="P328" s="327"/>
      <c r="Q328" s="327"/>
      <c r="R328" s="319"/>
      <c r="S328" s="18"/>
      <c r="T328" s="14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1"/>
      <c r="AG328" s="12"/>
    </row>
    <row r="329" ht="12.75" customHeight="1">
      <c r="A329" s="11"/>
      <c r="B329" s="11"/>
      <c r="C329" s="315"/>
      <c r="D329" s="315"/>
      <c r="E329" s="316"/>
      <c r="F329" s="317"/>
      <c r="G329" s="317"/>
      <c r="H329" s="322"/>
      <c r="I329" s="322"/>
      <c r="J329" s="318"/>
      <c r="K329" s="318"/>
      <c r="L329" s="318"/>
      <c r="M329" s="318"/>
      <c r="N329" s="318"/>
      <c r="O329" s="318"/>
      <c r="P329" s="327"/>
      <c r="Q329" s="327"/>
      <c r="R329" s="319"/>
      <c r="S329" s="18"/>
      <c r="T329" s="14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1"/>
      <c r="AG329" s="12"/>
    </row>
    <row r="330" ht="12.75" customHeight="1">
      <c r="A330" s="11"/>
      <c r="B330" s="11"/>
      <c r="C330" s="315"/>
      <c r="D330" s="315"/>
      <c r="E330" s="316"/>
      <c r="F330" s="317"/>
      <c r="G330" s="317"/>
      <c r="H330" s="322"/>
      <c r="I330" s="322"/>
      <c r="J330" s="318"/>
      <c r="K330" s="318"/>
      <c r="L330" s="318"/>
      <c r="M330" s="318"/>
      <c r="N330" s="318"/>
      <c r="O330" s="318"/>
      <c r="P330" s="327"/>
      <c r="Q330" s="327"/>
      <c r="R330" s="319"/>
      <c r="S330" s="18"/>
      <c r="T330" s="14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1"/>
      <c r="AG330" s="12"/>
    </row>
    <row r="331" ht="12.75" customHeight="1">
      <c r="A331" s="11"/>
      <c r="B331" s="11"/>
      <c r="C331" s="315"/>
      <c r="D331" s="315"/>
      <c r="E331" s="316"/>
      <c r="F331" s="317"/>
      <c r="G331" s="317"/>
      <c r="H331" s="322"/>
      <c r="I331" s="322"/>
      <c r="J331" s="318"/>
      <c r="K331" s="318"/>
      <c r="L331" s="318"/>
      <c r="M331" s="318"/>
      <c r="N331" s="318"/>
      <c r="O331" s="318"/>
      <c r="P331" s="327"/>
      <c r="Q331" s="327"/>
      <c r="R331" s="319"/>
      <c r="S331" s="18"/>
      <c r="T331" s="14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1"/>
      <c r="AG331" s="12"/>
    </row>
    <row r="332" ht="12.75" customHeight="1">
      <c r="A332" s="11"/>
      <c r="B332" s="11"/>
      <c r="C332" s="315"/>
      <c r="D332" s="315"/>
      <c r="E332" s="316"/>
      <c r="F332" s="317"/>
      <c r="G332" s="317"/>
      <c r="H332" s="322"/>
      <c r="I332" s="322"/>
      <c r="J332" s="318"/>
      <c r="K332" s="318"/>
      <c r="L332" s="318"/>
      <c r="M332" s="318"/>
      <c r="N332" s="318"/>
      <c r="O332" s="318"/>
      <c r="P332" s="327"/>
      <c r="Q332" s="327"/>
      <c r="R332" s="319"/>
      <c r="S332" s="18"/>
      <c r="T332" s="14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1"/>
      <c r="AG332" s="12"/>
    </row>
    <row r="333" ht="12.75" customHeight="1">
      <c r="A333" s="11"/>
      <c r="B333" s="11"/>
      <c r="C333" s="315"/>
      <c r="D333" s="315"/>
      <c r="E333" s="316"/>
      <c r="F333" s="317"/>
      <c r="G333" s="317"/>
      <c r="H333" s="322"/>
      <c r="I333" s="322"/>
      <c r="J333" s="318"/>
      <c r="K333" s="318"/>
      <c r="L333" s="318"/>
      <c r="M333" s="318"/>
      <c r="N333" s="318"/>
      <c r="O333" s="318"/>
      <c r="P333" s="327"/>
      <c r="Q333" s="327"/>
      <c r="R333" s="319"/>
      <c r="S333" s="18"/>
      <c r="T333" s="14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1"/>
      <c r="AG333" s="12"/>
    </row>
    <row r="334" ht="12.75" customHeight="1">
      <c r="A334" s="11"/>
      <c r="B334" s="11"/>
      <c r="C334" s="315"/>
      <c r="D334" s="323"/>
      <c r="E334" s="330"/>
      <c r="F334" s="317"/>
      <c r="G334" s="317"/>
      <c r="H334" s="322"/>
      <c r="I334" s="322"/>
      <c r="J334" s="318"/>
      <c r="K334" s="318"/>
      <c r="L334" s="318"/>
      <c r="M334" s="318"/>
      <c r="N334" s="318"/>
      <c r="O334" s="318"/>
      <c r="P334" s="327"/>
      <c r="Q334" s="327"/>
      <c r="R334" s="17"/>
      <c r="S334" s="18"/>
      <c r="T334" s="14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1"/>
      <c r="AG334" s="12"/>
    </row>
    <row r="335" ht="12.75" customHeight="1">
      <c r="A335" s="11"/>
      <c r="B335" s="11"/>
      <c r="C335" s="315"/>
      <c r="D335" s="315"/>
      <c r="E335" s="316"/>
      <c r="F335" s="317"/>
      <c r="G335" s="317"/>
      <c r="H335" s="322"/>
      <c r="I335" s="322"/>
      <c r="J335" s="318"/>
      <c r="K335" s="318"/>
      <c r="L335" s="318"/>
      <c r="M335" s="318"/>
      <c r="N335" s="318"/>
      <c r="O335" s="318"/>
      <c r="P335" s="327"/>
      <c r="Q335" s="327"/>
      <c r="R335" s="17"/>
      <c r="S335" s="18"/>
      <c r="T335" s="14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1"/>
      <c r="AG335" s="12"/>
    </row>
    <row r="336" ht="12.75" customHeight="1">
      <c r="A336" s="11"/>
      <c r="B336" s="11"/>
      <c r="C336" s="315"/>
      <c r="D336" s="315"/>
      <c r="E336" s="316"/>
      <c r="F336" s="317"/>
      <c r="G336" s="317"/>
      <c r="H336" s="322"/>
      <c r="I336" s="322"/>
      <c r="J336" s="318"/>
      <c r="K336" s="318"/>
      <c r="L336" s="318"/>
      <c r="M336" s="318"/>
      <c r="N336" s="318"/>
      <c r="O336" s="318"/>
      <c r="P336" s="327"/>
      <c r="Q336" s="327"/>
      <c r="R336" s="319"/>
      <c r="S336" s="18"/>
      <c r="T336" s="14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1"/>
      <c r="AG336" s="12"/>
    </row>
    <row r="337" ht="12.75" customHeight="1">
      <c r="A337" s="11"/>
      <c r="B337" s="11"/>
      <c r="C337" s="315"/>
      <c r="D337" s="315"/>
      <c r="E337" s="316"/>
      <c r="F337" s="317"/>
      <c r="G337" s="317"/>
      <c r="H337" s="322"/>
      <c r="I337" s="322"/>
      <c r="J337" s="318"/>
      <c r="K337" s="318"/>
      <c r="L337" s="318"/>
      <c r="M337" s="318"/>
      <c r="N337" s="318"/>
      <c r="O337" s="318"/>
      <c r="P337" s="327"/>
      <c r="Q337" s="327"/>
      <c r="R337" s="319"/>
      <c r="S337" s="18"/>
      <c r="T337" s="14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1"/>
      <c r="AG337" s="12"/>
    </row>
    <row r="338" ht="12.75" customHeight="1">
      <c r="A338" s="11"/>
      <c r="B338" s="11"/>
      <c r="C338" s="315"/>
      <c r="D338" s="315"/>
      <c r="E338" s="316"/>
      <c r="F338" s="317"/>
      <c r="G338" s="317"/>
      <c r="H338" s="322"/>
      <c r="I338" s="322"/>
      <c r="J338" s="318"/>
      <c r="K338" s="318"/>
      <c r="L338" s="318"/>
      <c r="M338" s="318"/>
      <c r="N338" s="318"/>
      <c r="O338" s="318"/>
      <c r="P338" s="327"/>
      <c r="Q338" s="327"/>
      <c r="R338" s="319"/>
      <c r="S338" s="18"/>
      <c r="T338" s="14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1"/>
      <c r="AG338" s="12"/>
    </row>
    <row r="339" ht="12.75" customHeight="1">
      <c r="A339" s="11"/>
      <c r="B339" s="11"/>
      <c r="C339" s="315"/>
      <c r="D339" s="315"/>
      <c r="E339" s="316"/>
      <c r="F339" s="317"/>
      <c r="G339" s="317"/>
      <c r="H339" s="322"/>
      <c r="I339" s="322"/>
      <c r="J339" s="318"/>
      <c r="K339" s="318"/>
      <c r="L339" s="318"/>
      <c r="M339" s="318"/>
      <c r="N339" s="318"/>
      <c r="O339" s="318"/>
      <c r="P339" s="327"/>
      <c r="Q339" s="327"/>
      <c r="R339" s="319"/>
      <c r="S339" s="18"/>
      <c r="T339" s="14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1"/>
      <c r="AG339" s="12"/>
    </row>
    <row r="340" ht="12.75" customHeight="1">
      <c r="A340" s="11"/>
      <c r="B340" s="11"/>
      <c r="C340" s="315"/>
      <c r="D340" s="315"/>
      <c r="E340" s="316"/>
      <c r="F340" s="317"/>
      <c r="G340" s="317"/>
      <c r="H340" s="322"/>
      <c r="I340" s="322"/>
      <c r="J340" s="318"/>
      <c r="K340" s="318"/>
      <c r="L340" s="318"/>
      <c r="M340" s="318"/>
      <c r="N340" s="318"/>
      <c r="O340" s="318"/>
      <c r="P340" s="327"/>
      <c r="Q340" s="327"/>
      <c r="R340" s="319"/>
      <c r="S340" s="18"/>
      <c r="T340" s="14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1"/>
      <c r="AG340" s="12"/>
    </row>
    <row r="341" ht="12.75" customHeight="1">
      <c r="A341" s="11"/>
      <c r="B341" s="11"/>
      <c r="C341" s="315"/>
      <c r="D341" s="315"/>
      <c r="E341" s="316"/>
      <c r="F341" s="317"/>
      <c r="G341" s="317"/>
      <c r="H341" s="322"/>
      <c r="I341" s="322"/>
      <c r="J341" s="318"/>
      <c r="K341" s="318"/>
      <c r="L341" s="318"/>
      <c r="M341" s="318"/>
      <c r="N341" s="318"/>
      <c r="O341" s="318"/>
      <c r="P341" s="327"/>
      <c r="Q341" s="327"/>
      <c r="R341" s="319"/>
      <c r="S341" s="18"/>
      <c r="T341" s="14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1"/>
      <c r="AG341" s="12"/>
    </row>
    <row r="342" ht="12.75" customHeight="1">
      <c r="A342" s="11"/>
      <c r="B342" s="11"/>
      <c r="C342" s="315"/>
      <c r="D342" s="315"/>
      <c r="E342" s="316"/>
      <c r="F342" s="317"/>
      <c r="G342" s="317"/>
      <c r="H342" s="322"/>
      <c r="I342" s="322"/>
      <c r="J342" s="318"/>
      <c r="K342" s="318"/>
      <c r="L342" s="318"/>
      <c r="M342" s="318"/>
      <c r="N342" s="318"/>
      <c r="O342" s="318"/>
      <c r="P342" s="327"/>
      <c r="Q342" s="327"/>
      <c r="R342" s="319"/>
      <c r="S342" s="18"/>
      <c r="T342" s="14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1"/>
      <c r="AG342" s="12"/>
    </row>
    <row r="343" ht="12.75" customHeight="1">
      <c r="A343" s="11"/>
      <c r="B343" s="11"/>
      <c r="C343" s="315"/>
      <c r="D343" s="315"/>
      <c r="E343" s="316"/>
      <c r="F343" s="317"/>
      <c r="G343" s="317"/>
      <c r="H343" s="322"/>
      <c r="I343" s="322"/>
      <c r="J343" s="318"/>
      <c r="K343" s="318"/>
      <c r="L343" s="318"/>
      <c r="M343" s="318"/>
      <c r="N343" s="318"/>
      <c r="O343" s="318"/>
      <c r="P343" s="327"/>
      <c r="Q343" s="327"/>
      <c r="R343" s="319"/>
      <c r="S343" s="18"/>
      <c r="T343" s="14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1"/>
      <c r="AG343" s="12"/>
    </row>
    <row r="344" ht="12.75" customHeight="1">
      <c r="A344" s="11"/>
      <c r="B344" s="11"/>
      <c r="C344" s="323"/>
      <c r="D344" s="323"/>
      <c r="E344" s="330"/>
      <c r="F344" s="331"/>
      <c r="G344" s="331"/>
      <c r="H344" s="332"/>
      <c r="I344" s="332"/>
      <c r="J344" s="329"/>
      <c r="K344" s="329"/>
      <c r="L344" s="329"/>
      <c r="M344" s="329"/>
      <c r="N344" s="329"/>
      <c r="O344" s="329"/>
      <c r="P344" s="333"/>
      <c r="Q344" s="333"/>
      <c r="R344" s="334"/>
      <c r="S344" s="18"/>
      <c r="T344" s="14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1"/>
      <c r="AG344" s="12"/>
    </row>
    <row r="345" ht="12.75" customHeight="1">
      <c r="A345" s="11"/>
      <c r="B345" s="11"/>
      <c r="C345" s="323"/>
      <c r="D345" s="323"/>
      <c r="E345" s="330"/>
      <c r="F345" s="335"/>
      <c r="G345" s="335"/>
      <c r="H345" s="332"/>
      <c r="I345" s="332"/>
      <c r="J345" s="329"/>
      <c r="K345" s="329"/>
      <c r="L345" s="329"/>
      <c r="M345" s="329"/>
      <c r="N345" s="329"/>
      <c r="O345" s="329"/>
      <c r="P345" s="333"/>
      <c r="Q345" s="333"/>
      <c r="R345" s="17"/>
      <c r="S345" s="320"/>
      <c r="T345" s="55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1"/>
      <c r="AG345" s="12"/>
    </row>
    <row r="346" ht="12.75" customHeight="1">
      <c r="A346" s="11"/>
      <c r="B346" s="11"/>
      <c r="C346" s="323"/>
      <c r="D346" s="323"/>
      <c r="E346" s="330"/>
      <c r="F346" s="335"/>
      <c r="G346" s="335"/>
      <c r="H346" s="332"/>
      <c r="I346" s="332"/>
      <c r="J346" s="329"/>
      <c r="K346" s="329"/>
      <c r="L346" s="329"/>
      <c r="M346" s="329"/>
      <c r="N346" s="329"/>
      <c r="O346" s="329"/>
      <c r="P346" s="333"/>
      <c r="Q346" s="333"/>
      <c r="R346" s="17"/>
      <c r="S346" s="320"/>
      <c r="T346" s="55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1"/>
      <c r="AG346" s="12"/>
    </row>
    <row r="347" ht="12.75" customHeight="1">
      <c r="A347" s="11"/>
      <c r="B347" s="11"/>
      <c r="C347" s="323"/>
      <c r="D347" s="323"/>
      <c r="E347" s="330"/>
      <c r="F347" s="335"/>
      <c r="G347" s="335"/>
      <c r="H347" s="332"/>
      <c r="I347" s="332"/>
      <c r="J347" s="329"/>
      <c r="K347" s="329"/>
      <c r="L347" s="329"/>
      <c r="M347" s="329"/>
      <c r="N347" s="329"/>
      <c r="O347" s="329"/>
      <c r="P347" s="333"/>
      <c r="Q347" s="333"/>
      <c r="R347" s="334"/>
      <c r="S347" s="320"/>
      <c r="T347" s="55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1"/>
      <c r="AG347" s="12"/>
    </row>
    <row r="348" ht="12.75" customHeight="1">
      <c r="A348" s="11"/>
      <c r="B348" s="11"/>
      <c r="C348" s="323"/>
      <c r="D348" s="323"/>
      <c r="E348" s="330"/>
      <c r="F348" s="335"/>
      <c r="G348" s="335"/>
      <c r="H348" s="332"/>
      <c r="I348" s="332"/>
      <c r="J348" s="329"/>
      <c r="K348" s="329"/>
      <c r="L348" s="329"/>
      <c r="M348" s="329"/>
      <c r="N348" s="329"/>
      <c r="O348" s="329"/>
      <c r="P348" s="333"/>
      <c r="Q348" s="333"/>
      <c r="R348" s="334"/>
      <c r="S348" s="320"/>
      <c r="T348" s="55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1"/>
      <c r="AG348" s="12"/>
    </row>
    <row r="349" ht="12.75" customHeight="1">
      <c r="A349" s="11"/>
      <c r="B349" s="11"/>
      <c r="C349" s="323"/>
      <c r="D349" s="323"/>
      <c r="E349" s="330"/>
      <c r="F349" s="335"/>
      <c r="G349" s="335"/>
      <c r="H349" s="332"/>
      <c r="I349" s="332"/>
      <c r="J349" s="329"/>
      <c r="K349" s="329"/>
      <c r="L349" s="329"/>
      <c r="M349" s="329"/>
      <c r="N349" s="329"/>
      <c r="O349" s="329"/>
      <c r="P349" s="333"/>
      <c r="Q349" s="333"/>
      <c r="R349" s="17"/>
      <c r="S349" s="18"/>
      <c r="T349" s="14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1"/>
      <c r="AG349" s="12"/>
    </row>
    <row r="350" ht="12.75" customHeight="1">
      <c r="A350" s="11"/>
      <c r="B350" s="11"/>
      <c r="C350" s="323"/>
      <c r="D350" s="323"/>
      <c r="E350" s="330"/>
      <c r="F350" s="335"/>
      <c r="G350" s="335"/>
      <c r="H350" s="332"/>
      <c r="I350" s="332"/>
      <c r="J350" s="329"/>
      <c r="K350" s="329"/>
      <c r="L350" s="329"/>
      <c r="M350" s="329"/>
      <c r="N350" s="329"/>
      <c r="O350" s="329"/>
      <c r="P350" s="333"/>
      <c r="Q350" s="333"/>
      <c r="R350" s="17"/>
      <c r="S350" s="320"/>
      <c r="T350" s="55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1"/>
      <c r="AG350" s="12"/>
    </row>
    <row r="351" ht="12.75" customHeight="1">
      <c r="A351" s="11"/>
      <c r="B351" s="11"/>
      <c r="C351" s="323"/>
      <c r="D351" s="323"/>
      <c r="E351" s="330"/>
      <c r="F351" s="335"/>
      <c r="G351" s="335"/>
      <c r="H351" s="332"/>
      <c r="I351" s="332"/>
      <c r="J351" s="329"/>
      <c r="K351" s="329"/>
      <c r="L351" s="329"/>
      <c r="M351" s="329"/>
      <c r="N351" s="329"/>
      <c r="O351" s="329"/>
      <c r="P351" s="333"/>
      <c r="Q351" s="333"/>
      <c r="R351" s="334"/>
      <c r="S351" s="320"/>
      <c r="T351" s="55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1"/>
      <c r="AG351" s="12"/>
    </row>
    <row r="352" ht="12.75" customHeight="1">
      <c r="A352" s="11"/>
      <c r="B352" s="11"/>
      <c r="C352" s="323"/>
      <c r="D352" s="323"/>
      <c r="E352" s="330"/>
      <c r="F352" s="335"/>
      <c r="G352" s="335"/>
      <c r="H352" s="332"/>
      <c r="I352" s="332"/>
      <c r="J352" s="329"/>
      <c r="K352" s="329"/>
      <c r="L352" s="329"/>
      <c r="M352" s="329"/>
      <c r="N352" s="329"/>
      <c r="O352" s="329"/>
      <c r="P352" s="333"/>
      <c r="Q352" s="333"/>
      <c r="R352" s="334"/>
      <c r="S352" s="320"/>
      <c r="T352" s="55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1"/>
      <c r="AG352" s="12"/>
    </row>
    <row r="353" ht="12.75" customHeight="1">
      <c r="A353" s="11"/>
      <c r="B353" s="11"/>
      <c r="C353" s="323"/>
      <c r="D353" s="323"/>
      <c r="E353" s="330"/>
      <c r="F353" s="335"/>
      <c r="G353" s="335"/>
      <c r="H353" s="332"/>
      <c r="I353" s="332"/>
      <c r="J353" s="329"/>
      <c r="K353" s="329"/>
      <c r="L353" s="329"/>
      <c r="M353" s="329"/>
      <c r="N353" s="329"/>
      <c r="O353" s="329"/>
      <c r="P353" s="333"/>
      <c r="Q353" s="333"/>
      <c r="R353" s="17"/>
      <c r="S353" s="320"/>
      <c r="T353" s="55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1"/>
      <c r="AG353" s="12"/>
    </row>
    <row r="354" ht="12.75" customHeight="1">
      <c r="A354" s="11"/>
      <c r="B354" s="11"/>
      <c r="C354" s="323"/>
      <c r="D354" s="323"/>
      <c r="E354" s="330"/>
      <c r="F354" s="335"/>
      <c r="G354" s="335"/>
      <c r="H354" s="332"/>
      <c r="I354" s="332"/>
      <c r="J354" s="329"/>
      <c r="K354" s="329"/>
      <c r="L354" s="329"/>
      <c r="M354" s="329"/>
      <c r="N354" s="329"/>
      <c r="O354" s="329"/>
      <c r="P354" s="333"/>
      <c r="Q354" s="333"/>
      <c r="R354" s="17"/>
      <c r="S354" s="320"/>
      <c r="T354" s="55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1"/>
      <c r="AG354" s="12"/>
    </row>
    <row r="355" ht="12.75" customHeight="1">
      <c r="A355" s="11"/>
      <c r="B355" s="11"/>
      <c r="C355" s="323"/>
      <c r="D355" s="323"/>
      <c r="E355" s="330"/>
      <c r="F355" s="335"/>
      <c r="G355" s="335"/>
      <c r="H355" s="332"/>
      <c r="I355" s="332"/>
      <c r="J355" s="329"/>
      <c r="K355" s="329"/>
      <c r="L355" s="329"/>
      <c r="M355" s="329"/>
      <c r="N355" s="329"/>
      <c r="O355" s="329"/>
      <c r="P355" s="333"/>
      <c r="Q355" s="333"/>
      <c r="R355" s="334"/>
      <c r="S355" s="320"/>
      <c r="T355" s="55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1"/>
      <c r="AG355" s="12"/>
    </row>
    <row r="356" ht="12.75" customHeight="1">
      <c r="A356" s="11"/>
      <c r="B356" s="11"/>
      <c r="C356" s="323"/>
      <c r="D356" s="323"/>
      <c r="E356" s="330"/>
      <c r="F356" s="335"/>
      <c r="G356" s="335"/>
      <c r="H356" s="332"/>
      <c r="I356" s="332"/>
      <c r="J356" s="329"/>
      <c r="K356" s="329"/>
      <c r="L356" s="329"/>
      <c r="M356" s="329"/>
      <c r="N356" s="329"/>
      <c r="O356" s="329"/>
      <c r="P356" s="333"/>
      <c r="Q356" s="333"/>
      <c r="R356" s="17"/>
      <c r="S356" s="18"/>
      <c r="T356" s="14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1"/>
      <c r="AG356" s="12"/>
    </row>
    <row r="357" ht="12.75" customHeight="1">
      <c r="A357" s="11"/>
      <c r="B357" s="11"/>
      <c r="C357" s="323"/>
      <c r="D357" s="323"/>
      <c r="E357" s="330"/>
      <c r="F357" s="335"/>
      <c r="G357" s="335"/>
      <c r="H357" s="332"/>
      <c r="I357" s="332"/>
      <c r="J357" s="329"/>
      <c r="K357" s="329"/>
      <c r="L357" s="329"/>
      <c r="M357" s="329"/>
      <c r="N357" s="329"/>
      <c r="O357" s="329"/>
      <c r="P357" s="333"/>
      <c r="Q357" s="333"/>
      <c r="R357" s="17"/>
      <c r="S357" s="18"/>
      <c r="T357" s="14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1"/>
      <c r="AG357" s="12"/>
    </row>
    <row r="358" ht="12.75" customHeight="1">
      <c r="A358" s="11"/>
      <c r="B358" s="11"/>
      <c r="C358" s="323"/>
      <c r="D358" s="323"/>
      <c r="E358" s="330"/>
      <c r="F358" s="335"/>
      <c r="G358" s="335"/>
      <c r="H358" s="332"/>
      <c r="I358" s="332"/>
      <c r="J358" s="329"/>
      <c r="K358" s="329"/>
      <c r="L358" s="329"/>
      <c r="M358" s="329"/>
      <c r="N358" s="329"/>
      <c r="O358" s="329"/>
      <c r="P358" s="333"/>
      <c r="Q358" s="333"/>
      <c r="R358" s="17"/>
      <c r="S358" s="320"/>
      <c r="T358" s="55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1"/>
      <c r="AG358" s="12"/>
    </row>
    <row r="359" ht="12.75" customHeight="1">
      <c r="A359" s="11"/>
      <c r="B359" s="11"/>
      <c r="C359" s="323"/>
      <c r="D359" s="323"/>
      <c r="E359" s="330"/>
      <c r="F359" s="335"/>
      <c r="G359" s="335"/>
      <c r="H359" s="332"/>
      <c r="I359" s="332"/>
      <c r="J359" s="329"/>
      <c r="K359" s="329"/>
      <c r="L359" s="329"/>
      <c r="M359" s="329"/>
      <c r="N359" s="329"/>
      <c r="O359" s="329"/>
      <c r="P359" s="333"/>
      <c r="Q359" s="333"/>
      <c r="R359" s="17"/>
      <c r="S359" s="320"/>
      <c r="T359" s="55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1"/>
      <c r="AG359" s="12"/>
    </row>
    <row r="360" ht="12.75" customHeight="1">
      <c r="A360" s="11"/>
      <c r="B360" s="11"/>
      <c r="C360" s="323"/>
      <c r="D360" s="323"/>
      <c r="E360" s="330"/>
      <c r="F360" s="335"/>
      <c r="G360" s="335"/>
      <c r="H360" s="332"/>
      <c r="I360" s="332"/>
      <c r="J360" s="329"/>
      <c r="K360" s="329"/>
      <c r="L360" s="329"/>
      <c r="M360" s="329"/>
      <c r="N360" s="329"/>
      <c r="O360" s="329"/>
      <c r="P360" s="333"/>
      <c r="Q360" s="333"/>
      <c r="R360" s="17"/>
      <c r="S360" s="320"/>
      <c r="T360" s="55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1"/>
      <c r="AG360" s="12"/>
    </row>
    <row r="361" ht="12.75" customHeight="1">
      <c r="A361" s="11"/>
      <c r="B361" s="11"/>
      <c r="C361" s="323"/>
      <c r="D361" s="323"/>
      <c r="E361" s="330"/>
      <c r="F361" s="335"/>
      <c r="G361" s="335"/>
      <c r="H361" s="332"/>
      <c r="I361" s="332"/>
      <c r="J361" s="329"/>
      <c r="K361" s="329"/>
      <c r="L361" s="329"/>
      <c r="M361" s="329"/>
      <c r="N361" s="329"/>
      <c r="O361" s="329"/>
      <c r="P361" s="333"/>
      <c r="Q361" s="333"/>
      <c r="R361" s="17"/>
      <c r="S361" s="18"/>
      <c r="T361" s="14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1"/>
      <c r="AG361" s="12"/>
    </row>
    <row r="362" ht="12.75" customHeight="1">
      <c r="A362" s="11"/>
      <c r="B362" s="11"/>
      <c r="C362" s="323"/>
      <c r="D362" s="323"/>
      <c r="E362" s="330"/>
      <c r="F362" s="335"/>
      <c r="G362" s="335"/>
      <c r="H362" s="332"/>
      <c r="I362" s="332"/>
      <c r="J362" s="329"/>
      <c r="K362" s="329"/>
      <c r="L362" s="329"/>
      <c r="M362" s="329"/>
      <c r="N362" s="329"/>
      <c r="O362" s="329"/>
      <c r="P362" s="333"/>
      <c r="Q362" s="333"/>
      <c r="R362" s="334"/>
      <c r="S362" s="18"/>
      <c r="T362" s="14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1"/>
      <c r="AG362" s="12"/>
    </row>
    <row r="363" ht="12.75" customHeight="1">
      <c r="A363" s="11"/>
      <c r="B363" s="11"/>
      <c r="C363" s="323"/>
      <c r="D363" s="323"/>
      <c r="E363" s="330"/>
      <c r="F363" s="335"/>
      <c r="G363" s="335"/>
      <c r="H363" s="332"/>
      <c r="I363" s="332"/>
      <c r="J363" s="329"/>
      <c r="K363" s="329"/>
      <c r="L363" s="329"/>
      <c r="M363" s="329"/>
      <c r="N363" s="329"/>
      <c r="O363" s="329"/>
      <c r="P363" s="333"/>
      <c r="Q363" s="333"/>
      <c r="R363" s="334"/>
      <c r="S363" s="18"/>
      <c r="T363" s="14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1"/>
      <c r="AG363" s="12"/>
    </row>
    <row r="364" ht="12.75" customHeight="1">
      <c r="A364" s="11"/>
      <c r="B364" s="11"/>
      <c r="C364" s="323"/>
      <c r="D364" s="323"/>
      <c r="E364" s="330"/>
      <c r="F364" s="335"/>
      <c r="G364" s="335"/>
      <c r="H364" s="332"/>
      <c r="I364" s="332"/>
      <c r="J364" s="329"/>
      <c r="K364" s="329"/>
      <c r="L364" s="329"/>
      <c r="M364" s="329"/>
      <c r="N364" s="329"/>
      <c r="O364" s="329"/>
      <c r="P364" s="333"/>
      <c r="Q364" s="333"/>
      <c r="R364" s="334"/>
      <c r="S364" s="18"/>
      <c r="T364" s="14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1"/>
      <c r="AG364" s="12"/>
    </row>
    <row r="365" ht="12.75" customHeight="1">
      <c r="A365" s="11"/>
      <c r="B365" s="11"/>
      <c r="C365" s="323"/>
      <c r="D365" s="323"/>
      <c r="E365" s="330"/>
      <c r="F365" s="335"/>
      <c r="G365" s="335"/>
      <c r="H365" s="332"/>
      <c r="I365" s="332"/>
      <c r="J365" s="329"/>
      <c r="K365" s="329"/>
      <c r="L365" s="329"/>
      <c r="M365" s="329"/>
      <c r="N365" s="329"/>
      <c r="O365" s="329"/>
      <c r="P365" s="333"/>
      <c r="Q365" s="333"/>
      <c r="R365" s="334"/>
      <c r="S365" s="18"/>
      <c r="T365" s="14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1"/>
      <c r="AG365" s="12"/>
    </row>
    <row r="366" ht="12.75" customHeight="1">
      <c r="A366" s="11"/>
      <c r="B366" s="11"/>
      <c r="C366" s="323"/>
      <c r="D366" s="323"/>
      <c r="E366" s="330"/>
      <c r="F366" s="335"/>
      <c r="G366" s="335"/>
      <c r="H366" s="332"/>
      <c r="I366" s="332"/>
      <c r="J366" s="329"/>
      <c r="K366" s="329"/>
      <c r="L366" s="329"/>
      <c r="M366" s="329"/>
      <c r="N366" s="329"/>
      <c r="O366" s="329"/>
      <c r="P366" s="333"/>
      <c r="Q366" s="333"/>
      <c r="R366" s="334"/>
      <c r="S366" s="18"/>
      <c r="T366" s="14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1"/>
      <c r="AG366" s="12"/>
    </row>
    <row r="367" ht="12.75" customHeight="1">
      <c r="A367" s="11"/>
      <c r="B367" s="11"/>
      <c r="C367" s="323"/>
      <c r="D367" s="323"/>
      <c r="E367" s="330"/>
      <c r="F367" s="335"/>
      <c r="G367" s="335"/>
      <c r="H367" s="332"/>
      <c r="I367" s="332"/>
      <c r="J367" s="329"/>
      <c r="K367" s="329"/>
      <c r="L367" s="329"/>
      <c r="M367" s="329"/>
      <c r="N367" s="329"/>
      <c r="O367" s="329"/>
      <c r="P367" s="333"/>
      <c r="Q367" s="333"/>
      <c r="R367" s="334"/>
      <c r="S367" s="18"/>
      <c r="T367" s="14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1"/>
      <c r="AG367" s="12"/>
    </row>
    <row r="368" ht="12.75" customHeight="1">
      <c r="A368" s="11"/>
      <c r="B368" s="11"/>
      <c r="C368" s="323"/>
      <c r="D368" s="323"/>
      <c r="E368" s="330"/>
      <c r="F368" s="335"/>
      <c r="G368" s="335"/>
      <c r="H368" s="332"/>
      <c r="I368" s="332"/>
      <c r="J368" s="329"/>
      <c r="K368" s="329"/>
      <c r="L368" s="329"/>
      <c r="M368" s="329"/>
      <c r="N368" s="329"/>
      <c r="O368" s="329"/>
      <c r="P368" s="333"/>
      <c r="Q368" s="333"/>
      <c r="R368" s="334"/>
      <c r="S368" s="18"/>
      <c r="T368" s="14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1"/>
      <c r="AG368" s="12"/>
    </row>
    <row r="369" ht="12.75" customHeight="1">
      <c r="A369" s="11"/>
      <c r="B369" s="11"/>
      <c r="C369" s="323"/>
      <c r="D369" s="323"/>
      <c r="E369" s="330"/>
      <c r="F369" s="335"/>
      <c r="G369" s="335"/>
      <c r="H369" s="332"/>
      <c r="I369" s="332"/>
      <c r="J369" s="329"/>
      <c r="K369" s="329"/>
      <c r="L369" s="329"/>
      <c r="M369" s="329"/>
      <c r="N369" s="329"/>
      <c r="O369" s="329"/>
      <c r="P369" s="333"/>
      <c r="Q369" s="333"/>
      <c r="R369" s="334"/>
      <c r="S369" s="18"/>
      <c r="T369" s="14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1"/>
      <c r="AG369" s="12"/>
    </row>
    <row r="370" ht="12.75" customHeight="1">
      <c r="A370" s="11"/>
      <c r="B370" s="11"/>
      <c r="C370" s="323"/>
      <c r="D370" s="323"/>
      <c r="E370" s="330"/>
      <c r="F370" s="335"/>
      <c r="G370" s="335"/>
      <c r="H370" s="332"/>
      <c r="I370" s="332"/>
      <c r="J370" s="329"/>
      <c r="K370" s="329"/>
      <c r="L370" s="329"/>
      <c r="M370" s="329"/>
      <c r="N370" s="329"/>
      <c r="O370" s="329"/>
      <c r="P370" s="333"/>
      <c r="Q370" s="333"/>
      <c r="R370" s="334"/>
      <c r="S370" s="18"/>
      <c r="T370" s="14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1"/>
      <c r="AG370" s="12"/>
    </row>
    <row r="371" ht="12.75" customHeight="1">
      <c r="A371" s="11"/>
      <c r="B371" s="11"/>
      <c r="C371" s="323"/>
      <c r="D371" s="323"/>
      <c r="E371" s="330"/>
      <c r="F371" s="335"/>
      <c r="G371" s="335"/>
      <c r="H371" s="332"/>
      <c r="I371" s="332"/>
      <c r="J371" s="329"/>
      <c r="K371" s="329"/>
      <c r="L371" s="329"/>
      <c r="M371" s="329"/>
      <c r="N371" s="329"/>
      <c r="O371" s="329"/>
      <c r="P371" s="333"/>
      <c r="Q371" s="333"/>
      <c r="R371" s="334"/>
      <c r="S371" s="18"/>
      <c r="T371" s="14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1"/>
      <c r="AG371" s="12"/>
    </row>
    <row r="372" ht="12.75" customHeight="1">
      <c r="A372" s="11"/>
      <c r="B372" s="11"/>
      <c r="C372" s="323"/>
      <c r="D372" s="323"/>
      <c r="E372" s="330"/>
      <c r="F372" s="335"/>
      <c r="G372" s="335"/>
      <c r="H372" s="332"/>
      <c r="I372" s="332"/>
      <c r="J372" s="329"/>
      <c r="K372" s="329"/>
      <c r="L372" s="329"/>
      <c r="M372" s="329"/>
      <c r="N372" s="329"/>
      <c r="O372" s="329"/>
      <c r="P372" s="333"/>
      <c r="Q372" s="333"/>
      <c r="R372" s="334"/>
      <c r="S372" s="18"/>
      <c r="T372" s="14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1"/>
      <c r="AG372" s="12"/>
    </row>
    <row r="373" ht="12.75" customHeight="1">
      <c r="A373" s="11"/>
      <c r="B373" s="11"/>
      <c r="C373" s="323"/>
      <c r="D373" s="323"/>
      <c r="E373" s="330"/>
      <c r="F373" s="335"/>
      <c r="G373" s="335"/>
      <c r="H373" s="332"/>
      <c r="I373" s="332"/>
      <c r="J373" s="329"/>
      <c r="K373" s="329"/>
      <c r="L373" s="329"/>
      <c r="M373" s="329"/>
      <c r="N373" s="329"/>
      <c r="O373" s="329"/>
      <c r="P373" s="333"/>
      <c r="Q373" s="333"/>
      <c r="R373" s="334"/>
      <c r="S373" s="18"/>
      <c r="T373" s="14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1"/>
      <c r="AG373" s="12"/>
    </row>
    <row r="374" ht="12.75" customHeight="1">
      <c r="A374" s="11"/>
      <c r="B374" s="11"/>
      <c r="C374" s="323"/>
      <c r="D374" s="323"/>
      <c r="E374" s="330"/>
      <c r="F374" s="335"/>
      <c r="G374" s="335"/>
      <c r="H374" s="332"/>
      <c r="I374" s="332"/>
      <c r="J374" s="329"/>
      <c r="K374" s="329"/>
      <c r="L374" s="329"/>
      <c r="M374" s="329"/>
      <c r="N374" s="329"/>
      <c r="O374" s="329"/>
      <c r="P374" s="333"/>
      <c r="Q374" s="333"/>
      <c r="R374" s="334"/>
      <c r="S374" s="320"/>
      <c r="T374" s="55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1"/>
      <c r="AG374" s="12"/>
    </row>
    <row r="375" ht="12.75" customHeight="1">
      <c r="A375" s="11"/>
      <c r="B375" s="11"/>
      <c r="C375" s="323"/>
      <c r="D375" s="323"/>
      <c r="E375" s="330"/>
      <c r="F375" s="335"/>
      <c r="G375" s="335"/>
      <c r="H375" s="332"/>
      <c r="I375" s="332"/>
      <c r="J375" s="329"/>
      <c r="K375" s="329"/>
      <c r="L375" s="329"/>
      <c r="M375" s="329"/>
      <c r="N375" s="329"/>
      <c r="O375" s="329"/>
      <c r="P375" s="333"/>
      <c r="Q375" s="333"/>
      <c r="R375" s="17"/>
      <c r="S375" s="320"/>
      <c r="T375" s="55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1"/>
      <c r="AG375" s="12"/>
    </row>
    <row r="376" ht="12.75" customHeight="1">
      <c r="A376" s="11"/>
      <c r="B376" s="11"/>
      <c r="C376" s="323"/>
      <c r="D376" s="323"/>
      <c r="E376" s="330"/>
      <c r="F376" s="335"/>
      <c r="G376" s="335"/>
      <c r="H376" s="332"/>
      <c r="I376" s="332"/>
      <c r="J376" s="329"/>
      <c r="K376" s="329"/>
      <c r="L376" s="329"/>
      <c r="M376" s="329"/>
      <c r="N376" s="329"/>
      <c r="O376" s="329"/>
      <c r="P376" s="333"/>
      <c r="Q376" s="333"/>
      <c r="R376" s="334"/>
      <c r="S376" s="18"/>
      <c r="T376" s="14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1"/>
      <c r="AG376" s="12"/>
    </row>
    <row r="377" ht="12.75" customHeight="1">
      <c r="A377" s="11"/>
      <c r="B377" s="11"/>
      <c r="C377" s="323"/>
      <c r="D377" s="323"/>
      <c r="E377" s="330"/>
      <c r="F377" s="335"/>
      <c r="G377" s="335"/>
      <c r="H377" s="332"/>
      <c r="I377" s="332"/>
      <c r="J377" s="329"/>
      <c r="K377" s="329"/>
      <c r="L377" s="329"/>
      <c r="M377" s="329"/>
      <c r="N377" s="329"/>
      <c r="O377" s="329"/>
      <c r="P377" s="333"/>
      <c r="Q377" s="333"/>
      <c r="R377" s="334"/>
      <c r="S377" s="18"/>
      <c r="T377" s="14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1"/>
      <c r="AG377" s="12"/>
    </row>
    <row r="378" ht="12.75" customHeight="1">
      <c r="A378" s="11"/>
      <c r="B378" s="11"/>
      <c r="C378" s="323"/>
      <c r="D378" s="323"/>
      <c r="E378" s="330"/>
      <c r="F378" s="335"/>
      <c r="G378" s="335"/>
      <c r="H378" s="332"/>
      <c r="I378" s="332"/>
      <c r="J378" s="329"/>
      <c r="K378" s="329"/>
      <c r="L378" s="329"/>
      <c r="M378" s="329"/>
      <c r="N378" s="329"/>
      <c r="O378" s="329"/>
      <c r="P378" s="333"/>
      <c r="Q378" s="333"/>
      <c r="R378" s="334"/>
      <c r="S378" s="18"/>
      <c r="T378" s="14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1"/>
      <c r="AG378" s="12"/>
    </row>
    <row r="379" ht="12.75" customHeight="1">
      <c r="A379" s="11"/>
      <c r="B379" s="11"/>
      <c r="C379" s="323"/>
      <c r="D379" s="323"/>
      <c r="E379" s="330"/>
      <c r="F379" s="335"/>
      <c r="G379" s="335"/>
      <c r="H379" s="332"/>
      <c r="I379" s="332"/>
      <c r="J379" s="329"/>
      <c r="K379" s="329"/>
      <c r="L379" s="329"/>
      <c r="M379" s="329"/>
      <c r="N379" s="329"/>
      <c r="O379" s="329"/>
      <c r="P379" s="333"/>
      <c r="Q379" s="333"/>
      <c r="R379" s="334"/>
      <c r="S379" s="18"/>
      <c r="T379" s="14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1"/>
      <c r="AG379" s="12"/>
    </row>
    <row r="380" ht="12.75" customHeight="1">
      <c r="A380" s="11"/>
      <c r="B380" s="11"/>
      <c r="C380" s="323"/>
      <c r="D380" s="323"/>
      <c r="E380" s="330"/>
      <c r="F380" s="335"/>
      <c r="G380" s="335"/>
      <c r="H380" s="332"/>
      <c r="I380" s="332"/>
      <c r="J380" s="329"/>
      <c r="K380" s="329"/>
      <c r="L380" s="329"/>
      <c r="M380" s="329"/>
      <c r="N380" s="329"/>
      <c r="O380" s="329"/>
      <c r="P380" s="333"/>
      <c r="Q380" s="333"/>
      <c r="R380" s="334"/>
      <c r="S380" s="18"/>
      <c r="T380" s="14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1"/>
      <c r="AG380" s="12"/>
    </row>
    <row r="381" ht="12.75" customHeight="1">
      <c r="A381" s="11"/>
      <c r="B381" s="11"/>
      <c r="C381" s="323"/>
      <c r="D381" s="323"/>
      <c r="E381" s="330"/>
      <c r="F381" s="335"/>
      <c r="G381" s="335"/>
      <c r="H381" s="332"/>
      <c r="I381" s="332"/>
      <c r="J381" s="329"/>
      <c r="K381" s="329"/>
      <c r="L381" s="329"/>
      <c r="M381" s="329"/>
      <c r="N381" s="329"/>
      <c r="O381" s="329"/>
      <c r="P381" s="333"/>
      <c r="Q381" s="333"/>
      <c r="R381" s="334"/>
      <c r="S381" s="18"/>
      <c r="T381" s="14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1"/>
      <c r="AG381" s="12"/>
    </row>
    <row r="382" ht="12.75" customHeight="1">
      <c r="A382" s="11"/>
      <c r="B382" s="11"/>
      <c r="C382" s="323"/>
      <c r="D382" s="323"/>
      <c r="E382" s="330"/>
      <c r="F382" s="335"/>
      <c r="G382" s="335"/>
      <c r="H382" s="332"/>
      <c r="I382" s="332"/>
      <c r="J382" s="329"/>
      <c r="K382" s="329"/>
      <c r="L382" s="329"/>
      <c r="M382" s="329"/>
      <c r="N382" s="329"/>
      <c r="O382" s="329"/>
      <c r="P382" s="333"/>
      <c r="Q382" s="333"/>
      <c r="R382" s="334"/>
      <c r="S382" s="18"/>
      <c r="T382" s="14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1"/>
      <c r="AG382" s="12"/>
    </row>
    <row r="383" ht="12.75" customHeight="1">
      <c r="A383" s="11"/>
      <c r="B383" s="11"/>
      <c r="C383" s="323"/>
      <c r="D383" s="323"/>
      <c r="E383" s="330"/>
      <c r="F383" s="335"/>
      <c r="G383" s="335"/>
      <c r="H383" s="332"/>
      <c r="I383" s="332"/>
      <c r="J383" s="329"/>
      <c r="K383" s="329"/>
      <c r="L383" s="329"/>
      <c r="M383" s="329"/>
      <c r="N383" s="329"/>
      <c r="O383" s="329"/>
      <c r="P383" s="333"/>
      <c r="Q383" s="333"/>
      <c r="R383" s="334"/>
      <c r="S383" s="18"/>
      <c r="T383" s="14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1"/>
      <c r="AG383" s="12"/>
    </row>
    <row r="384" ht="12.75" customHeight="1">
      <c r="A384" s="11"/>
      <c r="B384" s="11"/>
      <c r="C384" s="323"/>
      <c r="D384" s="323"/>
      <c r="E384" s="330"/>
      <c r="F384" s="335"/>
      <c r="G384" s="335"/>
      <c r="H384" s="332"/>
      <c r="I384" s="332"/>
      <c r="J384" s="329"/>
      <c r="K384" s="329"/>
      <c r="L384" s="329"/>
      <c r="M384" s="329"/>
      <c r="N384" s="329"/>
      <c r="O384" s="329"/>
      <c r="P384" s="333"/>
      <c r="Q384" s="333"/>
      <c r="R384" s="334"/>
      <c r="S384" s="18"/>
      <c r="T384" s="14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1"/>
      <c r="AG384" s="12"/>
    </row>
    <row r="385" ht="12.75" customHeight="1">
      <c r="A385" s="11"/>
      <c r="B385" s="11"/>
      <c r="C385" s="323"/>
      <c r="D385" s="323"/>
      <c r="E385" s="330"/>
      <c r="F385" s="335"/>
      <c r="G385" s="335"/>
      <c r="H385" s="332"/>
      <c r="I385" s="332"/>
      <c r="J385" s="329"/>
      <c r="K385" s="329"/>
      <c r="L385" s="329"/>
      <c r="M385" s="329"/>
      <c r="N385" s="329"/>
      <c r="O385" s="329"/>
      <c r="P385" s="333"/>
      <c r="Q385" s="333"/>
      <c r="R385" s="334"/>
      <c r="S385" s="18"/>
      <c r="T385" s="14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1"/>
      <c r="AG385" s="12"/>
    </row>
    <row r="386" ht="12.75" customHeight="1">
      <c r="A386" s="11"/>
      <c r="B386" s="11"/>
      <c r="C386" s="323"/>
      <c r="D386" s="323"/>
      <c r="E386" s="330"/>
      <c r="F386" s="335"/>
      <c r="G386" s="335"/>
      <c r="H386" s="332"/>
      <c r="I386" s="332"/>
      <c r="J386" s="329"/>
      <c r="K386" s="329"/>
      <c r="L386" s="329"/>
      <c r="M386" s="329"/>
      <c r="N386" s="329"/>
      <c r="O386" s="329"/>
      <c r="P386" s="333"/>
      <c r="Q386" s="333"/>
      <c r="R386" s="334"/>
      <c r="S386" s="18"/>
      <c r="T386" s="14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1"/>
      <c r="AG386" s="12"/>
    </row>
    <row r="387" ht="12.75" customHeight="1">
      <c r="A387" s="11"/>
      <c r="B387" s="11"/>
      <c r="C387" s="323"/>
      <c r="D387" s="323"/>
      <c r="E387" s="330"/>
      <c r="F387" s="335"/>
      <c r="G387" s="335"/>
      <c r="H387" s="332"/>
      <c r="I387" s="332"/>
      <c r="J387" s="329"/>
      <c r="K387" s="329"/>
      <c r="L387" s="329"/>
      <c r="M387" s="329"/>
      <c r="N387" s="329"/>
      <c r="O387" s="329"/>
      <c r="P387" s="333"/>
      <c r="Q387" s="333"/>
      <c r="R387" s="334"/>
      <c r="S387" s="18"/>
      <c r="T387" s="14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1"/>
      <c r="AG387" s="12"/>
    </row>
    <row r="388" ht="12.75" customHeight="1">
      <c r="A388" s="11"/>
      <c r="B388" s="11"/>
      <c r="C388" s="323"/>
      <c r="D388" s="323"/>
      <c r="E388" s="330"/>
      <c r="F388" s="335"/>
      <c r="G388" s="335"/>
      <c r="H388" s="332"/>
      <c r="I388" s="332"/>
      <c r="J388" s="329"/>
      <c r="K388" s="329"/>
      <c r="L388" s="329"/>
      <c r="M388" s="329"/>
      <c r="N388" s="329"/>
      <c r="O388" s="329"/>
      <c r="P388" s="333"/>
      <c r="Q388" s="333"/>
      <c r="R388" s="334"/>
      <c r="S388" s="18"/>
      <c r="T388" s="14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1"/>
      <c r="AG388" s="12"/>
    </row>
    <row r="389" ht="12.75" customHeight="1">
      <c r="A389" s="11"/>
      <c r="B389" s="11"/>
      <c r="C389" s="323"/>
      <c r="D389" s="323"/>
      <c r="E389" s="330"/>
      <c r="F389" s="335"/>
      <c r="G389" s="335"/>
      <c r="H389" s="332"/>
      <c r="I389" s="332"/>
      <c r="J389" s="329"/>
      <c r="K389" s="329"/>
      <c r="L389" s="329"/>
      <c r="M389" s="329"/>
      <c r="N389" s="329"/>
      <c r="O389" s="329"/>
      <c r="P389" s="333"/>
      <c r="Q389" s="333"/>
      <c r="R389" s="17"/>
      <c r="S389" s="18"/>
      <c r="T389" s="14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1"/>
      <c r="AG389" s="12"/>
    </row>
    <row r="390" ht="12.75" customHeight="1">
      <c r="A390" s="11"/>
      <c r="B390" s="11"/>
      <c r="C390" s="323"/>
      <c r="D390" s="323"/>
      <c r="E390" s="330"/>
      <c r="F390" s="335"/>
      <c r="G390" s="335"/>
      <c r="H390" s="332"/>
      <c r="I390" s="332"/>
      <c r="J390" s="329"/>
      <c r="K390" s="329"/>
      <c r="L390" s="329"/>
      <c r="M390" s="329"/>
      <c r="N390" s="329"/>
      <c r="O390" s="329"/>
      <c r="P390" s="333"/>
      <c r="Q390" s="333"/>
      <c r="R390" s="17"/>
      <c r="S390" s="18"/>
      <c r="T390" s="14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1"/>
      <c r="AG390" s="12"/>
    </row>
    <row r="391" ht="12.75" customHeight="1">
      <c r="A391" s="11"/>
      <c r="B391" s="11"/>
      <c r="C391" s="323"/>
      <c r="D391" s="323"/>
      <c r="E391" s="330"/>
      <c r="F391" s="335"/>
      <c r="G391" s="335"/>
      <c r="H391" s="332"/>
      <c r="I391" s="332"/>
      <c r="J391" s="329"/>
      <c r="K391" s="329"/>
      <c r="L391" s="329"/>
      <c r="M391" s="329"/>
      <c r="N391" s="329"/>
      <c r="O391" s="329"/>
      <c r="P391" s="333"/>
      <c r="Q391" s="333"/>
      <c r="R391" s="17"/>
      <c r="S391" s="18"/>
      <c r="T391" s="14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1"/>
      <c r="AG391" s="12"/>
    </row>
    <row r="392" ht="12.75" customHeight="1">
      <c r="A392" s="11"/>
      <c r="B392" s="11"/>
      <c r="C392" s="323"/>
      <c r="D392" s="323"/>
      <c r="E392" s="330"/>
      <c r="F392" s="335"/>
      <c r="G392" s="335"/>
      <c r="H392" s="332"/>
      <c r="I392" s="332"/>
      <c r="J392" s="329"/>
      <c r="K392" s="329"/>
      <c r="L392" s="329"/>
      <c r="M392" s="329"/>
      <c r="N392" s="329"/>
      <c r="O392" s="329"/>
      <c r="P392" s="333"/>
      <c r="Q392" s="333"/>
      <c r="R392" s="17"/>
      <c r="S392" s="18"/>
      <c r="T392" s="14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1"/>
      <c r="AG392" s="12"/>
    </row>
    <row r="393" ht="12.75" customHeight="1">
      <c r="A393" s="11"/>
      <c r="B393" s="11"/>
      <c r="C393" s="323"/>
      <c r="D393" s="323"/>
      <c r="E393" s="330"/>
      <c r="F393" s="335"/>
      <c r="G393" s="335"/>
      <c r="H393" s="332"/>
      <c r="I393" s="332"/>
      <c r="J393" s="329"/>
      <c r="K393" s="329"/>
      <c r="L393" s="329"/>
      <c r="M393" s="329"/>
      <c r="N393" s="329"/>
      <c r="O393" s="329"/>
      <c r="P393" s="333"/>
      <c r="Q393" s="333"/>
      <c r="R393" s="17"/>
      <c r="S393" s="18"/>
      <c r="T393" s="14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1"/>
      <c r="AG393" s="12"/>
    </row>
    <row r="394" ht="12.75" customHeight="1">
      <c r="A394" s="11"/>
      <c r="B394" s="11"/>
      <c r="C394" s="323"/>
      <c r="D394" s="323"/>
      <c r="E394" s="330"/>
      <c r="F394" s="335"/>
      <c r="G394" s="335"/>
      <c r="H394" s="332"/>
      <c r="I394" s="332"/>
      <c r="J394" s="329"/>
      <c r="K394" s="329"/>
      <c r="L394" s="329"/>
      <c r="M394" s="329"/>
      <c r="N394" s="329"/>
      <c r="O394" s="329"/>
      <c r="P394" s="333"/>
      <c r="Q394" s="333"/>
      <c r="R394" s="17"/>
      <c r="S394" s="18"/>
      <c r="T394" s="14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1"/>
      <c r="AG394" s="12"/>
    </row>
    <row r="395" ht="12.75" customHeight="1">
      <c r="A395" s="11"/>
      <c r="B395" s="11"/>
      <c r="C395" s="323"/>
      <c r="D395" s="323"/>
      <c r="E395" s="330"/>
      <c r="F395" s="335"/>
      <c r="G395" s="335"/>
      <c r="H395" s="332"/>
      <c r="I395" s="332"/>
      <c r="J395" s="329"/>
      <c r="K395" s="329"/>
      <c r="L395" s="329"/>
      <c r="M395" s="329"/>
      <c r="N395" s="329"/>
      <c r="O395" s="329"/>
      <c r="P395" s="333"/>
      <c r="Q395" s="333"/>
      <c r="R395" s="334"/>
      <c r="S395" s="18"/>
      <c r="T395" s="14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1"/>
      <c r="AG395" s="12"/>
    </row>
    <row r="396" ht="12.75" customHeight="1">
      <c r="A396" s="11"/>
      <c r="B396" s="11"/>
      <c r="C396" s="323"/>
      <c r="D396" s="323"/>
      <c r="E396" s="330"/>
      <c r="F396" s="335"/>
      <c r="G396" s="335"/>
      <c r="H396" s="332"/>
      <c r="I396" s="332"/>
      <c r="J396" s="329"/>
      <c r="K396" s="329"/>
      <c r="L396" s="329"/>
      <c r="M396" s="329"/>
      <c r="N396" s="329"/>
      <c r="O396" s="329"/>
      <c r="P396" s="333"/>
      <c r="Q396" s="333"/>
      <c r="R396" s="334"/>
      <c r="S396" s="18"/>
      <c r="T396" s="14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1"/>
      <c r="AG396" s="12"/>
    </row>
    <row r="397" ht="12.75" customHeight="1">
      <c r="A397" s="11"/>
      <c r="B397" s="11"/>
      <c r="C397" s="323"/>
      <c r="D397" s="323"/>
      <c r="E397" s="330"/>
      <c r="F397" s="335"/>
      <c r="G397" s="335"/>
      <c r="H397" s="332"/>
      <c r="I397" s="332"/>
      <c r="J397" s="329"/>
      <c r="K397" s="329"/>
      <c r="L397" s="329"/>
      <c r="M397" s="329"/>
      <c r="N397" s="329"/>
      <c r="O397" s="329"/>
      <c r="P397" s="333"/>
      <c r="Q397" s="333"/>
      <c r="R397" s="334"/>
      <c r="S397" s="18"/>
      <c r="T397" s="14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1"/>
      <c r="AG397" s="12"/>
    </row>
    <row r="398" ht="12.75" customHeight="1">
      <c r="A398" s="11"/>
      <c r="B398" s="11"/>
      <c r="C398" s="323"/>
      <c r="D398" s="323"/>
      <c r="E398" s="330"/>
      <c r="F398" s="335"/>
      <c r="G398" s="335"/>
      <c r="H398" s="332"/>
      <c r="I398" s="332"/>
      <c r="J398" s="329"/>
      <c r="K398" s="329"/>
      <c r="L398" s="329"/>
      <c r="M398" s="329"/>
      <c r="N398" s="329"/>
      <c r="O398" s="329"/>
      <c r="P398" s="333"/>
      <c r="Q398" s="333"/>
      <c r="R398" s="334"/>
      <c r="S398" s="18"/>
      <c r="T398" s="14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1"/>
      <c r="AG398" s="12"/>
    </row>
    <row r="399" ht="12.75" customHeight="1">
      <c r="A399" s="11"/>
      <c r="B399" s="11"/>
      <c r="C399" s="323"/>
      <c r="D399" s="323"/>
      <c r="E399" s="330"/>
      <c r="F399" s="335"/>
      <c r="G399" s="335"/>
      <c r="H399" s="332"/>
      <c r="I399" s="332"/>
      <c r="J399" s="329"/>
      <c r="K399" s="329"/>
      <c r="L399" s="329"/>
      <c r="M399" s="329"/>
      <c r="N399" s="329"/>
      <c r="O399" s="329"/>
      <c r="P399" s="333"/>
      <c r="Q399" s="333"/>
      <c r="R399" s="334"/>
      <c r="S399" s="18"/>
      <c r="T399" s="14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1"/>
      <c r="AG399" s="12"/>
    </row>
    <row r="400" ht="12.75" customHeight="1">
      <c r="A400" s="11"/>
      <c r="B400" s="11"/>
      <c r="C400" s="323"/>
      <c r="D400" s="323"/>
      <c r="E400" s="330"/>
      <c r="F400" s="335"/>
      <c r="G400" s="335"/>
      <c r="H400" s="332"/>
      <c r="I400" s="332"/>
      <c r="J400" s="329"/>
      <c r="K400" s="329"/>
      <c r="L400" s="329"/>
      <c r="M400" s="329"/>
      <c r="N400" s="329"/>
      <c r="O400" s="329"/>
      <c r="P400" s="333"/>
      <c r="Q400" s="333"/>
      <c r="R400" s="334"/>
      <c r="S400" s="18"/>
      <c r="T400" s="14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1"/>
      <c r="AG400" s="12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</row>
  </sheetData>
  <autoFilter ref="$C$6:$AF$291"/>
  <mergeCells count="26">
    <mergeCell ref="L295:M295"/>
    <mergeCell ref="AG283:AG284"/>
    <mergeCell ref="F4:G4"/>
    <mergeCell ref="B4:B5"/>
    <mergeCell ref="C4:C5"/>
    <mergeCell ref="A4:A5"/>
    <mergeCell ref="E4:E5"/>
    <mergeCell ref="D4:D5"/>
    <mergeCell ref="H4:I4"/>
    <mergeCell ref="B3:Q3"/>
    <mergeCell ref="R3:AB3"/>
    <mergeCell ref="AF4:AF5"/>
    <mergeCell ref="AC4:AC5"/>
    <mergeCell ref="AE4:AE5"/>
    <mergeCell ref="AD4:AD5"/>
    <mergeCell ref="AC3:AF3"/>
    <mergeCell ref="Q4:Q5"/>
    <mergeCell ref="P4:P5"/>
    <mergeCell ref="J4:J5"/>
    <mergeCell ref="M4:M5"/>
    <mergeCell ref="B2:T2"/>
    <mergeCell ref="K4:K5"/>
    <mergeCell ref="L4:L5"/>
    <mergeCell ref="R4:AB4"/>
    <mergeCell ref="N4:N5"/>
    <mergeCell ref="O4:O5"/>
  </mergeCells>
  <conditionalFormatting sqref="A7:A291">
    <cfRule type="containsText" dxfId="0" priority="1" operator="containsText" text="x">
      <formula>NOT(ISERROR(SEARCH(("x"),(A7))))</formula>
    </cfRule>
  </conditionalFormatting>
  <conditionalFormatting sqref="R7:AB10 R248 Z248:AB248 U248:W248 AF250 Z252:AB252 R252:X252 R250:AB250 U234:AB234 R235:AB237 U238:AB240 T239:T240 R238:S240 R241:AB247 AF234:AF248 AF256 R256:AB256 R201:AB202 R213:AB214 R205:AB208 AF201:AF214 AF129:AF141 R83:AB141 AF85:AF111">
    <cfRule type="containsText" dxfId="0" priority="2" stopIfTrue="1" operator="containsText" text="tak">
      <formula>NOT(ISERROR(SEARCH(("tak"),(R7))))</formula>
    </cfRule>
  </conditionalFormatting>
  <conditionalFormatting sqref="R7:AB10 R248 Z248:AB248 U248:W248 AF250 Z252:AB252 R252:X252 R250:AB250 U234:AB234 R235:AB237 U238:AB240 T239:T240 R238:S240 R241:AB247 AF234:AF248 AF256 R256:AB256 R201:AB202 R213:AB214 R205:AB208 AF201:AF214 AF129:AF141 R83:AB141 AF85:AF111">
    <cfRule type="containsText" dxfId="1" priority="3" stopIfTrue="1" operator="containsText" text="nie">
      <formula>NOT(ISERROR(SEARCH(("nie"),(R7))))</formula>
    </cfRule>
  </conditionalFormatting>
  <conditionalFormatting sqref="AF7:AF10">
    <cfRule type="containsText" dxfId="0" priority="4" stopIfTrue="1" operator="containsText" text="tak">
      <formula>NOT(ISERROR(SEARCH(("tak"),(AF7))))</formula>
    </cfRule>
  </conditionalFormatting>
  <conditionalFormatting sqref="AF7:AF10">
    <cfRule type="containsText" dxfId="1" priority="5" stopIfTrue="1" operator="containsText" text="nie">
      <formula>NOT(ISERROR(SEARCH(("nie"),(AF7))))</formula>
    </cfRule>
  </conditionalFormatting>
  <conditionalFormatting sqref="AF7:AF10 AF250 AF234:AF248 AF256 AF201:AF214 AF129:AF141 AF103:AF111 AF85:AF92 AF95:AF98">
    <cfRule type="colorScale" priority="6">
      <colorScale>
        <cfvo type="formula" val="nie"/>
        <cfvo type="formula" val="tak"/>
        <color rgb="FFD99594"/>
        <color rgb="FF9BBB59"/>
      </colorScale>
    </cfRule>
  </conditionalFormatting>
  <conditionalFormatting sqref="R11:AB14 R15:R20 T15:AB20 S15:S31">
    <cfRule type="containsText" dxfId="0" priority="7" stopIfTrue="1" operator="containsText" text="tak">
      <formula>NOT(ISERROR(SEARCH(("tak"),(R11))))</formula>
    </cfRule>
  </conditionalFormatting>
  <conditionalFormatting sqref="R11:AB14 R15:R20 T15:AB20 S15:S31">
    <cfRule type="containsText" dxfId="1" priority="8" stopIfTrue="1" operator="containsText" text="nie">
      <formula>NOT(ISERROR(SEARCH(("nie"),(R11))))</formula>
    </cfRule>
  </conditionalFormatting>
  <conditionalFormatting sqref="AF11:AF20">
    <cfRule type="containsText" dxfId="0" priority="9" stopIfTrue="1" operator="containsText" text="tak">
      <formula>NOT(ISERROR(SEARCH(("tak"),(AF11))))</formula>
    </cfRule>
  </conditionalFormatting>
  <conditionalFormatting sqref="AF11:AF20">
    <cfRule type="containsText" dxfId="1" priority="10" stopIfTrue="1" operator="containsText" text="nie">
      <formula>NOT(ISERROR(SEARCH(("nie"),(AF11))))</formula>
    </cfRule>
  </conditionalFormatting>
  <conditionalFormatting sqref="AF11:AF20">
    <cfRule type="colorScale" priority="11">
      <colorScale>
        <cfvo type="formula" val="nie"/>
        <cfvo type="formula" val="tak"/>
        <color rgb="FFD99594"/>
        <color rgb="FF9BBB59"/>
      </colorScale>
    </cfRule>
  </conditionalFormatting>
  <conditionalFormatting sqref="AF21 R32:AB32 AF23 AF29:AF30 R21:R31 T21:AB31">
    <cfRule type="containsText" dxfId="0" priority="12" stopIfTrue="1" operator="containsText" text="tak">
      <formula>NOT(ISERROR(SEARCH(("tak"),(AF21))))</formula>
    </cfRule>
  </conditionalFormatting>
  <conditionalFormatting sqref="AF21 R32:AB32 AF23 AF29:AF30 R21:R31 T21:AB31">
    <cfRule type="containsText" dxfId="1" priority="13" stopIfTrue="1" operator="containsText" text="nie">
      <formula>NOT(ISERROR(SEARCH(("nie"),(AF21))))</formula>
    </cfRule>
  </conditionalFormatting>
  <conditionalFormatting sqref="AF21 AF23 AF29:AF30">
    <cfRule type="colorScale" priority="14">
      <colorScale>
        <cfvo type="formula" val="nie"/>
        <cfvo type="formula" val="tak"/>
        <color rgb="FFD99594"/>
        <color rgb="FF9BBB59"/>
      </colorScale>
    </cfRule>
  </conditionalFormatting>
  <conditionalFormatting sqref="AF22">
    <cfRule type="containsText" dxfId="0" priority="15" stopIfTrue="1" operator="containsText" text="tak">
      <formula>NOT(ISERROR(SEARCH(("tak"),(AF22))))</formula>
    </cfRule>
  </conditionalFormatting>
  <conditionalFormatting sqref="AF22">
    <cfRule type="containsText" dxfId="1" priority="16" stopIfTrue="1" operator="containsText" text="nie">
      <formula>NOT(ISERROR(SEARCH(("nie"),(AF22))))</formula>
    </cfRule>
  </conditionalFormatting>
  <conditionalFormatting sqref="AF22">
    <cfRule type="colorScale" priority="17">
      <colorScale>
        <cfvo type="formula" val="nie"/>
        <cfvo type="formula" val="tak"/>
        <color rgb="FFD99594"/>
        <color rgb="FF9BBB59"/>
      </colorScale>
    </cfRule>
  </conditionalFormatting>
  <conditionalFormatting sqref="AF25">
    <cfRule type="containsText" dxfId="0" priority="18" stopIfTrue="1" operator="containsText" text="tak">
      <formula>NOT(ISERROR(SEARCH(("tak"),(AF25))))</formula>
    </cfRule>
  </conditionalFormatting>
  <conditionalFormatting sqref="AF25">
    <cfRule type="containsText" dxfId="1" priority="19" stopIfTrue="1" operator="containsText" text="nie">
      <formula>NOT(ISERROR(SEARCH(("nie"),(AF25))))</formula>
    </cfRule>
  </conditionalFormatting>
  <conditionalFormatting sqref="AF25">
    <cfRule type="colorScale" priority="20">
      <colorScale>
        <cfvo type="formula" val="nie"/>
        <cfvo type="formula" val="tak"/>
        <color rgb="FFD99594"/>
        <color rgb="FF9BBB59"/>
      </colorScale>
    </cfRule>
  </conditionalFormatting>
  <conditionalFormatting sqref="AF26">
    <cfRule type="containsText" dxfId="0" priority="21" stopIfTrue="1" operator="containsText" text="tak">
      <formula>NOT(ISERROR(SEARCH(("tak"),(AF26))))</formula>
    </cfRule>
  </conditionalFormatting>
  <conditionalFormatting sqref="AF26">
    <cfRule type="containsText" dxfId="1" priority="22" stopIfTrue="1" operator="containsText" text="nie">
      <formula>NOT(ISERROR(SEARCH(("nie"),(AF26))))</formula>
    </cfRule>
  </conditionalFormatting>
  <conditionalFormatting sqref="AF26">
    <cfRule type="colorScale" priority="23">
      <colorScale>
        <cfvo type="formula" val="nie"/>
        <cfvo type="formula" val="tak"/>
        <color rgb="FFD99594"/>
        <color rgb="FF9BBB59"/>
      </colorScale>
    </cfRule>
  </conditionalFormatting>
  <conditionalFormatting sqref="AF24">
    <cfRule type="containsText" dxfId="0" priority="24" stopIfTrue="1" operator="containsText" text="tak">
      <formula>NOT(ISERROR(SEARCH(("tak"),(AF24))))</formula>
    </cfRule>
  </conditionalFormatting>
  <conditionalFormatting sqref="AF24">
    <cfRule type="containsText" dxfId="1" priority="25" stopIfTrue="1" operator="containsText" text="nie">
      <formula>NOT(ISERROR(SEARCH(("nie"),(AF24))))</formula>
    </cfRule>
  </conditionalFormatting>
  <conditionalFormatting sqref="AF24">
    <cfRule type="colorScale" priority="26">
      <colorScale>
        <cfvo type="formula" val="nie"/>
        <cfvo type="formula" val="tak"/>
        <color rgb="FFD99594"/>
        <color rgb="FF9BBB59"/>
      </colorScale>
    </cfRule>
  </conditionalFormatting>
  <conditionalFormatting sqref="AF27">
    <cfRule type="containsText" dxfId="0" priority="27" stopIfTrue="1" operator="containsText" text="tak">
      <formula>NOT(ISERROR(SEARCH(("tak"),(AF27))))</formula>
    </cfRule>
  </conditionalFormatting>
  <conditionalFormatting sqref="AF27">
    <cfRule type="containsText" dxfId="1" priority="28" stopIfTrue="1" operator="containsText" text="nie">
      <formula>NOT(ISERROR(SEARCH(("nie"),(AF27))))</formula>
    </cfRule>
  </conditionalFormatting>
  <conditionalFormatting sqref="AF27">
    <cfRule type="colorScale" priority="29">
      <colorScale>
        <cfvo type="formula" val="nie"/>
        <cfvo type="formula" val="tak"/>
        <color rgb="FFD99594"/>
        <color rgb="FF9BBB59"/>
      </colorScale>
    </cfRule>
  </conditionalFormatting>
  <conditionalFormatting sqref="AF28">
    <cfRule type="containsText" dxfId="0" priority="30" stopIfTrue="1" operator="containsText" text="tak">
      <formula>NOT(ISERROR(SEARCH(("tak"),(AF28))))</formula>
    </cfRule>
  </conditionalFormatting>
  <conditionalFormatting sqref="AF28">
    <cfRule type="containsText" dxfId="1" priority="31" stopIfTrue="1" operator="containsText" text="nie">
      <formula>NOT(ISERROR(SEARCH(("nie"),(AF28))))</formula>
    </cfRule>
  </conditionalFormatting>
  <conditionalFormatting sqref="AF28">
    <cfRule type="colorScale" priority="32">
      <colorScale>
        <cfvo type="formula" val="nie"/>
        <cfvo type="formula" val="tak"/>
        <color rgb="FFD99594"/>
        <color rgb="FF9BBB59"/>
      </colorScale>
    </cfRule>
  </conditionalFormatting>
  <conditionalFormatting sqref="AF31">
    <cfRule type="containsText" dxfId="0" priority="33" stopIfTrue="1" operator="containsText" text="tak">
      <formula>NOT(ISERROR(SEARCH(("tak"),(AF31))))</formula>
    </cfRule>
  </conditionalFormatting>
  <conditionalFormatting sqref="AF31">
    <cfRule type="containsText" dxfId="1" priority="34" stopIfTrue="1" operator="containsText" text="nie">
      <formula>NOT(ISERROR(SEARCH(("nie"),(AF31))))</formula>
    </cfRule>
  </conditionalFormatting>
  <conditionalFormatting sqref="AF31">
    <cfRule type="colorScale" priority="35">
      <colorScale>
        <cfvo type="formula" val="nie"/>
        <cfvo type="formula" val="tak"/>
        <color rgb="FFD99594"/>
        <color rgb="FF9BBB59"/>
      </colorScale>
    </cfRule>
  </conditionalFormatting>
  <conditionalFormatting sqref="AF32">
    <cfRule type="containsText" dxfId="0" priority="36" stopIfTrue="1" operator="containsText" text="tak">
      <formula>NOT(ISERROR(SEARCH(("tak"),(AF32))))</formula>
    </cfRule>
  </conditionalFormatting>
  <conditionalFormatting sqref="AF32">
    <cfRule type="containsText" dxfId="1" priority="37" stopIfTrue="1" operator="containsText" text="nie">
      <formula>NOT(ISERROR(SEARCH(("nie"),(AF32))))</formula>
    </cfRule>
  </conditionalFormatting>
  <conditionalFormatting sqref="AF32">
    <cfRule type="colorScale" priority="38">
      <colorScale>
        <cfvo type="formula" val="nie"/>
        <cfvo type="formula" val="tak"/>
        <color rgb="FFD99594"/>
        <color rgb="FF9BBB59"/>
      </colorScale>
    </cfRule>
  </conditionalFormatting>
  <conditionalFormatting sqref="R37:S37 U37:AB37 T36:T37">
    <cfRule type="containsText" dxfId="0" priority="39" stopIfTrue="1" operator="containsText" text="tak">
      <formula>NOT(ISERROR(SEARCH(("tak"),(R37))))</formula>
    </cfRule>
  </conditionalFormatting>
  <conditionalFormatting sqref="R37:S37 U37:AB37 T36:T37">
    <cfRule type="containsText" dxfId="1" priority="40" stopIfTrue="1" operator="containsText" text="nie">
      <formula>NOT(ISERROR(SEARCH(("nie"),(R37))))</formula>
    </cfRule>
  </conditionalFormatting>
  <conditionalFormatting sqref="R33:AB35 R36:S36 U36:AB36">
    <cfRule type="containsText" dxfId="0" priority="41" stopIfTrue="1" operator="containsText" text="tak">
      <formula>NOT(ISERROR(SEARCH(("tak"),(R33))))</formula>
    </cfRule>
  </conditionalFormatting>
  <conditionalFormatting sqref="R33:AB35 R36:S36 U36:AB36">
    <cfRule type="containsText" dxfId="1" priority="42" stopIfTrue="1" operator="containsText" text="nie">
      <formula>NOT(ISERROR(SEARCH(("nie"),(R33))))</formula>
    </cfRule>
  </conditionalFormatting>
  <conditionalFormatting sqref="AF33:AF37">
    <cfRule type="containsText" dxfId="0" priority="43" stopIfTrue="1" operator="containsText" text="tak">
      <formula>NOT(ISERROR(SEARCH(("tak"),(AF33))))</formula>
    </cfRule>
  </conditionalFormatting>
  <conditionalFormatting sqref="AF33:AF37">
    <cfRule type="containsText" dxfId="1" priority="44" stopIfTrue="1" operator="containsText" text="nie">
      <formula>NOT(ISERROR(SEARCH(("nie"),(AF33))))</formula>
    </cfRule>
  </conditionalFormatting>
  <conditionalFormatting sqref="AF33:AF37">
    <cfRule type="colorScale" priority="45">
      <colorScale>
        <cfvo type="formula" val="nie"/>
        <cfvo type="formula" val="tak"/>
        <color rgb="FFD99594"/>
        <color rgb="FF9BBB59"/>
      </colorScale>
    </cfRule>
  </conditionalFormatting>
  <conditionalFormatting sqref="R49:R54 T49:AB54">
    <cfRule type="containsText" dxfId="0" priority="46" stopIfTrue="1" operator="containsText" text="tak">
      <formula>NOT(ISERROR(SEARCH(("tak"),(R49))))</formula>
    </cfRule>
  </conditionalFormatting>
  <conditionalFormatting sqref="R49:R54 T49:AB54">
    <cfRule type="containsText" dxfId="1" priority="47" stopIfTrue="1" operator="containsText" text="nie">
      <formula>NOT(ISERROR(SEARCH(("nie"),(R49))))</formula>
    </cfRule>
  </conditionalFormatting>
  <conditionalFormatting sqref="R40:R44 T40:AB44">
    <cfRule type="containsText" dxfId="0" priority="48" stopIfTrue="1" operator="containsText" text="tak">
      <formula>NOT(ISERROR(SEARCH(("tak"),(R40))))</formula>
    </cfRule>
  </conditionalFormatting>
  <conditionalFormatting sqref="R40:R44 T40:AB44">
    <cfRule type="containsText" dxfId="1" priority="49" stopIfTrue="1" operator="containsText" text="nie">
      <formula>NOT(ISERROR(SEARCH(("nie"),(R40))))</formula>
    </cfRule>
  </conditionalFormatting>
  <conditionalFormatting sqref="R38:AB39 S40:S59 R62:T63">
    <cfRule type="containsText" dxfId="0" priority="50" stopIfTrue="1" operator="containsText" text="tak">
      <formula>NOT(ISERROR(SEARCH(("tak"),(R38))))</formula>
    </cfRule>
  </conditionalFormatting>
  <conditionalFormatting sqref="R38:AB39 S40:S59 R62:T63">
    <cfRule type="containsText" dxfId="1" priority="51" stopIfTrue="1" operator="containsText" text="nie">
      <formula>NOT(ISERROR(SEARCH(("nie"),(R38))))</formula>
    </cfRule>
  </conditionalFormatting>
  <conditionalFormatting sqref="T58:AB58 W57 AA57:AB57 T59">
    <cfRule type="containsText" dxfId="0" priority="52" stopIfTrue="1" operator="containsText" text="tak">
      <formula>NOT(ISERROR(SEARCH(("tak"),(T58))))</formula>
    </cfRule>
  </conditionalFormatting>
  <conditionalFormatting sqref="T58:AB58 W57 AA57:AB57 T59">
    <cfRule type="containsText" dxfId="1" priority="53" stopIfTrue="1" operator="containsText" text="nie">
      <formula>NOT(ISERROR(SEARCH(("nie"),(T58))))</formula>
    </cfRule>
  </conditionalFormatting>
  <conditionalFormatting sqref="U57:V57 X57:Z57 T55:T57 U55:AB56">
    <cfRule type="containsText" dxfId="0" priority="54" stopIfTrue="1" operator="containsText" text="tak">
      <formula>NOT(ISERROR(SEARCH(("tak"),(U57))))</formula>
    </cfRule>
  </conditionalFormatting>
  <conditionalFormatting sqref="U57:V57 X57:Z57 T55:T57 U55:AB56">
    <cfRule type="containsText" dxfId="1" priority="55" stopIfTrue="1" operator="containsText" text="nie">
      <formula>NOT(ISERROR(SEARCH(("nie"),(U57))))</formula>
    </cfRule>
  </conditionalFormatting>
  <conditionalFormatting sqref="R55:R57">
    <cfRule type="containsText" dxfId="0" priority="56" stopIfTrue="1" operator="containsText" text="tak">
      <formula>NOT(ISERROR(SEARCH(("tak"),(R55))))</formula>
    </cfRule>
  </conditionalFormatting>
  <conditionalFormatting sqref="R55:R57">
    <cfRule type="containsText" dxfId="1" priority="57" stopIfTrue="1" operator="containsText" text="nie">
      <formula>NOT(ISERROR(SEARCH(("nie"),(R55))))</formula>
    </cfRule>
  </conditionalFormatting>
  <conditionalFormatting sqref="R58">
    <cfRule type="containsText" dxfId="0" priority="58" stopIfTrue="1" operator="containsText" text="tak">
      <formula>NOT(ISERROR(SEARCH(("tak"),(R58))))</formula>
    </cfRule>
  </conditionalFormatting>
  <conditionalFormatting sqref="R58">
    <cfRule type="containsText" dxfId="1" priority="59" stopIfTrue="1" operator="containsText" text="nie">
      <formula>NOT(ISERROR(SEARCH(("nie"),(R58))))</formula>
    </cfRule>
  </conditionalFormatting>
  <conditionalFormatting sqref="R64:T65 R60:T61 U60:AB65">
    <cfRule type="containsText" dxfId="0" priority="60" stopIfTrue="1" operator="containsText" text="tak">
      <formula>NOT(ISERROR(SEARCH(("tak"),(R64))))</formula>
    </cfRule>
  </conditionalFormatting>
  <conditionalFormatting sqref="R64:T65 R60:T61 U60:AB65">
    <cfRule type="containsText" dxfId="1" priority="61" stopIfTrue="1" operator="containsText" text="nie">
      <formula>NOT(ISERROR(SEARCH(("nie"),(R64))))</formula>
    </cfRule>
  </conditionalFormatting>
  <conditionalFormatting sqref="R59 U59:AB59">
    <cfRule type="containsText" dxfId="0" priority="62" stopIfTrue="1" operator="containsText" text="tak">
      <formula>NOT(ISERROR(SEARCH(("tak"),(R59))))</formula>
    </cfRule>
  </conditionalFormatting>
  <conditionalFormatting sqref="R59 U59:AB59">
    <cfRule type="containsText" dxfId="1" priority="63" stopIfTrue="1" operator="containsText" text="nie">
      <formula>NOT(ISERROR(SEARCH(("nie"),(R59))))</formula>
    </cfRule>
  </conditionalFormatting>
  <conditionalFormatting sqref="R47:R48 T47:AB48">
    <cfRule type="containsText" dxfId="0" priority="64" stopIfTrue="1" operator="containsText" text="tak">
      <formula>NOT(ISERROR(SEARCH(("tak"),(R47))))</formula>
    </cfRule>
  </conditionalFormatting>
  <conditionalFormatting sqref="R47:R48 T47:AB48">
    <cfRule type="containsText" dxfId="1" priority="65" stopIfTrue="1" operator="containsText" text="nie">
      <formula>NOT(ISERROR(SEARCH(("nie"),(R47))))</formula>
    </cfRule>
  </conditionalFormatting>
  <conditionalFormatting sqref="R45 T45:AB45">
    <cfRule type="containsText" dxfId="0" priority="66" stopIfTrue="1" operator="containsText" text="tak">
      <formula>NOT(ISERROR(SEARCH(("tak"),(R45))))</formula>
    </cfRule>
  </conditionalFormatting>
  <conditionalFormatting sqref="R45 T45:AB45">
    <cfRule type="containsText" dxfId="1" priority="67" stopIfTrue="1" operator="containsText" text="nie">
      <formula>NOT(ISERROR(SEARCH(("nie"),(R45))))</formula>
    </cfRule>
  </conditionalFormatting>
  <conditionalFormatting sqref="R46 T46:AB46">
    <cfRule type="containsText" dxfId="0" priority="68" stopIfTrue="1" operator="containsText" text="tak">
      <formula>NOT(ISERROR(SEARCH(("tak"),(R46))))</formula>
    </cfRule>
  </conditionalFormatting>
  <conditionalFormatting sqref="R46 T46:AB46">
    <cfRule type="containsText" dxfId="1" priority="69" stopIfTrue="1" operator="containsText" text="nie">
      <formula>NOT(ISERROR(SEARCH(("nie"),(R46))))</formula>
    </cfRule>
  </conditionalFormatting>
  <conditionalFormatting sqref="AF47">
    <cfRule type="containsText" dxfId="0" priority="70" operator="containsText" text="tak">
      <formula>NOT(ISERROR(SEARCH(("tak"),(AF47))))</formula>
    </cfRule>
  </conditionalFormatting>
  <conditionalFormatting sqref="AF47">
    <cfRule type="containsText" dxfId="1" priority="71" operator="containsText" text="nie">
      <formula>NOT(ISERROR(SEARCH(("nie"),(AF47))))</formula>
    </cfRule>
  </conditionalFormatting>
  <conditionalFormatting sqref="AF38:AF52 AF55:AF65">
    <cfRule type="containsText" dxfId="0" priority="72" stopIfTrue="1" operator="containsText" text="tak">
      <formula>NOT(ISERROR(SEARCH(("tak"),(AF38))))</formula>
    </cfRule>
  </conditionalFormatting>
  <conditionalFormatting sqref="AF38:AF52 AF55:AF65">
    <cfRule type="containsText" dxfId="1" priority="73" stopIfTrue="1" operator="containsText" text="nie">
      <formula>NOT(ISERROR(SEARCH(("nie"),(AF38))))</formula>
    </cfRule>
  </conditionalFormatting>
  <conditionalFormatting sqref="AF38:AF52 AF55:AF65">
    <cfRule type="colorScale" priority="74">
      <colorScale>
        <cfvo type="formula" val="nie"/>
        <cfvo type="formula" val="tak"/>
        <color rgb="FFD99594"/>
        <color rgb="FF9BBB59"/>
      </colorScale>
    </cfRule>
  </conditionalFormatting>
  <conditionalFormatting sqref="R66:AB69">
    <cfRule type="containsText" dxfId="0" priority="75" stopIfTrue="1" operator="containsText" text="tak">
      <formula>NOT(ISERROR(SEARCH(("tak"),(R66))))</formula>
    </cfRule>
  </conditionalFormatting>
  <conditionalFormatting sqref="R66:AB69">
    <cfRule type="containsText" dxfId="1" priority="76" stopIfTrue="1" operator="containsText" text="nie">
      <formula>NOT(ISERROR(SEARCH(("nie"),(R66))))</formula>
    </cfRule>
  </conditionalFormatting>
  <conditionalFormatting sqref="AF66:AF69">
    <cfRule type="containsText" dxfId="0" priority="77" stopIfTrue="1" operator="containsText" text="tak">
      <formula>NOT(ISERROR(SEARCH(("tak"),(AF66))))</formula>
    </cfRule>
  </conditionalFormatting>
  <conditionalFormatting sqref="AF66:AF69">
    <cfRule type="containsText" dxfId="1" priority="78" stopIfTrue="1" operator="containsText" text="nie">
      <formula>NOT(ISERROR(SEARCH(("nie"),(AF66))))</formula>
    </cfRule>
  </conditionalFormatting>
  <conditionalFormatting sqref="AF66:AF69">
    <cfRule type="colorScale" priority="79">
      <colorScale>
        <cfvo type="formula" val="nie"/>
        <cfvo type="formula" val="tak"/>
        <color rgb="FFD99594"/>
        <color rgb="FF9BBB59"/>
      </colorScale>
    </cfRule>
  </conditionalFormatting>
  <conditionalFormatting sqref="R70:AB70">
    <cfRule type="containsText" dxfId="0" priority="80" stopIfTrue="1" operator="containsText" text="tak">
      <formula>NOT(ISERROR(SEARCH(("tak"),(R70))))</formula>
    </cfRule>
  </conditionalFormatting>
  <conditionalFormatting sqref="R70:AB70">
    <cfRule type="containsText" dxfId="1" priority="81" stopIfTrue="1" operator="containsText" text="nie">
      <formula>NOT(ISERROR(SEARCH(("nie"),(R70))))</formula>
    </cfRule>
  </conditionalFormatting>
  <conditionalFormatting sqref="AF70">
    <cfRule type="containsText" dxfId="0" priority="82" stopIfTrue="1" operator="containsText" text="tak">
      <formula>NOT(ISERROR(SEARCH(("tak"),(AF70))))</formula>
    </cfRule>
  </conditionalFormatting>
  <conditionalFormatting sqref="AF70">
    <cfRule type="containsText" dxfId="1" priority="83" stopIfTrue="1" operator="containsText" text="nie">
      <formula>NOT(ISERROR(SEARCH(("nie"),(AF70))))</formula>
    </cfRule>
  </conditionalFormatting>
  <conditionalFormatting sqref="AF70">
    <cfRule type="colorScale" priority="84">
      <colorScale>
        <cfvo type="formula" val="nie"/>
        <cfvo type="formula" val="tak"/>
        <color rgb="FFD99594"/>
        <color rgb="FF9BBB59"/>
      </colorScale>
    </cfRule>
  </conditionalFormatting>
  <conditionalFormatting sqref="R73:R75 S73:S79 T73:AB75 R71:AB72">
    <cfRule type="containsText" dxfId="0" priority="85" stopIfTrue="1" operator="containsText" text="tak">
      <formula>NOT(ISERROR(SEARCH(("tak"),(R73))))</formula>
    </cfRule>
  </conditionalFormatting>
  <conditionalFormatting sqref="R73:R75 S73:S79 T73:AB75 R71:AB72">
    <cfRule type="containsText" dxfId="1" priority="86" stopIfTrue="1" operator="containsText" text="nie">
      <formula>NOT(ISERROR(SEARCH(("nie"),(R73))))</formula>
    </cfRule>
  </conditionalFormatting>
  <conditionalFormatting sqref="R76 T76:AB76">
    <cfRule type="containsText" dxfId="0" priority="87" stopIfTrue="1" operator="containsText" text="tak">
      <formula>NOT(ISERROR(SEARCH(("tak"),(R76))))</formula>
    </cfRule>
  </conditionalFormatting>
  <conditionalFormatting sqref="R76 T76:AB76">
    <cfRule type="containsText" dxfId="1" priority="88" stopIfTrue="1" operator="containsText" text="nie">
      <formula>NOT(ISERROR(SEARCH(("nie"),(R76))))</formula>
    </cfRule>
  </conditionalFormatting>
  <conditionalFormatting sqref="R77:R78 T77:AB78">
    <cfRule type="containsText" dxfId="0" priority="89" stopIfTrue="1" operator="containsText" text="tak">
      <formula>NOT(ISERROR(SEARCH(("tak"),(R77))))</formula>
    </cfRule>
  </conditionalFormatting>
  <conditionalFormatting sqref="R77:R78 T77:AB78">
    <cfRule type="containsText" dxfId="1" priority="90" stopIfTrue="1" operator="containsText" text="nie">
      <formula>NOT(ISERROR(SEARCH(("nie"),(R77))))</formula>
    </cfRule>
  </conditionalFormatting>
  <conditionalFormatting sqref="R80:AB80 R79 T79:AB79">
    <cfRule type="containsText" dxfId="0" priority="91" stopIfTrue="1" operator="containsText" text="tak">
      <formula>NOT(ISERROR(SEARCH(("tak"),(R80))))</formula>
    </cfRule>
  </conditionalFormatting>
  <conditionalFormatting sqref="R80:AB80 R79 T79:AB79">
    <cfRule type="containsText" dxfId="1" priority="92" stopIfTrue="1" operator="containsText" text="nie">
      <formula>NOT(ISERROR(SEARCH(("nie"),(R80))))</formula>
    </cfRule>
  </conditionalFormatting>
  <conditionalFormatting sqref="AF71:AF80 AF83:AF84 AF121">
    <cfRule type="containsText" dxfId="0" priority="93" stopIfTrue="1" operator="containsText" text="tak">
      <formula>NOT(ISERROR(SEARCH(("tak"),(AF71))))</formula>
    </cfRule>
  </conditionalFormatting>
  <conditionalFormatting sqref="AF71:AF80 AF83:AF84 AF121">
    <cfRule type="containsText" dxfId="1" priority="94" stopIfTrue="1" operator="containsText" text="nie">
      <formula>NOT(ISERROR(SEARCH(("nie"),(AF71))))</formula>
    </cfRule>
  </conditionalFormatting>
  <conditionalFormatting sqref="AF71:AF80 AF83:AF84 AF121">
    <cfRule type="colorScale" priority="95">
      <colorScale>
        <cfvo type="formula" val="nie"/>
        <cfvo type="formula" val="tak"/>
        <color rgb="FFD99594"/>
        <color rgb="FF9BBB59"/>
      </colorScale>
    </cfRule>
  </conditionalFormatting>
  <conditionalFormatting sqref="R81:AB82">
    <cfRule type="containsText" dxfId="0" priority="96" stopIfTrue="1" operator="containsText" text="tak">
      <formula>NOT(ISERROR(SEARCH(("tak"),(R81))))</formula>
    </cfRule>
  </conditionalFormatting>
  <conditionalFormatting sqref="R81:AB82">
    <cfRule type="containsText" dxfId="1" priority="97" stopIfTrue="1" operator="containsText" text="nie">
      <formula>NOT(ISERROR(SEARCH(("nie"),(R81))))</formula>
    </cfRule>
  </conditionalFormatting>
  <conditionalFormatting sqref="AF81:AF82">
    <cfRule type="containsText" dxfId="0" priority="98" stopIfTrue="1" operator="containsText" text="tak">
      <formula>NOT(ISERROR(SEARCH(("tak"),(AF81))))</formula>
    </cfRule>
  </conditionalFormatting>
  <conditionalFormatting sqref="AF81:AF82">
    <cfRule type="containsText" dxfId="1" priority="99" stopIfTrue="1" operator="containsText" text="nie">
      <formula>NOT(ISERROR(SEARCH(("nie"),(AF81))))</formula>
    </cfRule>
  </conditionalFormatting>
  <conditionalFormatting sqref="AF81:AF82">
    <cfRule type="colorScale" priority="100">
      <colorScale>
        <cfvo type="formula" val="nie"/>
        <cfvo type="formula" val="tak"/>
        <color rgb="FFD99594"/>
        <color rgb="FF9BBB59"/>
      </colorScale>
    </cfRule>
  </conditionalFormatting>
  <conditionalFormatting sqref="AF113:AF120 AF122:AF127">
    <cfRule type="containsText" dxfId="0" priority="101" stopIfTrue="1" operator="containsText" text="tak">
      <formula>NOT(ISERROR(SEARCH(("tak"),(AF113))))</formula>
    </cfRule>
  </conditionalFormatting>
  <conditionalFormatting sqref="AF113:AF120 AF122:AF127">
    <cfRule type="containsText" dxfId="1" priority="102" stopIfTrue="1" operator="containsText" text="nie">
      <formula>NOT(ISERROR(SEARCH(("nie"),(AF113))))</formula>
    </cfRule>
  </conditionalFormatting>
  <conditionalFormatting sqref="AF113:AF120 AF122:AF127">
    <cfRule type="colorScale" priority="103">
      <colorScale>
        <cfvo type="formula" val="nie"/>
        <cfvo type="formula" val="tak"/>
        <color rgb="FFD99594"/>
        <color rgb="FF9BBB59"/>
      </colorScale>
    </cfRule>
  </conditionalFormatting>
  <conditionalFormatting sqref="AF93:AF94">
    <cfRule type="colorScale" priority="104">
      <colorScale>
        <cfvo type="formula" val="nie"/>
        <cfvo type="formula" val="tak"/>
        <color rgb="FFD99594"/>
        <color rgb="FF9BBB59"/>
      </colorScale>
    </cfRule>
  </conditionalFormatting>
  <conditionalFormatting sqref="AF112">
    <cfRule type="containsText" dxfId="0" priority="105" stopIfTrue="1" operator="containsText" text="tak">
      <formula>NOT(ISERROR(SEARCH(("tak"),(AF112))))</formula>
    </cfRule>
  </conditionalFormatting>
  <conditionalFormatting sqref="AF112">
    <cfRule type="containsText" dxfId="1" priority="106" stopIfTrue="1" operator="containsText" text="nie">
      <formula>NOT(ISERROR(SEARCH(("nie"),(AF112))))</formula>
    </cfRule>
  </conditionalFormatting>
  <conditionalFormatting sqref="AF112">
    <cfRule type="colorScale" priority="107">
      <colorScale>
        <cfvo type="formula" val="nie"/>
        <cfvo type="formula" val="tak"/>
        <color rgb="FFD99594"/>
        <color rgb="FF9BBB59"/>
      </colorScale>
    </cfRule>
  </conditionalFormatting>
  <conditionalFormatting sqref="R144:AB146 R152:AB152 AF142:AF151">
    <cfRule type="containsText" dxfId="0" priority="108" stopIfTrue="1" operator="containsText" text="tak">
      <formula>NOT(ISERROR(SEARCH(("tak"),(R144))))</formula>
    </cfRule>
  </conditionalFormatting>
  <conditionalFormatting sqref="R144:AB146 R152:AB152 AF142:AF151">
    <cfRule type="containsText" dxfId="1" priority="109" stopIfTrue="1" operator="containsText" text="nie">
      <formula>NOT(ISERROR(SEARCH(("nie"),(R144))))</formula>
    </cfRule>
  </conditionalFormatting>
  <conditionalFormatting sqref="R142:AB143">
    <cfRule type="containsText" dxfId="0" priority="110" stopIfTrue="1" operator="containsText" text="tak">
      <formula>NOT(ISERROR(SEARCH(("tak"),(R142))))</formula>
    </cfRule>
  </conditionalFormatting>
  <conditionalFormatting sqref="R142:AB143">
    <cfRule type="containsText" dxfId="1" priority="111" stopIfTrue="1" operator="containsText" text="nie">
      <formula>NOT(ISERROR(SEARCH(("nie"),(R142))))</formula>
    </cfRule>
  </conditionalFormatting>
  <conditionalFormatting sqref="R147:AB148">
    <cfRule type="containsText" dxfId="0" priority="112" stopIfTrue="1" operator="containsText" text="tak">
      <formula>NOT(ISERROR(SEARCH(("tak"),(R147))))</formula>
    </cfRule>
  </conditionalFormatting>
  <conditionalFormatting sqref="R147:AB148">
    <cfRule type="containsText" dxfId="1" priority="113" stopIfTrue="1" operator="containsText" text="nie">
      <formula>NOT(ISERROR(SEARCH(("nie"),(R147))))</formula>
    </cfRule>
  </conditionalFormatting>
  <conditionalFormatting sqref="R149:AB151">
    <cfRule type="containsText" dxfId="0" priority="114" stopIfTrue="1" operator="containsText" text="tak">
      <formula>NOT(ISERROR(SEARCH(("tak"),(R149))))</formula>
    </cfRule>
  </conditionalFormatting>
  <conditionalFormatting sqref="R149:AB151">
    <cfRule type="containsText" dxfId="1" priority="115" stopIfTrue="1" operator="containsText" text="nie">
      <formula>NOT(ISERROR(SEARCH(("nie"),(R149))))</formula>
    </cfRule>
  </conditionalFormatting>
  <conditionalFormatting sqref="AF142:AF151">
    <cfRule type="colorScale" priority="116">
      <colorScale>
        <cfvo type="formula" val="nie"/>
        <cfvo type="formula" val="tak"/>
        <color rgb="FFD99594"/>
        <color rgb="FF9BBB59"/>
      </colorScale>
    </cfRule>
  </conditionalFormatting>
  <conditionalFormatting sqref="R153:AB160">
    <cfRule type="containsText" dxfId="0" priority="117" stopIfTrue="1" operator="containsText" text="tak">
      <formula>NOT(ISERROR(SEARCH(("tak"),(R153))))</formula>
    </cfRule>
  </conditionalFormatting>
  <conditionalFormatting sqref="R153:AB160">
    <cfRule type="containsText" dxfId="1" priority="118" stopIfTrue="1" operator="containsText" text="nie">
      <formula>NOT(ISERROR(SEARCH(("nie"),(R153))))</formula>
    </cfRule>
  </conditionalFormatting>
  <conditionalFormatting sqref="AF153:AF158">
    <cfRule type="containsText" dxfId="0" priority="119" stopIfTrue="1" operator="containsText" text="tak">
      <formula>NOT(ISERROR(SEARCH(("tak"),(AF153))))</formula>
    </cfRule>
  </conditionalFormatting>
  <conditionalFormatting sqref="AF153:AF158">
    <cfRule type="containsText" dxfId="1" priority="120" stopIfTrue="1" operator="containsText" text="nie">
      <formula>NOT(ISERROR(SEARCH(("nie"),(AF153))))</formula>
    </cfRule>
  </conditionalFormatting>
  <conditionalFormatting sqref="AF153:AF158">
    <cfRule type="colorScale" priority="121">
      <colorScale>
        <cfvo type="formula" val="nie"/>
        <cfvo type="formula" val="tak"/>
        <color rgb="FFD99594"/>
        <color rgb="FF9BBB59"/>
      </colorScale>
    </cfRule>
  </conditionalFormatting>
  <conditionalFormatting sqref="R181:AB182 R185:AB190 R161:AB176">
    <cfRule type="containsText" dxfId="0" priority="122" stopIfTrue="1" operator="containsText" text="tak">
      <formula>NOT(ISERROR(SEARCH(("tak"),(R181))))</formula>
    </cfRule>
  </conditionalFormatting>
  <conditionalFormatting sqref="R181:AB182 R185:AB190 R161:AB176">
    <cfRule type="containsText" dxfId="1" priority="123" stopIfTrue="1" operator="containsText" text="nie">
      <formula>NOT(ISERROR(SEARCH(("nie"),(R181))))</formula>
    </cfRule>
  </conditionalFormatting>
  <conditionalFormatting sqref="R195:AB196">
    <cfRule type="containsText" dxfId="0" priority="124" stopIfTrue="1" operator="containsText" text="tak">
      <formula>NOT(ISERROR(SEARCH(("tak"),(R195))))</formula>
    </cfRule>
  </conditionalFormatting>
  <conditionalFormatting sqref="R195:AB196">
    <cfRule type="containsText" dxfId="1" priority="125" stopIfTrue="1" operator="containsText" text="nie">
      <formula>NOT(ISERROR(SEARCH(("nie"),(R195))))</formula>
    </cfRule>
  </conditionalFormatting>
  <conditionalFormatting sqref="R177:AB180">
    <cfRule type="containsText" dxfId="0" priority="126" stopIfTrue="1" operator="containsText" text="tak">
      <formula>NOT(ISERROR(SEARCH(("tak"),(R177))))</formula>
    </cfRule>
  </conditionalFormatting>
  <conditionalFormatting sqref="R177:AB180">
    <cfRule type="containsText" dxfId="1" priority="127" stopIfTrue="1" operator="containsText" text="nie">
      <formula>NOT(ISERROR(SEARCH(("nie"),(R177))))</formula>
    </cfRule>
  </conditionalFormatting>
  <conditionalFormatting sqref="R183:AB184">
    <cfRule type="containsText" dxfId="0" priority="128" stopIfTrue="1" operator="containsText" text="tak">
      <formula>NOT(ISERROR(SEARCH(("tak"),(R183))))</formula>
    </cfRule>
  </conditionalFormatting>
  <conditionalFormatting sqref="R183:AB184">
    <cfRule type="containsText" dxfId="1" priority="129" stopIfTrue="1" operator="containsText" text="nie">
      <formula>NOT(ISERROR(SEARCH(("nie"),(R183))))</formula>
    </cfRule>
  </conditionalFormatting>
  <conditionalFormatting sqref="R197:AB198">
    <cfRule type="containsText" dxfId="0" priority="130" stopIfTrue="1" operator="containsText" text="tak">
      <formula>NOT(ISERROR(SEARCH(("tak"),(R197))))</formula>
    </cfRule>
  </conditionalFormatting>
  <conditionalFormatting sqref="R197:AB198">
    <cfRule type="containsText" dxfId="1" priority="131" stopIfTrue="1" operator="containsText" text="nie">
      <formula>NOT(ISERROR(SEARCH(("nie"),(R197))))</formula>
    </cfRule>
  </conditionalFormatting>
  <conditionalFormatting sqref="AF195:AF198 AF161:AF190">
    <cfRule type="containsText" dxfId="0" priority="132" stopIfTrue="1" operator="containsText" text="tak">
      <formula>NOT(ISERROR(SEARCH(("tak"),(AF195))))</formula>
    </cfRule>
  </conditionalFormatting>
  <conditionalFormatting sqref="AF195:AF198 AF161:AF190">
    <cfRule type="containsText" dxfId="1" priority="133" stopIfTrue="1" operator="containsText" text="nie">
      <formula>NOT(ISERROR(SEARCH(("nie"),(AF195))))</formula>
    </cfRule>
  </conditionalFormatting>
  <conditionalFormatting sqref="AF195:AF198 AF161:AF190">
    <cfRule type="colorScale" priority="134">
      <colorScale>
        <cfvo type="formula" val="nie"/>
        <cfvo type="formula" val="tak"/>
        <color rgb="FFD99594"/>
        <color rgb="FF9BBB59"/>
      </colorScale>
    </cfRule>
  </conditionalFormatting>
  <conditionalFormatting sqref="R191:AB194">
    <cfRule type="containsText" dxfId="0" priority="135" stopIfTrue="1" operator="containsText" text="tak">
      <formula>NOT(ISERROR(SEARCH(("tak"),(R191))))</formula>
    </cfRule>
  </conditionalFormatting>
  <conditionalFormatting sqref="R191:AB194">
    <cfRule type="containsText" dxfId="1" priority="136" stopIfTrue="1" operator="containsText" text="nie">
      <formula>NOT(ISERROR(SEARCH(("nie"),(R191))))</formula>
    </cfRule>
  </conditionalFormatting>
  <conditionalFormatting sqref="AF191:AF194">
    <cfRule type="containsText" dxfId="0" priority="137" stopIfTrue="1" operator="containsText" text="tak">
      <formula>NOT(ISERROR(SEARCH(("tak"),(AF191))))</formula>
    </cfRule>
  </conditionalFormatting>
  <conditionalFormatting sqref="AF191:AF194">
    <cfRule type="containsText" dxfId="1" priority="138" stopIfTrue="1" operator="containsText" text="nie">
      <formula>NOT(ISERROR(SEARCH(("nie"),(AF191))))</formula>
    </cfRule>
  </conditionalFormatting>
  <conditionalFormatting sqref="AF191:AF194">
    <cfRule type="colorScale" priority="139">
      <colorScale>
        <cfvo type="formula" val="nie"/>
        <cfvo type="formula" val="tak"/>
        <color rgb="FFD99594"/>
        <color rgb="FF9BBB59"/>
      </colorScale>
    </cfRule>
  </conditionalFormatting>
  <conditionalFormatting sqref="R203:AB204">
    <cfRule type="containsText" dxfId="0" priority="140" stopIfTrue="1" operator="containsText" text="tak">
      <formula>NOT(ISERROR(SEARCH(("tak"),(R203))))</formula>
    </cfRule>
  </conditionalFormatting>
  <conditionalFormatting sqref="R203:AB204">
    <cfRule type="containsText" dxfId="1" priority="141" stopIfTrue="1" operator="containsText" text="nie">
      <formula>NOT(ISERROR(SEARCH(("nie"),(R203))))</formula>
    </cfRule>
  </conditionalFormatting>
  <conditionalFormatting sqref="R209:AB212">
    <cfRule type="containsText" dxfId="0" priority="142" stopIfTrue="1" operator="containsText" text="tak">
      <formula>NOT(ISERROR(SEARCH(("tak"),(R209))))</formula>
    </cfRule>
  </conditionalFormatting>
  <conditionalFormatting sqref="R209:AB212">
    <cfRule type="containsText" dxfId="1" priority="143" stopIfTrue="1" operator="containsText" text="nie">
      <formula>NOT(ISERROR(SEARCH(("nie"),(R209))))</formula>
    </cfRule>
  </conditionalFormatting>
  <conditionalFormatting sqref="AF199">
    <cfRule type="containsText" dxfId="0" priority="144" stopIfTrue="1" operator="containsText" text="tak">
      <formula>NOT(ISERROR(SEARCH(("tak"),(AF199))))</formula>
    </cfRule>
  </conditionalFormatting>
  <conditionalFormatting sqref="AF199">
    <cfRule type="containsText" dxfId="1" priority="145" stopIfTrue="1" operator="containsText" text="nie">
      <formula>NOT(ISERROR(SEARCH(("nie"),(AF199))))</formula>
    </cfRule>
  </conditionalFormatting>
  <conditionalFormatting sqref="R199:AB199">
    <cfRule type="containsText" dxfId="0" priority="146" stopIfTrue="1" operator="containsText" text="tak">
      <formula>NOT(ISERROR(SEARCH(("tak"),(R199))))</formula>
    </cfRule>
  </conditionalFormatting>
  <conditionalFormatting sqref="R199:AB199">
    <cfRule type="containsText" dxfId="1" priority="147" stopIfTrue="1" operator="containsText" text="nie">
      <formula>NOT(ISERROR(SEARCH(("nie"),(R199))))</formula>
    </cfRule>
  </conditionalFormatting>
  <conditionalFormatting sqref="AF199">
    <cfRule type="colorScale" priority="148">
      <colorScale>
        <cfvo type="formula" val="nie"/>
        <cfvo type="formula" val="tak"/>
        <color rgb="FFD99594"/>
        <color rgb="FF9BBB59"/>
      </colorScale>
    </cfRule>
  </conditionalFormatting>
  <conditionalFormatting sqref="R200:AB200">
    <cfRule type="containsText" dxfId="0" priority="149" stopIfTrue="1" operator="containsText" text="tak">
      <formula>NOT(ISERROR(SEARCH(("tak"),(R200))))</formula>
    </cfRule>
  </conditionalFormatting>
  <conditionalFormatting sqref="R200:AB200">
    <cfRule type="containsText" dxfId="1" priority="150" stopIfTrue="1" operator="containsText" text="nie">
      <formula>NOT(ISERROR(SEARCH(("nie"),(R200))))</formula>
    </cfRule>
  </conditionalFormatting>
  <conditionalFormatting sqref="AF200">
    <cfRule type="containsText" dxfId="0" priority="151" stopIfTrue="1" operator="containsText" text="tak">
      <formula>NOT(ISERROR(SEARCH(("tak"),(AF200))))</formula>
    </cfRule>
  </conditionalFormatting>
  <conditionalFormatting sqref="AF200">
    <cfRule type="containsText" dxfId="1" priority="152" stopIfTrue="1" operator="containsText" text="nie">
      <formula>NOT(ISERROR(SEARCH(("nie"),(AF200))))</formula>
    </cfRule>
  </conditionalFormatting>
  <conditionalFormatting sqref="AF200">
    <cfRule type="colorScale" priority="153">
      <colorScale>
        <cfvo type="formula" val="nie"/>
        <cfvo type="formula" val="tak"/>
        <color rgb="FFD99594"/>
        <color rgb="FF9BBB59"/>
      </colorScale>
    </cfRule>
  </conditionalFormatting>
  <conditionalFormatting sqref="AF215:AF226">
    <cfRule type="colorScale" priority="154">
      <colorScale>
        <cfvo type="formula" val="nie"/>
        <cfvo type="formula" val="tak"/>
        <color rgb="FFD99594"/>
        <color rgb="FF9BBB59"/>
      </colorScale>
    </cfRule>
  </conditionalFormatting>
  <conditionalFormatting sqref="R215:AB226">
    <cfRule type="containsText" dxfId="0" priority="155" stopIfTrue="1" operator="containsText" text="tak">
      <formula>NOT(ISERROR(SEARCH(("tak"),(R215))))</formula>
    </cfRule>
  </conditionalFormatting>
  <conditionalFormatting sqref="R215:AB226">
    <cfRule type="containsText" dxfId="1" priority="156" stopIfTrue="1" operator="containsText" text="nie">
      <formula>NOT(ISERROR(SEARCH(("nie"),(R215))))</formula>
    </cfRule>
  </conditionalFormatting>
  <conditionalFormatting sqref="AF215:AF226">
    <cfRule type="containsText" dxfId="0" priority="157" stopIfTrue="1" operator="containsText" text="tak">
      <formula>NOT(ISERROR(SEARCH(("tak"),(AF215))))</formula>
    </cfRule>
  </conditionalFormatting>
  <conditionalFormatting sqref="AF215:AF226">
    <cfRule type="containsText" dxfId="1" priority="158" stopIfTrue="1" operator="containsText" text="nie">
      <formula>NOT(ISERROR(SEARCH(("nie"),(AF215))))</formula>
    </cfRule>
  </conditionalFormatting>
  <conditionalFormatting sqref="W253:W254 AF253:AF255 R253:R255 Z253:Z255 U253:V255 AB253:AB255 AA253:AA254">
    <cfRule type="containsText" dxfId="0" priority="159" stopIfTrue="1" operator="containsText" text="tak">
      <formula>NOT(ISERROR(SEARCH(("tak"),(W253))))</formula>
    </cfRule>
  </conditionalFormatting>
  <conditionalFormatting sqref="W253:W254 AF253:AF255 R253:R255 Z253:Z255 U253:V255 AB253:AB255 AA253:AA254">
    <cfRule type="containsText" dxfId="1" priority="160" stopIfTrue="1" operator="containsText" text="nie">
      <formula>NOT(ISERROR(SEARCH(("nie"),(W253))))</formula>
    </cfRule>
  </conditionalFormatting>
  <conditionalFormatting sqref="AF253:AF255">
    <cfRule type="colorScale" priority="161">
      <colorScale>
        <cfvo type="formula" val="nie"/>
        <cfvo type="formula" val="tak"/>
        <color rgb="FFD99594"/>
        <color rgb="FF9BBB59"/>
      </colorScale>
    </cfRule>
  </conditionalFormatting>
  <conditionalFormatting sqref="AA255">
    <cfRule type="containsText" dxfId="0" priority="162" stopIfTrue="1" operator="containsText" text="tak">
      <formula>NOT(ISERROR(SEARCH(("tak"),(AA255))))</formula>
    </cfRule>
  </conditionalFormatting>
  <conditionalFormatting sqref="AA255">
    <cfRule type="containsText" dxfId="1" priority="163" stopIfTrue="1" operator="containsText" text="nie">
      <formula>NOT(ISERROR(SEARCH(("nie"),(AA255))))</formula>
    </cfRule>
  </conditionalFormatting>
  <conditionalFormatting sqref="W255">
    <cfRule type="containsText" dxfId="0" priority="164" stopIfTrue="1" operator="containsText" text="tak">
      <formula>NOT(ISERROR(SEARCH(("tak"),(W255))))</formula>
    </cfRule>
  </conditionalFormatting>
  <conditionalFormatting sqref="W255">
    <cfRule type="containsText" dxfId="1" priority="165" stopIfTrue="1" operator="containsText" text="nie">
      <formula>NOT(ISERROR(SEARCH(("nie"),(W255))))</formula>
    </cfRule>
  </conditionalFormatting>
  <conditionalFormatting sqref="X253:X255">
    <cfRule type="containsText" dxfId="0" priority="166" stopIfTrue="1" operator="containsText" text="tak">
      <formula>NOT(ISERROR(SEARCH(("tak"),(X253))))</formula>
    </cfRule>
  </conditionalFormatting>
  <conditionalFormatting sqref="X253:X255">
    <cfRule type="containsText" dxfId="1" priority="167" stopIfTrue="1" operator="containsText" text="nie">
      <formula>NOT(ISERROR(SEARCH(("nie"),(X253))))</formula>
    </cfRule>
  </conditionalFormatting>
  <conditionalFormatting sqref="Y253:Y255">
    <cfRule type="containsText" dxfId="0" priority="168" stopIfTrue="1" operator="containsText" text="tak">
      <formula>NOT(ISERROR(SEARCH(("tak"),(Y253))))</formula>
    </cfRule>
  </conditionalFormatting>
  <conditionalFormatting sqref="Y253:Y255">
    <cfRule type="containsText" dxfId="1" priority="169" stopIfTrue="1" operator="containsText" text="nie">
      <formula>NOT(ISERROR(SEARCH(("nie"),(Y253))))</formula>
    </cfRule>
  </conditionalFormatting>
  <conditionalFormatting sqref="S253:T255">
    <cfRule type="containsText" dxfId="0" priority="170" stopIfTrue="1" operator="containsText" text="tak">
      <formula>NOT(ISERROR(SEARCH(("tak"),(S253))))</formula>
    </cfRule>
  </conditionalFormatting>
  <conditionalFormatting sqref="S253:T255">
    <cfRule type="containsText" dxfId="1" priority="171" stopIfTrue="1" operator="containsText" text="nie">
      <formula>NOT(ISERROR(SEARCH(("nie"),(S253))))</formula>
    </cfRule>
  </conditionalFormatting>
  <conditionalFormatting sqref="R234">
    <cfRule type="containsText" dxfId="0" priority="172" stopIfTrue="1" operator="containsText" text="tak">
      <formula>NOT(ISERROR(SEARCH(("tak"),(R234))))</formula>
    </cfRule>
  </conditionalFormatting>
  <conditionalFormatting sqref="R234">
    <cfRule type="containsText" dxfId="1" priority="173" stopIfTrue="1" operator="containsText" text="nie">
      <formula>NOT(ISERROR(SEARCH(("nie"),(R234))))</formula>
    </cfRule>
  </conditionalFormatting>
  <conditionalFormatting sqref="T234">
    <cfRule type="containsText" dxfId="0" priority="174" stopIfTrue="1" operator="containsText" text="tak">
      <formula>NOT(ISERROR(SEARCH(("tak"),(T234))))</formula>
    </cfRule>
  </conditionalFormatting>
  <conditionalFormatting sqref="T234">
    <cfRule type="containsText" dxfId="1" priority="175" stopIfTrue="1" operator="containsText" text="nie">
      <formula>NOT(ISERROR(SEARCH(("nie"),(T234))))</formula>
    </cfRule>
  </conditionalFormatting>
  <conditionalFormatting sqref="T238 S234">
    <cfRule type="containsText" dxfId="0" priority="176" stopIfTrue="1" operator="containsText" text="tak">
      <formula>NOT(ISERROR(SEARCH(("tak"),(T238))))</formula>
    </cfRule>
  </conditionalFormatting>
  <conditionalFormatting sqref="T238 S234">
    <cfRule type="containsText" dxfId="1" priority="177" stopIfTrue="1" operator="containsText" text="nie">
      <formula>NOT(ISERROR(SEARCH(("nie"),(T238))))</formula>
    </cfRule>
  </conditionalFormatting>
  <conditionalFormatting sqref="AF231:AF232">
    <cfRule type="containsText" dxfId="0" priority="178" stopIfTrue="1" operator="containsText" text="tak">
      <formula>NOT(ISERROR(SEARCH(("tak"),(AF231))))</formula>
    </cfRule>
  </conditionalFormatting>
  <conditionalFormatting sqref="AF231:AF232">
    <cfRule type="containsText" dxfId="1" priority="179" stopIfTrue="1" operator="containsText" text="nie">
      <formula>NOT(ISERROR(SEARCH(("nie"),(AF231))))</formula>
    </cfRule>
  </conditionalFormatting>
  <conditionalFormatting sqref="AF231:AF232">
    <cfRule type="colorScale" priority="180">
      <colorScale>
        <cfvo type="formula" val="nie"/>
        <cfvo type="formula" val="tak"/>
        <color rgb="FFD99594"/>
        <color rgb="FF9BBB59"/>
      </colorScale>
    </cfRule>
  </conditionalFormatting>
  <conditionalFormatting sqref="R231:AB232">
    <cfRule type="containsText" dxfId="0" priority="181" stopIfTrue="1" operator="containsText" text="tak">
      <formula>NOT(ISERROR(SEARCH(("tak"),(R231))))</formula>
    </cfRule>
  </conditionalFormatting>
  <conditionalFormatting sqref="R231:AB232">
    <cfRule type="containsText" dxfId="1" priority="182" stopIfTrue="1" operator="containsText" text="nie">
      <formula>NOT(ISERROR(SEARCH(("nie"),(R231))))</formula>
    </cfRule>
  </conditionalFormatting>
  <conditionalFormatting sqref="R233:S233 U233:AB233 AF233">
    <cfRule type="containsText" dxfId="0" priority="183" stopIfTrue="1" operator="containsText" text="tak">
      <formula>NOT(ISERROR(SEARCH(("tak"),(R233))))</formula>
    </cfRule>
  </conditionalFormatting>
  <conditionalFormatting sqref="R233:S233 U233:AB233 AF233">
    <cfRule type="containsText" dxfId="1" priority="184" stopIfTrue="1" operator="containsText" text="nie">
      <formula>NOT(ISERROR(SEARCH(("nie"),(R233))))</formula>
    </cfRule>
  </conditionalFormatting>
  <conditionalFormatting sqref="AF233">
    <cfRule type="colorScale" priority="185">
      <colorScale>
        <cfvo type="formula" val="nie"/>
        <cfvo type="formula" val="tak"/>
        <color rgb="FFD99594"/>
        <color rgb="FF9BBB59"/>
      </colorScale>
    </cfRule>
  </conditionalFormatting>
  <conditionalFormatting sqref="T233">
    <cfRule type="containsText" dxfId="0" priority="186" stopIfTrue="1" operator="containsText" text="tak">
      <formula>NOT(ISERROR(SEARCH(("tak"),(T233))))</formula>
    </cfRule>
  </conditionalFormatting>
  <conditionalFormatting sqref="T233">
    <cfRule type="containsText" dxfId="1" priority="187" stopIfTrue="1" operator="containsText" text="nie">
      <formula>NOT(ISERROR(SEARCH(("nie"),(T233))))</formula>
    </cfRule>
  </conditionalFormatting>
  <conditionalFormatting sqref="AF229:AF230">
    <cfRule type="containsText" dxfId="0" priority="188" stopIfTrue="1" operator="containsText" text="tak">
      <formula>NOT(ISERROR(SEARCH(("tak"),(AF229))))</formula>
    </cfRule>
  </conditionalFormatting>
  <conditionalFormatting sqref="AF229:AF230">
    <cfRule type="containsText" dxfId="1" priority="189" stopIfTrue="1" operator="containsText" text="nie">
      <formula>NOT(ISERROR(SEARCH(("nie"),(AF229))))</formula>
    </cfRule>
  </conditionalFormatting>
  <conditionalFormatting sqref="AF229:AF230">
    <cfRule type="colorScale" priority="190">
      <colorScale>
        <cfvo type="formula" val="nie"/>
        <cfvo type="formula" val="tak"/>
        <color rgb="FFD99594"/>
        <color rgb="FF9BBB59"/>
      </colorScale>
    </cfRule>
  </conditionalFormatting>
  <conditionalFormatting sqref="R229:AB230">
    <cfRule type="containsText" dxfId="0" priority="191" stopIfTrue="1" operator="containsText" text="tak">
      <formula>NOT(ISERROR(SEARCH(("tak"),(R229))))</formula>
    </cfRule>
  </conditionalFormatting>
  <conditionalFormatting sqref="R229:AB230">
    <cfRule type="containsText" dxfId="1" priority="192" stopIfTrue="1" operator="containsText" text="nie">
      <formula>NOT(ISERROR(SEARCH(("nie"),(R229))))</formula>
    </cfRule>
  </conditionalFormatting>
  <conditionalFormatting sqref="R227:AB228">
    <cfRule type="containsText" dxfId="0" priority="193" stopIfTrue="1" operator="containsText" text="tak">
      <formula>NOT(ISERROR(SEARCH(("tak"),(R227))))</formula>
    </cfRule>
  </conditionalFormatting>
  <conditionalFormatting sqref="R227:AB228">
    <cfRule type="containsText" dxfId="1" priority="194" stopIfTrue="1" operator="containsText" text="nie">
      <formula>NOT(ISERROR(SEARCH(("nie"),(R227))))</formula>
    </cfRule>
  </conditionalFormatting>
  <conditionalFormatting sqref="S248:T248 Y252">
    <cfRule type="containsText" dxfId="0" priority="195" stopIfTrue="1" operator="containsText" text="tak">
      <formula>NOT(ISERROR(SEARCH(("tak"),(S248))))</formula>
    </cfRule>
  </conditionalFormatting>
  <conditionalFormatting sqref="S248:T248 Y252">
    <cfRule type="containsText" dxfId="1" priority="196" stopIfTrue="1" operator="containsText" text="nie">
      <formula>NOT(ISERROR(SEARCH(("nie"),(S248))))</formula>
    </cfRule>
  </conditionalFormatting>
  <conditionalFormatting sqref="X248">
    <cfRule type="containsText" dxfId="0" priority="197" stopIfTrue="1" operator="containsText" text="tak">
      <formula>NOT(ISERROR(SEARCH(("tak"),(X248))))</formula>
    </cfRule>
  </conditionalFormatting>
  <conditionalFormatting sqref="X248">
    <cfRule type="containsText" dxfId="1" priority="198" stopIfTrue="1" operator="containsText" text="nie">
      <formula>NOT(ISERROR(SEARCH(("nie"),(X248))))</formula>
    </cfRule>
  </conditionalFormatting>
  <conditionalFormatting sqref="Y248">
    <cfRule type="containsText" dxfId="0" priority="199" stopIfTrue="1" operator="containsText" text="tak">
      <formula>NOT(ISERROR(SEARCH(("tak"),(Y248))))</formula>
    </cfRule>
  </conditionalFormatting>
  <conditionalFormatting sqref="Y248">
    <cfRule type="containsText" dxfId="1" priority="200" stopIfTrue="1" operator="containsText" text="nie">
      <formula>NOT(ISERROR(SEARCH(("nie"),(Y248))))</formula>
    </cfRule>
  </conditionalFormatting>
  <conditionalFormatting sqref="R262:AB263 R272:AB276 AF257:AF261 AF266:AF276">
    <cfRule type="containsText" dxfId="0" priority="201" stopIfTrue="1" operator="containsText" text="tak">
      <formula>NOT(ISERROR(SEARCH(("tak"),(R262))))</formula>
    </cfRule>
  </conditionalFormatting>
  <conditionalFormatting sqref="R262:AB263 R272:AB276 AF257:AF261 AF266:AF276">
    <cfRule type="containsText" dxfId="1" priority="202" stopIfTrue="1" operator="containsText" text="nie">
      <formula>NOT(ISERROR(SEARCH(("nie"),(R262))))</formula>
    </cfRule>
  </conditionalFormatting>
  <conditionalFormatting sqref="R257:AB261">
    <cfRule type="containsText" dxfId="0" priority="203" stopIfTrue="1" operator="containsText" text="tak">
      <formula>NOT(ISERROR(SEARCH(("tak"),(R257))))</formula>
    </cfRule>
  </conditionalFormatting>
  <conditionalFormatting sqref="R257:AB261">
    <cfRule type="containsText" dxfId="1" priority="204" stopIfTrue="1" operator="containsText" text="nie">
      <formula>NOT(ISERROR(SEARCH(("nie"),(R257))))</formula>
    </cfRule>
  </conditionalFormatting>
  <conditionalFormatting sqref="R266:AB271">
    <cfRule type="containsText" dxfId="0" priority="205" stopIfTrue="1" operator="containsText" text="tak">
      <formula>NOT(ISERROR(SEARCH(("tak"),(R266))))</formula>
    </cfRule>
  </conditionalFormatting>
  <conditionalFormatting sqref="R266:AB271">
    <cfRule type="containsText" dxfId="1" priority="206" stopIfTrue="1" operator="containsText" text="nie">
      <formula>NOT(ISERROR(SEARCH(("nie"),(R266))))</formula>
    </cfRule>
  </conditionalFormatting>
  <conditionalFormatting sqref="AF257:AF261 AF266:AF276">
    <cfRule type="colorScale" priority="207">
      <colorScale>
        <cfvo type="formula" val="nie"/>
        <cfvo type="formula" val="tak"/>
        <color rgb="FFD99594"/>
        <color rgb="FF9BBB59"/>
      </colorScale>
    </cfRule>
  </conditionalFormatting>
  <conditionalFormatting sqref="AF262:AF265">
    <cfRule type="containsText" dxfId="0" priority="208" stopIfTrue="1" operator="containsText" text="tak">
      <formula>NOT(ISERROR(SEARCH(("tak"),(AF262))))</formula>
    </cfRule>
  </conditionalFormatting>
  <conditionalFormatting sqref="AF262:AF265">
    <cfRule type="containsText" dxfId="1" priority="209" stopIfTrue="1" operator="containsText" text="nie">
      <formula>NOT(ISERROR(SEARCH(("nie"),(AF262))))</formula>
    </cfRule>
  </conditionalFormatting>
  <conditionalFormatting sqref="AF262:AF265">
    <cfRule type="colorScale" priority="210">
      <colorScale>
        <cfvo type="formula" val="nie"/>
        <cfvo type="formula" val="tak"/>
        <color rgb="FFD99594"/>
        <color rgb="FF9BBB59"/>
      </colorScale>
    </cfRule>
  </conditionalFormatting>
  <conditionalFormatting sqref="R264:AB265">
    <cfRule type="containsText" dxfId="0" priority="211" stopIfTrue="1" operator="containsText" text="tak">
      <formula>NOT(ISERROR(SEARCH(("tak"),(R264))))</formula>
    </cfRule>
  </conditionalFormatting>
  <conditionalFormatting sqref="R264:AB265">
    <cfRule type="containsText" dxfId="1" priority="212" stopIfTrue="1" operator="containsText" text="nie">
      <formula>NOT(ISERROR(SEARCH(("nie"),(R264))))</formula>
    </cfRule>
  </conditionalFormatting>
  <conditionalFormatting sqref="AF277:AF287">
    <cfRule type="containsText" dxfId="0" priority="213" stopIfTrue="1" operator="containsText" text="tak">
      <formula>NOT(ISERROR(SEARCH(("tak"),(AF277))))</formula>
    </cfRule>
  </conditionalFormatting>
  <conditionalFormatting sqref="AF277:AF287">
    <cfRule type="containsText" dxfId="1" priority="214" stopIfTrue="1" operator="containsText" text="nie">
      <formula>NOT(ISERROR(SEARCH(("nie"),(AF277))))</formula>
    </cfRule>
  </conditionalFormatting>
  <conditionalFormatting sqref="R277:AB282">
    <cfRule type="containsText" dxfId="0" priority="215" stopIfTrue="1" operator="containsText" text="tak">
      <formula>NOT(ISERROR(SEARCH(("tak"),(R277))))</formula>
    </cfRule>
  </conditionalFormatting>
  <conditionalFormatting sqref="R277:AB282">
    <cfRule type="containsText" dxfId="1" priority="216" stopIfTrue="1" operator="containsText" text="nie">
      <formula>NOT(ISERROR(SEARCH(("nie"),(R277))))</formula>
    </cfRule>
  </conditionalFormatting>
  <conditionalFormatting sqref="R286:AB286">
    <cfRule type="containsText" dxfId="0" priority="217" stopIfTrue="1" operator="containsText" text="tak">
      <formula>NOT(ISERROR(SEARCH(("tak"),(R286))))</formula>
    </cfRule>
  </conditionalFormatting>
  <conditionalFormatting sqref="R286:AB286">
    <cfRule type="containsText" dxfId="1" priority="218" stopIfTrue="1" operator="containsText" text="nie">
      <formula>NOT(ISERROR(SEARCH(("nie"),(R286))))</formula>
    </cfRule>
  </conditionalFormatting>
  <conditionalFormatting sqref="AF277:AF287">
    <cfRule type="colorScale" priority="219">
      <colorScale>
        <cfvo type="formula" val="nie"/>
        <cfvo type="formula" val="tak"/>
        <color rgb="FFD99594"/>
        <color rgb="FF9BBB59"/>
      </colorScale>
    </cfRule>
  </conditionalFormatting>
  <conditionalFormatting sqref="R287">
    <cfRule type="containsText" dxfId="0" priority="220" stopIfTrue="1" operator="containsText" text="tak">
      <formula>NOT(ISERROR(SEARCH(("tak"),(R287))))</formula>
    </cfRule>
  </conditionalFormatting>
  <conditionalFormatting sqref="R287">
    <cfRule type="containsText" dxfId="1" priority="221" stopIfTrue="1" operator="containsText" text="nie">
      <formula>NOT(ISERROR(SEARCH(("nie"),(R287))))</formula>
    </cfRule>
  </conditionalFormatting>
  <conditionalFormatting sqref="S287:AB287">
    <cfRule type="containsText" dxfId="0" priority="222" stopIfTrue="1" operator="containsText" text="tak">
      <formula>NOT(ISERROR(SEARCH(("tak"),(S287))))</formula>
    </cfRule>
  </conditionalFormatting>
  <conditionalFormatting sqref="S287:AB287">
    <cfRule type="containsText" dxfId="1" priority="223" stopIfTrue="1" operator="containsText" text="nie">
      <formula>NOT(ISERROR(SEARCH(("nie"),(S287))))</formula>
    </cfRule>
  </conditionalFormatting>
  <conditionalFormatting sqref="R283:R285">
    <cfRule type="containsText" dxfId="0" priority="224" stopIfTrue="1" operator="containsText" text="tak">
      <formula>NOT(ISERROR(SEARCH(("tak"),(R283))))</formula>
    </cfRule>
  </conditionalFormatting>
  <conditionalFormatting sqref="R283:R285">
    <cfRule type="containsText" dxfId="1" priority="225" stopIfTrue="1" operator="containsText" text="nie">
      <formula>NOT(ISERROR(SEARCH(("nie"),(R283))))</formula>
    </cfRule>
  </conditionalFormatting>
  <conditionalFormatting sqref="S283:AB285">
    <cfRule type="containsText" dxfId="0" priority="226" stopIfTrue="1" operator="containsText" text="tak">
      <formula>NOT(ISERROR(SEARCH(("tak"),(S283))))</formula>
    </cfRule>
  </conditionalFormatting>
  <conditionalFormatting sqref="S283:AB285">
    <cfRule type="containsText" dxfId="1" priority="227" stopIfTrue="1" operator="containsText" text="nie">
      <formula>NOT(ISERROR(SEARCH(("nie"),(S283))))</formula>
    </cfRule>
  </conditionalFormatting>
  <conditionalFormatting sqref="AF152">
    <cfRule type="containsText" dxfId="0" priority="228" stopIfTrue="1" operator="containsText" text="tak">
      <formula>NOT(ISERROR(SEARCH(("tak"),(AF152))))</formula>
    </cfRule>
  </conditionalFormatting>
  <conditionalFormatting sqref="AF152">
    <cfRule type="containsText" dxfId="1" priority="229" stopIfTrue="1" operator="containsText" text="nie">
      <formula>NOT(ISERROR(SEARCH(("nie"),(AF152))))</formula>
    </cfRule>
  </conditionalFormatting>
  <conditionalFormatting sqref="AF152">
    <cfRule type="colorScale" priority="230">
      <colorScale>
        <cfvo type="formula" val="nie"/>
        <cfvo type="formula" val="tak"/>
        <color rgb="FFD99594"/>
        <color rgb="FF9BBB59"/>
      </colorScale>
    </cfRule>
  </conditionalFormatting>
  <conditionalFormatting sqref="AF128">
    <cfRule type="containsText" dxfId="0" priority="231" stopIfTrue="1" operator="containsText" text="tak">
      <formula>NOT(ISERROR(SEARCH(("tak"),(AF128))))</formula>
    </cfRule>
  </conditionalFormatting>
  <conditionalFormatting sqref="AF128">
    <cfRule type="containsText" dxfId="1" priority="232" stopIfTrue="1" operator="containsText" text="nie">
      <formula>NOT(ISERROR(SEARCH(("nie"),(AF128))))</formula>
    </cfRule>
  </conditionalFormatting>
  <conditionalFormatting sqref="AF128">
    <cfRule type="colorScale" priority="233">
      <colorScale>
        <cfvo type="formula" val="nie"/>
        <cfvo type="formula" val="tak"/>
        <color rgb="FFD99594"/>
        <color rgb="FF9BBB59"/>
      </colorScale>
    </cfRule>
  </conditionalFormatting>
  <conditionalFormatting sqref="AF227">
    <cfRule type="containsText" dxfId="0" priority="234" stopIfTrue="1" operator="containsText" text="tak">
      <formula>NOT(ISERROR(SEARCH(("tak"),(AF227))))</formula>
    </cfRule>
  </conditionalFormatting>
  <conditionalFormatting sqref="AF227">
    <cfRule type="containsText" dxfId="1" priority="235" stopIfTrue="1" operator="containsText" text="nie">
      <formula>NOT(ISERROR(SEARCH(("nie"),(AF227))))</formula>
    </cfRule>
  </conditionalFormatting>
  <conditionalFormatting sqref="AF227">
    <cfRule type="colorScale" priority="236">
      <colorScale>
        <cfvo type="formula" val="nie"/>
        <cfvo type="formula" val="tak"/>
        <color rgb="FFD99594"/>
        <color rgb="FF9BBB59"/>
      </colorScale>
    </cfRule>
  </conditionalFormatting>
  <conditionalFormatting sqref="AF228">
    <cfRule type="containsText" dxfId="0" priority="237" stopIfTrue="1" operator="containsText" text="tak">
      <formula>NOT(ISERROR(SEARCH(("tak"),(AF228))))</formula>
    </cfRule>
  </conditionalFormatting>
  <conditionalFormatting sqref="AF228">
    <cfRule type="containsText" dxfId="1" priority="238" stopIfTrue="1" operator="containsText" text="nie">
      <formula>NOT(ISERROR(SEARCH(("nie"),(AF228))))</formula>
    </cfRule>
  </conditionalFormatting>
  <conditionalFormatting sqref="AF228">
    <cfRule type="colorScale" priority="239">
      <colorScale>
        <cfvo type="formula" val="nie"/>
        <cfvo type="formula" val="tak"/>
        <color rgb="FFD99594"/>
        <color rgb="FF9BBB59"/>
      </colorScale>
    </cfRule>
  </conditionalFormatting>
  <conditionalFormatting sqref="AF252">
    <cfRule type="containsText" dxfId="0" priority="240" stopIfTrue="1" operator="containsText" text="tak">
      <formula>NOT(ISERROR(SEARCH(("tak"),(AF252))))</formula>
    </cfRule>
  </conditionalFormatting>
  <conditionalFormatting sqref="AF252">
    <cfRule type="containsText" dxfId="1" priority="241" stopIfTrue="1" operator="containsText" text="nie">
      <formula>NOT(ISERROR(SEARCH(("nie"),(AF252))))</formula>
    </cfRule>
  </conditionalFormatting>
  <conditionalFormatting sqref="AF252">
    <cfRule type="colorScale" priority="242">
      <colorScale>
        <cfvo type="formula" val="nie"/>
        <cfvo type="formula" val="tak"/>
        <color rgb="FFD99594"/>
        <color rgb="FF9BBB59"/>
      </colorScale>
    </cfRule>
  </conditionalFormatting>
  <conditionalFormatting sqref="AF160">
    <cfRule type="containsText" dxfId="0" priority="243" stopIfTrue="1" operator="containsText" text="tak">
      <formula>NOT(ISERROR(SEARCH(("tak"),(AF160))))</formula>
    </cfRule>
  </conditionalFormatting>
  <conditionalFormatting sqref="AF160">
    <cfRule type="containsText" dxfId="1" priority="244" stopIfTrue="1" operator="containsText" text="nie">
      <formula>NOT(ISERROR(SEARCH(("nie"),(AF160))))</formula>
    </cfRule>
  </conditionalFormatting>
  <conditionalFormatting sqref="AF160">
    <cfRule type="colorScale" priority="245">
      <colorScale>
        <cfvo type="formula" val="nie"/>
        <cfvo type="formula" val="tak"/>
        <color rgb="FFD99594"/>
        <color rgb="FF9BBB59"/>
      </colorScale>
    </cfRule>
  </conditionalFormatting>
  <conditionalFormatting sqref="AF159">
    <cfRule type="containsText" dxfId="0" priority="246" stopIfTrue="1" operator="containsText" text="tak">
      <formula>NOT(ISERROR(SEARCH(("tak"),(AF159))))</formula>
    </cfRule>
  </conditionalFormatting>
  <conditionalFormatting sqref="AF159">
    <cfRule type="containsText" dxfId="1" priority="247" stopIfTrue="1" operator="containsText" text="nie">
      <formula>NOT(ISERROR(SEARCH(("nie"),(AF159))))</formula>
    </cfRule>
  </conditionalFormatting>
  <conditionalFormatting sqref="AF159">
    <cfRule type="colorScale" priority="248">
      <colorScale>
        <cfvo type="formula" val="nie"/>
        <cfvo type="formula" val="tak"/>
        <color rgb="FFD99594"/>
        <color rgb="FF9BBB59"/>
      </colorScale>
    </cfRule>
  </conditionalFormatting>
  <conditionalFormatting sqref="AF53">
    <cfRule type="containsText" dxfId="0" priority="249" stopIfTrue="1" operator="containsText" text="tak">
      <formula>NOT(ISERROR(SEARCH(("tak"),(AF53))))</formula>
    </cfRule>
  </conditionalFormatting>
  <conditionalFormatting sqref="AF53">
    <cfRule type="containsText" dxfId="1" priority="250" stopIfTrue="1" operator="containsText" text="nie">
      <formula>NOT(ISERROR(SEARCH(("nie"),(AF53))))</formula>
    </cfRule>
  </conditionalFormatting>
  <conditionalFormatting sqref="AF53">
    <cfRule type="colorScale" priority="251">
      <colorScale>
        <cfvo type="formula" val="nie"/>
        <cfvo type="formula" val="tak"/>
        <color rgb="FFD99594"/>
        <color rgb="FF9BBB59"/>
      </colorScale>
    </cfRule>
  </conditionalFormatting>
  <conditionalFormatting sqref="AF54">
    <cfRule type="containsText" dxfId="0" priority="252" stopIfTrue="1" operator="containsText" text="tak">
      <formula>NOT(ISERROR(SEARCH(("tak"),(AF54))))</formula>
    </cfRule>
  </conditionalFormatting>
  <conditionalFormatting sqref="AF54">
    <cfRule type="containsText" dxfId="1" priority="253" stopIfTrue="1" operator="containsText" text="nie">
      <formula>NOT(ISERROR(SEARCH(("nie"),(AF54))))</formula>
    </cfRule>
  </conditionalFormatting>
  <conditionalFormatting sqref="AF54">
    <cfRule type="colorScale" priority="254">
      <colorScale>
        <cfvo type="formula" val="nie"/>
        <cfvo type="formula" val="tak"/>
        <color rgb="FFD99594"/>
        <color rgb="FF9BBB59"/>
      </colorScale>
    </cfRule>
  </conditionalFormatting>
  <conditionalFormatting sqref="AF249 R249:AB249">
    <cfRule type="containsText" dxfId="0" priority="255" stopIfTrue="1" operator="containsText" text="tak">
      <formula>NOT(ISERROR(SEARCH(("tak"),(AF249))))</formula>
    </cfRule>
  </conditionalFormatting>
  <conditionalFormatting sqref="AF249 R249:AB249">
    <cfRule type="containsText" dxfId="1" priority="256" stopIfTrue="1" operator="containsText" text="nie">
      <formula>NOT(ISERROR(SEARCH(("nie"),(AF249))))</formula>
    </cfRule>
  </conditionalFormatting>
  <conditionalFormatting sqref="AF249">
    <cfRule type="colorScale" priority="257">
      <colorScale>
        <cfvo type="formula" val="nie"/>
        <cfvo type="formula" val="tak"/>
        <color rgb="FFD99594"/>
        <color rgb="FF9BBB59"/>
      </colorScale>
    </cfRule>
  </conditionalFormatting>
  <conditionalFormatting sqref="AF251 R251:AB251">
    <cfRule type="containsText" dxfId="0" priority="258" stopIfTrue="1" operator="containsText" text="tak">
      <formula>NOT(ISERROR(SEARCH(("tak"),(AF251))))</formula>
    </cfRule>
  </conditionalFormatting>
  <conditionalFormatting sqref="AF251 R251:AB251">
    <cfRule type="containsText" dxfId="1" priority="259" stopIfTrue="1" operator="containsText" text="nie">
      <formula>NOT(ISERROR(SEARCH(("nie"),(AF251))))</formula>
    </cfRule>
  </conditionalFormatting>
  <conditionalFormatting sqref="AF251">
    <cfRule type="colorScale" priority="260">
      <colorScale>
        <cfvo type="formula" val="nie"/>
        <cfvo type="formula" val="tak"/>
        <color rgb="FFD99594"/>
        <color rgb="FF9BBB59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1.14"/>
    <col customWidth="1" min="2" max="2" width="64.43"/>
    <col customWidth="1" min="3" max="3" width="1.57"/>
    <col customWidth="1" min="4" max="4" width="5.57"/>
    <col customWidth="1" min="5" max="6" width="16.0"/>
    <col customWidth="1" min="7" max="16" width="8.71"/>
  </cols>
  <sheetData>
    <row r="1" ht="12.75" customHeight="1">
      <c r="A1" s="1"/>
      <c r="B1" s="2" t="s">
        <v>0</v>
      </c>
      <c r="C1" s="2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1"/>
      <c r="B2" s="2" t="s">
        <v>1</v>
      </c>
      <c r="C2" s="2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"/>
      <c r="B3" s="5"/>
      <c r="C3" s="5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51.0" customHeight="1">
      <c r="A4" s="1"/>
      <c r="B4" s="5" t="s">
        <v>2</v>
      </c>
      <c r="C4" s="5"/>
      <c r="D4" s="6"/>
      <c r="E4" s="6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"/>
      <c r="B5" s="5"/>
      <c r="C5" s="5"/>
      <c r="D5" s="6"/>
      <c r="E5" s="6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5.5" customHeight="1">
      <c r="A6" s="1"/>
      <c r="B6" s="2" t="s">
        <v>3</v>
      </c>
      <c r="C6" s="2"/>
      <c r="D6" s="3"/>
      <c r="E6" s="3" t="s">
        <v>4</v>
      </c>
      <c r="F6" s="3" t="s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1"/>
      <c r="B7" s="5"/>
      <c r="C7" s="5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9.0" customHeight="1">
      <c r="A8" s="1"/>
      <c r="B8" s="7" t="s">
        <v>6</v>
      </c>
      <c r="C8" s="8"/>
      <c r="D8" s="9"/>
      <c r="E8" s="9">
        <v>17.0</v>
      </c>
      <c r="F8" s="10" t="s">
        <v>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"/>
      <c r="B9" s="5"/>
      <c r="C9" s="5"/>
      <c r="D9" s="6"/>
      <c r="E9" s="6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"/>
      <c r="B10" s="5"/>
      <c r="C10" s="5"/>
      <c r="D10" s="6"/>
      <c r="E10" s="6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"/>
      <c r="B11" s="1"/>
      <c r="C11" s="1"/>
      <c r="D11" s="1"/>
      <c r="E11" s="1"/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"/>
      <c r="B12" s="1"/>
      <c r="C12" s="1"/>
      <c r="D12" s="1"/>
      <c r="E12" s="1"/>
      <c r="F12" s="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"/>
      <c r="B13" s="1"/>
      <c r="C13" s="1"/>
      <c r="D13" s="1"/>
      <c r="E13" s="1"/>
      <c r="F13" s="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"/>
      <c r="B14" s="1"/>
      <c r="C14" s="1"/>
      <c r="D14" s="1"/>
      <c r="E14" s="1"/>
      <c r="F14" s="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"/>
      <c r="B15" s="1"/>
      <c r="C15" s="1"/>
      <c r="D15" s="1"/>
      <c r="E15" s="1"/>
      <c r="F15" s="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"/>
      <c r="B16" s="1"/>
      <c r="C16" s="1"/>
      <c r="D16" s="1"/>
      <c r="E16" s="1"/>
      <c r="F16" s="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"/>
      <c r="B17" s="1"/>
      <c r="C17" s="1"/>
      <c r="D17" s="1"/>
      <c r="E17" s="1"/>
      <c r="F17" s="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"/>
      <c r="B18" s="1"/>
      <c r="C18" s="1"/>
      <c r="D18" s="1"/>
      <c r="E18" s="1"/>
      <c r="F18" s="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"/>
      <c r="B19" s="1"/>
      <c r="C19" s="1"/>
      <c r="D19" s="1"/>
      <c r="E19" s="1"/>
      <c r="F19" s="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"/>
      <c r="B20" s="1"/>
      <c r="C20" s="1"/>
      <c r="D20" s="1"/>
      <c r="E20" s="1"/>
      <c r="F20" s="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"/>
      <c r="B21" s="1"/>
      <c r="C21" s="1"/>
      <c r="D21" s="1"/>
      <c r="E21" s="1"/>
      <c r="F21" s="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