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97dfd61da619a5/UNAL FORE/SEMESTRE 9/TECNICAS DE CONTROL/PROYECTO/eolic-balancing-cs/caracterizacion/"/>
    </mc:Choice>
  </mc:AlternateContent>
  <xr:revisionPtr revIDLastSave="309" documentId="8_{08C8DD16-1021-4D32-87E2-1CEEAAB76AAC}" xr6:coauthVersionLast="47" xr6:coauthVersionMax="47" xr10:uidLastSave="{E8D4F94E-CB92-4E0A-BDA4-14E62F05BC87}"/>
  <bookViews>
    <workbookView xWindow="-108" yWindow="-108" windowWidth="23256" windowHeight="12456" xr2:uid="{01D8CC23-8532-44AD-A55E-5C36536F1D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11" i="1"/>
  <c r="D25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E23" i="1"/>
  <c r="E22" i="1"/>
  <c r="E21" i="1"/>
  <c r="E15" i="1"/>
  <c r="E16" i="1"/>
  <c r="E13" i="1"/>
  <c r="E14" i="1"/>
  <c r="E12" i="1"/>
  <c r="Q9" i="1"/>
  <c r="D37" i="1"/>
  <c r="E17" i="1"/>
  <c r="E18" i="1"/>
  <c r="E19" i="1"/>
  <c r="E20" i="1"/>
  <c r="E11" i="1"/>
  <c r="D5" i="1"/>
  <c r="D6" i="1"/>
  <c r="D18" i="1" s="1"/>
  <c r="D4" i="1"/>
  <c r="E4" i="1" s="1"/>
  <c r="B11" i="1"/>
  <c r="G29" i="1"/>
  <c r="E31" i="1"/>
  <c r="D21" i="1" l="1"/>
  <c r="D22" i="1"/>
  <c r="E6" i="1"/>
  <c r="E5" i="1"/>
  <c r="D23" i="1"/>
  <c r="M4" i="1"/>
  <c r="D15" i="1"/>
  <c r="D19" i="1"/>
  <c r="D14" i="1"/>
  <c r="D17" i="1"/>
  <c r="D20" i="1"/>
  <c r="D16" i="1"/>
  <c r="D11" i="1"/>
  <c r="D12" i="1"/>
  <c r="D13" i="1"/>
</calcChain>
</file>

<file path=xl/sharedStrings.xml><?xml version="1.0" encoding="utf-8"?>
<sst xmlns="http://schemas.openxmlformats.org/spreadsheetml/2006/main" count="26" uniqueCount="26">
  <si>
    <t>Elemento</t>
  </si>
  <si>
    <t>Brazo</t>
  </si>
  <si>
    <t>Motor</t>
  </si>
  <si>
    <t>Contrapeso</t>
  </si>
  <si>
    <t>C2</t>
  </si>
  <si>
    <t>d1</t>
  </si>
  <si>
    <t>d2</t>
  </si>
  <si>
    <t>d3</t>
  </si>
  <si>
    <t>e</t>
  </si>
  <si>
    <t>Volumen</t>
  </si>
  <si>
    <t>densidad</t>
  </si>
  <si>
    <t>I</t>
  </si>
  <si>
    <t>kg*mm^2</t>
  </si>
  <si>
    <t>mm</t>
  </si>
  <si>
    <t>masa (kg)</t>
  </si>
  <si>
    <t>Peso (N)</t>
  </si>
  <si>
    <t>Kg*m^2</t>
  </si>
  <si>
    <t>cm</t>
  </si>
  <si>
    <t>°</t>
  </si>
  <si>
    <t>Valor Decimal</t>
  </si>
  <si>
    <t>% PWM</t>
  </si>
  <si>
    <t>Contrapeso [kg]</t>
  </si>
  <si>
    <t>]</t>
  </si>
  <si>
    <t>Contrapeso Variable [kg]</t>
  </si>
  <si>
    <t>Voltaje [V]</t>
  </si>
  <si>
    <t>Fm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</si>
</sst>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.E+00"/>
    <numFmt numFmtId="165" formatCode="0.0000%"/>
    <numFmt numFmtId="166" formatCode="0.0000"/>
    <numFmt numFmtId="167" formatCode="0.000"/>
    <numFmt numFmtId="168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</a:t>
            </a:r>
          </a:p>
        </c:rich>
      </c:tx>
      <c:layout>
        <c:manualLayout>
          <c:xMode val="edge"/>
          <c:yMode val="edge"/>
          <c:x val="0.35714076713788484"/>
          <c:y val="2.1774632553075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5097489377631"/>
                  <c:y val="4.2188224385720906E-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Hoja1!$F$12:$F$22</c:f>
              <c:numCache>
                <c:formatCode>0.000</c:formatCode>
                <c:ptCount val="11"/>
                <c:pt idx="0">
                  <c:v>2.0499999999999998</c:v>
                </c:pt>
                <c:pt idx="1">
                  <c:v>2.0190000000000001</c:v>
                </c:pt>
                <c:pt idx="2">
                  <c:v>1.9690000000000001</c:v>
                </c:pt>
                <c:pt idx="3">
                  <c:v>1.8839999999999999</c:v>
                </c:pt>
                <c:pt idx="4">
                  <c:v>1.831</c:v>
                </c:pt>
                <c:pt idx="5">
                  <c:v>1.768</c:v>
                </c:pt>
                <c:pt idx="6">
                  <c:v>1.7350000000000001</c:v>
                </c:pt>
                <c:pt idx="7">
                  <c:v>1.641</c:v>
                </c:pt>
                <c:pt idx="8">
                  <c:v>1.5369999999999999</c:v>
                </c:pt>
                <c:pt idx="9">
                  <c:v>1.48</c:v>
                </c:pt>
                <c:pt idx="10">
                  <c:v>1.4219999999999999</c:v>
                </c:pt>
              </c:numCache>
            </c:numRef>
          </c:xVal>
          <c:yVal>
            <c:numRef>
              <c:f>Hoja1!$G$12:$G$22</c:f>
              <c:numCache>
                <c:formatCode>0.0E+00</c:formatCode>
                <c:ptCount val="11"/>
                <c:pt idx="0">
                  <c:v>4.0962943617590834E-2</c:v>
                </c:pt>
                <c:pt idx="1">
                  <c:v>3.8261911112810722E-2</c:v>
                </c:pt>
                <c:pt idx="2">
                  <c:v>3.5335792565965592E-2</c:v>
                </c:pt>
                <c:pt idx="3">
                  <c:v>3.1509329850860433E-2</c:v>
                </c:pt>
                <c:pt idx="4">
                  <c:v>2.8133039219885289E-2</c:v>
                </c:pt>
                <c:pt idx="5">
                  <c:v>2.5206920673040163E-2</c:v>
                </c:pt>
                <c:pt idx="6">
                  <c:v>2.2055716084130029E-2</c:v>
                </c:pt>
                <c:pt idx="7">
                  <c:v>1.9354683579349913E-2</c:v>
                </c:pt>
                <c:pt idx="8">
                  <c:v>1.4852962738049721E-2</c:v>
                </c:pt>
                <c:pt idx="9">
                  <c:v>1.1701758149139589E-2</c:v>
                </c:pt>
                <c:pt idx="10">
                  <c:v>9.2258116864244802E-3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7-42CB-B6DE-661BDDD8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51936"/>
        <c:axId val="1305662752"/>
      </c:scatterChart>
      <c:valAx>
        <c:axId val="130565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5662752"/>
        <c:crosses val="autoZero"/>
        <c:crossBetween val="midCat"/>
      </c:valAx>
      <c:valAx>
        <c:axId val="13056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0565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Ancizar Sans" panose="020B0602040300000003" pitchFamily="34" charset="0"/>
                <a:ea typeface="+mn-ea"/>
                <a:cs typeface="+mn-cs"/>
              </a:defRPr>
            </a:pPr>
            <a:r>
              <a:rPr lang="es-CO">
                <a:latin typeface="Ancizar Sans" panose="020B0602040300000003" pitchFamily="34" charset="0"/>
              </a:rPr>
              <a:t>Fuerza del motor respecto al porcentaje de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Ancizar Sans" panose="020B0602040300000003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8969816272966"/>
                  <c:y val="-4.6900699912510939E-2"/>
                </c:manualLayout>
              </c:layout>
              <c:numFmt formatCode="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Ancizar Sans" panose="020B0602040300000003" pitchFamily="34" charset="0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Hoja1!$B$11:$B$22</c:f>
              <c:numCache>
                <c:formatCode>0%</c:formatCode>
                <c:ptCount val="12"/>
                <c:pt idx="0">
                  <c:v>0.6588235294117647</c:v>
                </c:pt>
                <c:pt idx="1">
                  <c:v>0.56862745098039214</c:v>
                </c:pt>
                <c:pt idx="2">
                  <c:v>0.5490196078431373</c:v>
                </c:pt>
                <c:pt idx="3">
                  <c:v>0.52156862745098043</c:v>
                </c:pt>
                <c:pt idx="4">
                  <c:v>0.47843137254901963</c:v>
                </c:pt>
                <c:pt idx="5">
                  <c:v>0.45490196078431372</c:v>
                </c:pt>
                <c:pt idx="6">
                  <c:v>0.41960784313725491</c:v>
                </c:pt>
                <c:pt idx="7">
                  <c:v>0.40784313725490196</c:v>
                </c:pt>
                <c:pt idx="8">
                  <c:v>0.36078431372549019</c:v>
                </c:pt>
                <c:pt idx="9">
                  <c:v>0.31372549019607843</c:v>
                </c:pt>
                <c:pt idx="10">
                  <c:v>0.29411764705882354</c:v>
                </c:pt>
                <c:pt idx="11">
                  <c:v>0.27058823529411763</c:v>
                </c:pt>
              </c:numCache>
            </c:numRef>
          </c:xVal>
          <c:yVal>
            <c:numRef>
              <c:f>Hoja1!$G$11:$G$22</c:f>
              <c:numCache>
                <c:formatCode>0.0E+00</c:formatCode>
                <c:ptCount val="12"/>
                <c:pt idx="0">
                  <c:v>4.7490438837476112E-2</c:v>
                </c:pt>
                <c:pt idx="1">
                  <c:v>4.0962943617590834E-2</c:v>
                </c:pt>
                <c:pt idx="2">
                  <c:v>3.8261911112810722E-2</c:v>
                </c:pt>
                <c:pt idx="3">
                  <c:v>3.5335792565965592E-2</c:v>
                </c:pt>
                <c:pt idx="4">
                  <c:v>3.1509329850860433E-2</c:v>
                </c:pt>
                <c:pt idx="5">
                  <c:v>2.8133039219885289E-2</c:v>
                </c:pt>
                <c:pt idx="6">
                  <c:v>2.5206920673040163E-2</c:v>
                </c:pt>
                <c:pt idx="7">
                  <c:v>2.2055716084130029E-2</c:v>
                </c:pt>
                <c:pt idx="8">
                  <c:v>1.9354683579349913E-2</c:v>
                </c:pt>
                <c:pt idx="9">
                  <c:v>1.4852962738049721E-2</c:v>
                </c:pt>
                <c:pt idx="10">
                  <c:v>1.1701758149139589E-2</c:v>
                </c:pt>
                <c:pt idx="11">
                  <c:v>9.2258116864244802E-3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5-489D-8CC9-F3F221518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55472"/>
        <c:axId val="1104654640"/>
      </c:scatterChart>
      <c:valAx>
        <c:axId val="11046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ncizar Sans" panose="020B0602040300000003" pitchFamily="34" charset="0"/>
                    <a:ea typeface="+mn-ea"/>
                    <a:cs typeface="+mn-cs"/>
                  </a:defRPr>
                </a:pPr>
                <a:r>
                  <a:rPr lang="es-CO">
                    <a:latin typeface="Ancizar Sans" panose="020B0602040300000003" pitchFamily="34" charset="0"/>
                  </a:rPr>
                  <a:t>Porcentaje de 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Ancizar Sans" panose="020B06020403000000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ncizar Sans" panose="020B0602040300000003" pitchFamily="34" charset="0"/>
                <a:ea typeface="+mn-ea"/>
                <a:cs typeface="+mn-cs"/>
              </a:defRPr>
            </a:pPr>
            <a:endParaRPr lang="es-CO"/>
          </a:p>
        </c:txPr>
        <c:crossAx val="1104654640"/>
        <c:crosses val="autoZero"/>
        <c:crossBetween val="midCat"/>
      </c:valAx>
      <c:valAx>
        <c:axId val="11046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Ancizar Sans" panose="020B0602040300000003" pitchFamily="34" charset="0"/>
                    <a:ea typeface="+mn-ea"/>
                    <a:cs typeface="+mn-cs"/>
                  </a:defRPr>
                </a:pPr>
                <a:r>
                  <a:rPr lang="es-CO">
                    <a:latin typeface="Ancizar Sans" panose="020B0602040300000003" pitchFamily="34" charset="0"/>
                  </a:rPr>
                  <a:t>Fuerza del Motor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Ancizar Sans" panose="020B0602040300000003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Ancizar Sans" panose="020B0602040300000003" pitchFamily="34" charset="0"/>
                <a:ea typeface="+mn-ea"/>
                <a:cs typeface="+mn-cs"/>
              </a:defRPr>
            </a:pPr>
            <a:endParaRPr lang="es-CO"/>
          </a:p>
        </c:txPr>
        <c:crossAx val="11046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13</xdr:row>
      <xdr:rowOff>140017</xdr:rowOff>
    </xdr:from>
    <xdr:to>
      <xdr:col>15</xdr:col>
      <xdr:colOff>329565</xdr:colOff>
      <xdr:row>32</xdr:row>
      <xdr:rowOff>164782</xdr:rowOff>
    </xdr:to>
    <xdr:graphicFrame macro="">
      <xdr:nvGraphicFramePr>
        <xdr:cNvPr id="15" name="Gráfico 1">
          <a:extLst>
            <a:ext uri="{FF2B5EF4-FFF2-40B4-BE49-F238E27FC236}">
              <a16:creationId xmlns:a16="http://schemas.microsoft.com/office/drawing/2014/main" id="{6486B347-F3B4-D85E-52AF-DBC49AF6C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469669</xdr:colOff>
      <xdr:row>33</xdr:row>
      <xdr:rowOff>90401</xdr:rowOff>
    </xdr:from>
    <xdr:to>
      <xdr:col>15</xdr:col>
      <xdr:colOff>292332</xdr:colOff>
      <xdr:row>48</xdr:row>
      <xdr:rowOff>90401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F005E73-1C25-4077-6967-D959B0E94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E6275-7C81-4518-A962-5011C1489908}">
  <dimension ref="B3:X37"/>
  <sheetViews>
    <sheetView tabSelected="1" topLeftCell="B1" zoomScale="115" zoomScaleNormal="115" workbookViewId="0">
      <selection activeCell="I17" sqref="I17"/>
    </sheetView>
  </sheetViews>
  <sheetFormatPr baseColWidth="10" defaultRowHeight="14.4" x14ac:dyDescent="0.3"/>
  <cols>
    <col min="2" max="7" width="12.77734375" customWidth="1"/>
  </cols>
  <sheetData>
    <row r="3" spans="2:24" x14ac:dyDescent="0.3">
      <c r="C3" t="s">
        <v>0</v>
      </c>
      <c r="D3" t="s">
        <v>14</v>
      </c>
      <c r="E3" t="s">
        <v>15</v>
      </c>
    </row>
    <row r="4" spans="2:24" x14ac:dyDescent="0.3">
      <c r="C4" t="s">
        <v>1</v>
      </c>
      <c r="D4">
        <f>Q4/$R$4</f>
        <v>1.0800000000000001E-2</v>
      </c>
      <c r="E4">
        <f>D4*9.81</f>
        <v>0.10594800000000001</v>
      </c>
      <c r="I4" t="s">
        <v>9</v>
      </c>
      <c r="J4">
        <v>40433.18</v>
      </c>
      <c r="L4" t="s">
        <v>10</v>
      </c>
      <c r="M4">
        <f>D4/J4</f>
        <v>2.6710736083582842E-7</v>
      </c>
      <c r="Q4">
        <v>10.8</v>
      </c>
      <c r="R4">
        <v>1000</v>
      </c>
    </row>
    <row r="5" spans="2:24" x14ac:dyDescent="0.3">
      <c r="C5" t="s">
        <v>2</v>
      </c>
      <c r="D5">
        <f t="shared" ref="D5:D6" si="0">Q5/$R$4</f>
        <v>3.0999999999999999E-3</v>
      </c>
      <c r="E5">
        <f t="shared" ref="E5:E6" si="1">D5*9.81</f>
        <v>3.0411000000000001E-2</v>
      </c>
      <c r="Q5">
        <v>3.1</v>
      </c>
    </row>
    <row r="6" spans="2:24" x14ac:dyDescent="0.3">
      <c r="C6" t="s">
        <v>3</v>
      </c>
      <c r="D6">
        <f t="shared" si="0"/>
        <v>4.4999999999999997E-3</v>
      </c>
      <c r="E6">
        <f t="shared" si="1"/>
        <v>4.4144999999999997E-2</v>
      </c>
      <c r="Q6">
        <v>4.5</v>
      </c>
    </row>
    <row r="7" spans="2:24" x14ac:dyDescent="0.3">
      <c r="C7" t="s">
        <v>4</v>
      </c>
    </row>
    <row r="8" spans="2:24" x14ac:dyDescent="0.3">
      <c r="N8" t="s">
        <v>5</v>
      </c>
      <c r="O8" s="1">
        <v>0.13075000000000001</v>
      </c>
      <c r="P8" t="s">
        <v>13</v>
      </c>
    </row>
    <row r="9" spans="2:24" x14ac:dyDescent="0.3">
      <c r="E9" t="s">
        <v>22</v>
      </c>
      <c r="N9" t="s">
        <v>6</v>
      </c>
      <c r="O9" s="1">
        <v>0.05</v>
      </c>
      <c r="Q9">
        <f>O9-O10</f>
        <v>2.0000000000000004E-2</v>
      </c>
    </row>
    <row r="10" spans="2:24" ht="28.8" x14ac:dyDescent="0.3">
      <c r="B10" s="5" t="s">
        <v>20</v>
      </c>
      <c r="C10" s="5" t="s">
        <v>19</v>
      </c>
      <c r="D10" s="5" t="s">
        <v>21</v>
      </c>
      <c r="E10" s="5" t="s">
        <v>23</v>
      </c>
      <c r="F10" s="5" t="s">
        <v>24</v>
      </c>
      <c r="G10" s="5" t="s">
        <v>25</v>
      </c>
      <c r="N10" t="s">
        <v>7</v>
      </c>
      <c r="O10" s="1">
        <v>0.03</v>
      </c>
      <c r="R10">
        <v>31.75</v>
      </c>
      <c r="W10">
        <v>72.14</v>
      </c>
      <c r="X10" t="s">
        <v>18</v>
      </c>
    </row>
    <row r="11" spans="2:24" x14ac:dyDescent="0.3">
      <c r="B11" s="9">
        <f>C11/255</f>
        <v>0.6588235294117647</v>
      </c>
      <c r="C11" s="6">
        <v>168</v>
      </c>
      <c r="D11" s="6">
        <f>$D$6</f>
        <v>4.4999999999999997E-3</v>
      </c>
      <c r="E11" s="7">
        <f t="shared" ref="E11:E16" si="2">R12/$R$4</f>
        <v>0</v>
      </c>
      <c r="F11" s="8">
        <v>2.016</v>
      </c>
      <c r="G11" s="10">
        <f>(9.81/$O$8)*($D$5*$O$8+$D$4*$O$11-D11*$O$9-E11*$O$10)</f>
        <v>4.7490438837476112E-2</v>
      </c>
      <c r="I11" s="1">
        <v>5200</v>
      </c>
      <c r="N11" t="s">
        <v>8</v>
      </c>
      <c r="O11" s="1">
        <v>4.1910999999999997E-2</v>
      </c>
      <c r="W11">
        <v>16.5</v>
      </c>
      <c r="X11" t="s">
        <v>17</v>
      </c>
    </row>
    <row r="12" spans="2:24" x14ac:dyDescent="0.3">
      <c r="B12" s="9">
        <f t="shared" ref="B12:B24" si="3">C12/255</f>
        <v>0.56862745098039214</v>
      </c>
      <c r="C12" s="6">
        <v>145</v>
      </c>
      <c r="D12" s="6">
        <f>$D$6</f>
        <v>4.4999999999999997E-3</v>
      </c>
      <c r="E12" s="7">
        <f t="shared" si="2"/>
        <v>2.8999999999999998E-3</v>
      </c>
      <c r="F12" s="8">
        <v>2.0499999999999998</v>
      </c>
      <c r="G12" s="10">
        <f t="shared" ref="G12:G22" si="4">(9.81/$O$8)*($D$5*$O$8+$D$4*$O$11-D12*$O$9-E12*$O$10)</f>
        <v>4.0962943617590834E-2</v>
      </c>
      <c r="R12">
        <v>0</v>
      </c>
    </row>
    <row r="13" spans="2:24" x14ac:dyDescent="0.3">
      <c r="B13" s="9">
        <f t="shared" si="3"/>
        <v>0.5490196078431373</v>
      </c>
      <c r="C13" s="6">
        <v>140</v>
      </c>
      <c r="D13" s="6">
        <f>$D$6</f>
        <v>4.4999999999999997E-3</v>
      </c>
      <c r="E13" s="7">
        <f t="shared" si="2"/>
        <v>4.0999999999999995E-3</v>
      </c>
      <c r="F13" s="8">
        <v>2.0190000000000001</v>
      </c>
      <c r="G13" s="10">
        <f t="shared" si="4"/>
        <v>3.8261911112810722E-2</v>
      </c>
      <c r="R13">
        <v>2.9</v>
      </c>
    </row>
    <row r="14" spans="2:24" x14ac:dyDescent="0.3">
      <c r="B14" s="9">
        <f t="shared" si="3"/>
        <v>0.52156862745098043</v>
      </c>
      <c r="C14" s="6">
        <v>133</v>
      </c>
      <c r="D14" s="6">
        <f>$D$6</f>
        <v>4.4999999999999997E-3</v>
      </c>
      <c r="E14" s="7">
        <f t="shared" si="2"/>
        <v>5.4000000000000003E-3</v>
      </c>
      <c r="F14" s="8">
        <v>1.9690000000000001</v>
      </c>
      <c r="G14" s="10">
        <f t="shared" si="4"/>
        <v>3.5335792565965592E-2</v>
      </c>
      <c r="R14">
        <v>4.0999999999999996</v>
      </c>
    </row>
    <row r="15" spans="2:24" x14ac:dyDescent="0.3">
      <c r="B15" s="9">
        <f t="shared" si="3"/>
        <v>0.47843137254901963</v>
      </c>
      <c r="C15" s="6">
        <v>122</v>
      </c>
      <c r="D15" s="6">
        <f>$D$6</f>
        <v>4.4999999999999997E-3</v>
      </c>
      <c r="E15" s="7">
        <f t="shared" si="2"/>
        <v>7.0999999999999995E-3</v>
      </c>
      <c r="F15" s="8">
        <v>1.8839999999999999</v>
      </c>
      <c r="G15" s="10">
        <f t="shared" si="4"/>
        <v>3.1509329850860433E-2</v>
      </c>
      <c r="R15">
        <v>5.4</v>
      </c>
    </row>
    <row r="16" spans="2:24" x14ac:dyDescent="0.3">
      <c r="B16" s="9">
        <f t="shared" si="3"/>
        <v>0.45490196078431372</v>
      </c>
      <c r="C16" s="6">
        <v>116</v>
      </c>
      <c r="D16" s="6">
        <f t="shared" ref="D16:D20" si="5">$D$6</f>
        <v>4.4999999999999997E-3</v>
      </c>
      <c r="E16" s="7">
        <f t="shared" si="2"/>
        <v>8.6E-3</v>
      </c>
      <c r="F16" s="8">
        <v>1.831</v>
      </c>
      <c r="G16" s="10">
        <f t="shared" si="4"/>
        <v>2.8133039219885289E-2</v>
      </c>
      <c r="R16">
        <v>7.1</v>
      </c>
    </row>
    <row r="17" spans="2:18" x14ac:dyDescent="0.3">
      <c r="B17" s="9">
        <f t="shared" si="3"/>
        <v>0.41960784313725491</v>
      </c>
      <c r="C17" s="6">
        <v>107</v>
      </c>
      <c r="D17" s="6">
        <f t="shared" si="5"/>
        <v>4.4999999999999997E-3</v>
      </c>
      <c r="E17" s="7">
        <f t="shared" ref="E17:E20" si="6">R18/$R$4</f>
        <v>9.9000000000000008E-3</v>
      </c>
      <c r="F17" s="8">
        <v>1.768</v>
      </c>
      <c r="G17" s="10">
        <f t="shared" si="4"/>
        <v>2.5206920673040163E-2</v>
      </c>
      <c r="R17">
        <v>8.6</v>
      </c>
    </row>
    <row r="18" spans="2:18" x14ac:dyDescent="0.3">
      <c r="B18" s="9">
        <f t="shared" si="3"/>
        <v>0.40784313725490196</v>
      </c>
      <c r="C18" s="6">
        <v>104</v>
      </c>
      <c r="D18" s="6">
        <f t="shared" si="5"/>
        <v>4.4999999999999997E-3</v>
      </c>
      <c r="E18" s="7">
        <f t="shared" si="6"/>
        <v>1.1300000000000001E-2</v>
      </c>
      <c r="F18" s="8">
        <v>1.7350000000000001</v>
      </c>
      <c r="G18" s="10">
        <f t="shared" si="4"/>
        <v>2.2055716084130029E-2</v>
      </c>
      <c r="R18">
        <v>9.9</v>
      </c>
    </row>
    <row r="19" spans="2:18" x14ac:dyDescent="0.3">
      <c r="B19" s="9">
        <f t="shared" si="3"/>
        <v>0.36078431372549019</v>
      </c>
      <c r="C19" s="6">
        <v>92</v>
      </c>
      <c r="D19" s="6">
        <f t="shared" si="5"/>
        <v>4.4999999999999997E-3</v>
      </c>
      <c r="E19" s="7">
        <f t="shared" si="6"/>
        <v>1.2500000000000001E-2</v>
      </c>
      <c r="F19" s="8">
        <v>1.641</v>
      </c>
      <c r="G19" s="10">
        <f t="shared" si="4"/>
        <v>1.9354683579349913E-2</v>
      </c>
      <c r="R19">
        <v>11.3</v>
      </c>
    </row>
    <row r="20" spans="2:18" x14ac:dyDescent="0.3">
      <c r="B20" s="9">
        <f t="shared" si="3"/>
        <v>0.31372549019607843</v>
      </c>
      <c r="C20" s="6">
        <v>80</v>
      </c>
      <c r="D20" s="6">
        <f t="shared" si="5"/>
        <v>4.4999999999999997E-3</v>
      </c>
      <c r="E20" s="7">
        <f t="shared" si="6"/>
        <v>1.4500000000000001E-2</v>
      </c>
      <c r="F20" s="8">
        <v>1.5369999999999999</v>
      </c>
      <c r="G20" s="10">
        <f t="shared" si="4"/>
        <v>1.4852962738049721E-2</v>
      </c>
      <c r="R20">
        <v>12.5</v>
      </c>
    </row>
    <row r="21" spans="2:18" x14ac:dyDescent="0.3">
      <c r="B21" s="9">
        <f t="shared" si="3"/>
        <v>0.29411764705882354</v>
      </c>
      <c r="C21" s="6">
        <v>75</v>
      </c>
      <c r="D21" s="6">
        <f>$D$6</f>
        <v>4.4999999999999997E-3</v>
      </c>
      <c r="E21" s="7">
        <f>R22/$R$4</f>
        <v>1.5900000000000001E-2</v>
      </c>
      <c r="F21" s="8">
        <v>1.48</v>
      </c>
      <c r="G21" s="10">
        <f t="shared" si="4"/>
        <v>1.1701758149139589E-2</v>
      </c>
      <c r="R21">
        <v>14.5</v>
      </c>
    </row>
    <row r="22" spans="2:18" x14ac:dyDescent="0.3">
      <c r="B22" s="9">
        <f t="shared" si="3"/>
        <v>0.27058823529411763</v>
      </c>
      <c r="C22" s="6">
        <v>69</v>
      </c>
      <c r="D22" s="6">
        <f>$D$6</f>
        <v>4.4999999999999997E-3</v>
      </c>
      <c r="E22" s="7">
        <f>R23/$R$4</f>
        <v>1.7000000000000001E-2</v>
      </c>
      <c r="F22" s="8">
        <v>1.4219999999999999</v>
      </c>
      <c r="G22" s="10">
        <f t="shared" si="4"/>
        <v>9.2258116864244802E-3</v>
      </c>
      <c r="R22">
        <v>15.9</v>
      </c>
    </row>
    <row r="23" spans="2:18" x14ac:dyDescent="0.3">
      <c r="B23" s="3">
        <f t="shared" si="3"/>
        <v>0</v>
      </c>
      <c r="C23">
        <v>0</v>
      </c>
      <c r="D23">
        <f>$D$6</f>
        <v>4.4999999999999997E-3</v>
      </c>
      <c r="E23">
        <f>R24/$R$4</f>
        <v>1.7899999999999999E-2</v>
      </c>
      <c r="F23">
        <v>1.35</v>
      </c>
      <c r="G23">
        <v>0</v>
      </c>
      <c r="R23">
        <v>17</v>
      </c>
    </row>
    <row r="24" spans="2:18" x14ac:dyDescent="0.3">
      <c r="B24" s="3">
        <f t="shared" si="3"/>
        <v>0</v>
      </c>
      <c r="F24">
        <v>0</v>
      </c>
      <c r="G24">
        <v>0</v>
      </c>
      <c r="R24">
        <v>17.899999999999999</v>
      </c>
    </row>
    <row r="25" spans="2:18" x14ac:dyDescent="0.3">
      <c r="D25" s="4">
        <f>128/255</f>
        <v>0.50196078431372548</v>
      </c>
    </row>
    <row r="29" spans="2:18" x14ac:dyDescent="0.3">
      <c r="C29" t="s">
        <v>11</v>
      </c>
      <c r="D29">
        <v>60.551000000000002</v>
      </c>
      <c r="E29" t="s">
        <v>12</v>
      </c>
      <c r="G29" s="2">
        <f>D29/(1000^2)</f>
        <v>6.0551000000000004E-5</v>
      </c>
      <c r="H29" t="s">
        <v>16</v>
      </c>
    </row>
    <row r="31" spans="2:18" x14ac:dyDescent="0.3">
      <c r="D31" s="1">
        <v>9.9492000000000002E-5</v>
      </c>
      <c r="E31">
        <f>D31*(1000^2)</f>
        <v>99.492000000000004</v>
      </c>
    </row>
    <row r="35" spans="4:4" x14ac:dyDescent="0.3">
      <c r="D35">
        <v>73.196399999999997</v>
      </c>
    </row>
    <row r="36" spans="4:4" x14ac:dyDescent="0.3">
      <c r="D36">
        <v>98.181816100999995</v>
      </c>
    </row>
    <row r="37" spans="4:4" x14ac:dyDescent="0.3">
      <c r="D37">
        <f>D36-D35</f>
        <v>24.985416100999998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hernandez</dc:creator>
  <cp:lastModifiedBy>Andres Felipe Forero Salas</cp:lastModifiedBy>
  <dcterms:created xsi:type="dcterms:W3CDTF">2022-05-31T16:57:06Z</dcterms:created>
  <dcterms:modified xsi:type="dcterms:W3CDTF">2023-05-03T16:44:56Z</dcterms:modified>
</cp:coreProperties>
</file>