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7dfd61da619a5/UNAL FORE/SEMESTRE 9/TECNICAS DE CONTROL/PROYECTO/eolic-balancing-cs/caracterizacion/"/>
    </mc:Choice>
  </mc:AlternateContent>
  <xr:revisionPtr revIDLastSave="4" documentId="8_{319E57F2-0314-4F90-B9A4-B1B259DD5EF6}" xr6:coauthVersionLast="47" xr6:coauthVersionMax="47" xr10:uidLastSave="{832D2EAC-7C85-4192-926E-FAC68BE8648B}"/>
  <bookViews>
    <workbookView xWindow="-108" yWindow="-108" windowWidth="23256" windowHeight="12456" xr2:uid="{68AD6B39-C190-4FA2-BF87-25474CEEE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C38" i="1"/>
  <c r="C39" i="1"/>
  <c r="C40" i="1"/>
  <c r="C41" i="1"/>
  <c r="C42" i="1"/>
  <c r="C43" i="1"/>
  <c r="C44" i="1"/>
  <c r="C45" i="1"/>
  <c r="C37" i="1"/>
  <c r="D38" i="1"/>
  <c r="D39" i="1"/>
  <c r="D40" i="1"/>
  <c r="D41" i="1"/>
  <c r="D42" i="1"/>
  <c r="D43" i="1"/>
  <c r="D44" i="1"/>
  <c r="D45" i="1"/>
  <c r="D37" i="1"/>
  <c r="E38" i="1"/>
  <c r="E39" i="1"/>
  <c r="E40" i="1"/>
  <c r="E41" i="1"/>
  <c r="E42" i="1"/>
  <c r="E43" i="1"/>
  <c r="E44" i="1"/>
  <c r="E45" i="1"/>
  <c r="E37" i="1"/>
  <c r="E46" i="1"/>
  <c r="E30" i="1"/>
  <c r="D3" i="1"/>
  <c r="F3" i="1" s="1"/>
  <c r="F4" i="1"/>
  <c r="D4" i="1"/>
  <c r="J12" i="1"/>
  <c r="J15" i="1"/>
  <c r="J16" i="1"/>
  <c r="J17" i="1"/>
  <c r="J18" i="1"/>
  <c r="G11" i="1"/>
  <c r="J11" i="1" s="1"/>
  <c r="G12" i="1"/>
  <c r="G13" i="1"/>
  <c r="J13" i="1" s="1"/>
  <c r="G14" i="1"/>
  <c r="J14" i="1" s="1"/>
  <c r="G15" i="1"/>
  <c r="G16" i="1"/>
  <c r="G17" i="1"/>
  <c r="G18" i="1"/>
  <c r="G10" i="1"/>
  <c r="J10" i="1" s="1"/>
  <c r="K10" i="1" l="1"/>
  <c r="L10" i="1" s="1"/>
  <c r="M10" i="1" s="1"/>
  <c r="E21" i="1" s="1"/>
  <c r="K14" i="1"/>
  <c r="L14" i="1" s="1"/>
  <c r="M14" i="1" s="1"/>
  <c r="E25" i="1" s="1"/>
  <c r="K18" i="1"/>
  <c r="L18" i="1" s="1"/>
  <c r="M18" i="1" s="1"/>
  <c r="E29" i="1" s="1"/>
  <c r="K11" i="1"/>
  <c r="L11" i="1" s="1"/>
  <c r="M11" i="1" s="1"/>
  <c r="E22" i="1" s="1"/>
  <c r="K15" i="1"/>
  <c r="L15" i="1" s="1"/>
  <c r="M15" i="1" s="1"/>
  <c r="E26" i="1" s="1"/>
  <c r="K12" i="1"/>
  <c r="L12" i="1" s="1"/>
  <c r="M12" i="1" s="1"/>
  <c r="E23" i="1" s="1"/>
  <c r="K16" i="1"/>
  <c r="L16" i="1" s="1"/>
  <c r="M16" i="1" s="1"/>
  <c r="E27" i="1" s="1"/>
  <c r="K13" i="1"/>
  <c r="L13" i="1" s="1"/>
  <c r="M13" i="1" s="1"/>
  <c r="E24" i="1" s="1"/>
  <c r="K17" i="1"/>
  <c r="L17" i="1" s="1"/>
  <c r="M17" i="1" s="1"/>
  <c r="E28" i="1" s="1"/>
</calcChain>
</file>

<file path=xl/sharedStrings.xml><?xml version="1.0" encoding="utf-8"?>
<sst xmlns="http://schemas.openxmlformats.org/spreadsheetml/2006/main" count="18" uniqueCount="17">
  <si>
    <t>PWM</t>
  </si>
  <si>
    <t>V</t>
  </si>
  <si>
    <t>Signo</t>
  </si>
  <si>
    <t>Torque</t>
  </si>
  <si>
    <t>Elemento</t>
  </si>
  <si>
    <t>masa (kg)</t>
  </si>
  <si>
    <t>Brazo</t>
  </si>
  <si>
    <t>Motor</t>
  </si>
  <si>
    <t>Torque Const</t>
  </si>
  <si>
    <t>Peso</t>
  </si>
  <si>
    <t>Dist C</t>
  </si>
  <si>
    <t>contrapeso peso (N)</t>
  </si>
  <si>
    <t>Contrapeso masa (g)</t>
  </si>
  <si>
    <t>Torque Total</t>
  </si>
  <si>
    <t>Fuerza</t>
  </si>
  <si>
    <t>Distancia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</si>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</sst>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0" xfId="0" applyNumberFormat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0E50B8B-0EC9-4B0B-B224-1F811510339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Fuerza</a:t>
            </a:r>
            <a:r>
              <a:rPr lang="es-CO" baseline="0"/>
              <a:t>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36504115442458E-2"/>
                  <c:y val="-6.0568678915135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Sheet1!$C$21:$C$29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12.5</c:v>
                </c:pt>
                <c:pt idx="3">
                  <c:v>15</c:v>
                </c:pt>
                <c:pt idx="4">
                  <c:v>20</c:v>
                </c:pt>
                <c:pt idx="5">
                  <c:v>32</c:v>
                </c:pt>
                <c:pt idx="6">
                  <c:v>55</c:v>
                </c:pt>
                <c:pt idx="7">
                  <c:v>75</c:v>
                </c:pt>
                <c:pt idx="8">
                  <c:v>90</c:v>
                </c:pt>
              </c:numCache>
            </c:numRef>
          </c:xVal>
          <c:yVal>
            <c:numRef>
              <c:f>Sheet1!$E$21:$E$29</c:f>
              <c:numCache>
                <c:formatCode>0.0000</c:formatCode>
                <c:ptCount val="9"/>
                <c:pt idx="0">
                  <c:v>1.5349330827067678E-2</c:v>
                </c:pt>
                <c:pt idx="1">
                  <c:v>1.9037300751879718E-2</c:v>
                </c:pt>
                <c:pt idx="2">
                  <c:v>3.3789180451127832E-2</c:v>
                </c:pt>
                <c:pt idx="3">
                  <c:v>4.1165120300751895E-2</c:v>
                </c:pt>
                <c:pt idx="4">
                  <c:v>5.5917000000000008E-2</c:v>
                </c:pt>
                <c:pt idx="5">
                  <c:v>8.9108729323308281E-2</c:v>
                </c:pt>
                <c:pt idx="6">
                  <c:v>0.12672602255639101</c:v>
                </c:pt>
                <c:pt idx="7">
                  <c:v>0.1643433157894737</c:v>
                </c:pt>
                <c:pt idx="8">
                  <c:v>0.19569106015037599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46-4634-B2FB-0D3B0CF3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25584"/>
        <c:axId val="432523664"/>
      </c:scatterChart>
      <c:valAx>
        <c:axId val="4325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PWM</a:t>
                </a:r>
                <a:r>
                  <a:rPr lang="es-CO" baseline="0"/>
                  <a:t> (%)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23664"/>
        <c:crosses val="autoZero"/>
        <c:crossBetween val="midCat"/>
      </c:valAx>
      <c:valAx>
        <c:axId val="4325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Fuerza vs Voltaje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7928518694500112E-2"/>
                  <c:y val="-9.2558326042578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Sheet1!$D$21:$D$29</c:f>
              <c:numCache>
                <c:formatCode>General</c:formatCode>
                <c:ptCount val="9"/>
                <c:pt idx="0">
                  <c:v>0.66</c:v>
                </c:pt>
                <c:pt idx="1">
                  <c:v>0.87</c:v>
                </c:pt>
                <c:pt idx="2">
                  <c:v>1.36</c:v>
                </c:pt>
                <c:pt idx="3">
                  <c:v>1.55</c:v>
                </c:pt>
                <c:pt idx="4">
                  <c:v>1.87</c:v>
                </c:pt>
                <c:pt idx="5">
                  <c:v>2.4900000000000002</c:v>
                </c:pt>
                <c:pt idx="6">
                  <c:v>3.29</c:v>
                </c:pt>
                <c:pt idx="7">
                  <c:v>3.95</c:v>
                </c:pt>
                <c:pt idx="8">
                  <c:v>4.3899999999999997</c:v>
                </c:pt>
              </c:numCache>
            </c:numRef>
          </c:xVal>
          <c:yVal>
            <c:numRef>
              <c:f>Sheet1!$E$21:$E$29</c:f>
              <c:numCache>
                <c:formatCode>0.0000</c:formatCode>
                <c:ptCount val="9"/>
                <c:pt idx="0">
                  <c:v>1.5349330827067678E-2</c:v>
                </c:pt>
                <c:pt idx="1">
                  <c:v>1.9037300751879718E-2</c:v>
                </c:pt>
                <c:pt idx="2">
                  <c:v>3.3789180451127832E-2</c:v>
                </c:pt>
                <c:pt idx="3">
                  <c:v>4.1165120300751895E-2</c:v>
                </c:pt>
                <c:pt idx="4">
                  <c:v>5.5917000000000008E-2</c:v>
                </c:pt>
                <c:pt idx="5">
                  <c:v>8.9108729323308281E-2</c:v>
                </c:pt>
                <c:pt idx="6">
                  <c:v>0.12672602255639101</c:v>
                </c:pt>
                <c:pt idx="7">
                  <c:v>0.1643433157894737</c:v>
                </c:pt>
                <c:pt idx="8">
                  <c:v>0.19569106015037599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9-4974-92B8-98579CA3A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30816"/>
        <c:axId val="585116896"/>
      </c:scatterChart>
      <c:valAx>
        <c:axId val="5851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116896"/>
        <c:crosses val="autoZero"/>
        <c:crossBetween val="midCat"/>
      </c:valAx>
      <c:valAx>
        <c:axId val="5851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1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Perfil Total: Fuerza Vs Voltaje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Sheet1!$D$35:$D$48</c:f>
              <c:numCache>
                <c:formatCode>General</c:formatCode>
                <c:ptCount val="14"/>
                <c:pt idx="0">
                  <c:v>0</c:v>
                </c:pt>
                <c:pt idx="1">
                  <c:v>0.26500000000000001</c:v>
                </c:pt>
                <c:pt idx="2">
                  <c:v>0.66</c:v>
                </c:pt>
                <c:pt idx="3">
                  <c:v>0.87</c:v>
                </c:pt>
                <c:pt idx="4">
                  <c:v>1.36</c:v>
                </c:pt>
                <c:pt idx="5">
                  <c:v>1.55</c:v>
                </c:pt>
                <c:pt idx="6">
                  <c:v>1.87</c:v>
                </c:pt>
                <c:pt idx="7">
                  <c:v>2.4900000000000002</c:v>
                </c:pt>
                <c:pt idx="8">
                  <c:v>3.29</c:v>
                </c:pt>
                <c:pt idx="9">
                  <c:v>3.95</c:v>
                </c:pt>
                <c:pt idx="10">
                  <c:v>4.3899999999999997</c:v>
                </c:pt>
                <c:pt idx="11">
                  <c:v>4.7300000000000004</c:v>
                </c:pt>
                <c:pt idx="12">
                  <c:v>5</c:v>
                </c:pt>
                <c:pt idx="13">
                  <c:v>6</c:v>
                </c:pt>
              </c:numCache>
            </c:numRef>
          </c:xVal>
          <c:yVal>
            <c:numRef>
              <c:f>Sheet1!$E$35:$E$48</c:f>
              <c:numCache>
                <c:formatCode>0.00000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1.5349330827067678E-2</c:v>
                </c:pt>
                <c:pt idx="3">
                  <c:v>1.9037300751879718E-2</c:v>
                </c:pt>
                <c:pt idx="4">
                  <c:v>3.3789180451127832E-2</c:v>
                </c:pt>
                <c:pt idx="5">
                  <c:v>4.1165120300751895E-2</c:v>
                </c:pt>
                <c:pt idx="6">
                  <c:v>5.5917000000000008E-2</c:v>
                </c:pt>
                <c:pt idx="7">
                  <c:v>8.9108729323308281E-2</c:v>
                </c:pt>
                <c:pt idx="8">
                  <c:v>0.12672602255639101</c:v>
                </c:pt>
                <c:pt idx="9">
                  <c:v>0.1643433157894737</c:v>
                </c:pt>
                <c:pt idx="10">
                  <c:v>0.19569106015037599</c:v>
                </c:pt>
                <c:pt idx="11">
                  <c:v>0.21893735267577075</c:v>
                </c:pt>
                <c:pt idx="12">
                  <c:v>0.21893735267577075</c:v>
                </c:pt>
                <c:pt idx="13">
                  <c:v>0.21893735267577075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F-464C-9649-1C2C8FFC8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23040"/>
        <c:axId val="595918240"/>
      </c:scatterChart>
      <c:valAx>
        <c:axId val="59592304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</a:t>
                </a:r>
                <a:r>
                  <a:rPr lang="es-CO" baseline="0"/>
                  <a:t> (V)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918240"/>
        <c:crosses val="autoZero"/>
        <c:crossBetween val="midCat"/>
      </c:valAx>
      <c:valAx>
        <c:axId val="5959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</a:t>
                </a:r>
                <a:r>
                  <a:rPr lang="es-CO" baseline="0"/>
                  <a:t> (N)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9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Perfil Total: Fuerza</a:t>
            </a:r>
            <a:r>
              <a:rPr lang="es-CO" baseline="0"/>
              <a:t>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Sheet1!$C$35:$C$48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12.5</c:v>
                </c:pt>
                <c:pt idx="5">
                  <c:v>15</c:v>
                </c:pt>
                <c:pt idx="6">
                  <c:v>20</c:v>
                </c:pt>
                <c:pt idx="7">
                  <c:v>32</c:v>
                </c:pt>
                <c:pt idx="8">
                  <c:v>55</c:v>
                </c:pt>
                <c:pt idx="9">
                  <c:v>75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Sheet1!$E$35:$E$48</c:f>
              <c:numCache>
                <c:formatCode>0.00000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1.5349330827067678E-2</c:v>
                </c:pt>
                <c:pt idx="3">
                  <c:v>1.9037300751879718E-2</c:v>
                </c:pt>
                <c:pt idx="4">
                  <c:v>3.3789180451127832E-2</c:v>
                </c:pt>
                <c:pt idx="5">
                  <c:v>4.1165120300751895E-2</c:v>
                </c:pt>
                <c:pt idx="6">
                  <c:v>5.5917000000000008E-2</c:v>
                </c:pt>
                <c:pt idx="7">
                  <c:v>8.9108729323308281E-2</c:v>
                </c:pt>
                <c:pt idx="8">
                  <c:v>0.12672602255639101</c:v>
                </c:pt>
                <c:pt idx="9">
                  <c:v>0.1643433157894737</c:v>
                </c:pt>
                <c:pt idx="10">
                  <c:v>0.19569106015037599</c:v>
                </c:pt>
                <c:pt idx="11">
                  <c:v>0.21893735267577075</c:v>
                </c:pt>
                <c:pt idx="12">
                  <c:v>0.21893735267577075</c:v>
                </c:pt>
                <c:pt idx="13">
                  <c:v>0.21893735267577075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2-48A3-B373-25EC8E96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25584"/>
        <c:axId val="432523664"/>
      </c:scatterChart>
      <c:valAx>
        <c:axId val="4325255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PWM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23664"/>
        <c:crosses val="autoZero"/>
        <c:crossBetween val="midCat"/>
      </c:valAx>
      <c:valAx>
        <c:axId val="4325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1186866</xdr:colOff>
      <xdr:row>19</xdr:row>
      <xdr:rowOff>5723</xdr:rowOff>
    </xdr:from>
    <xdr:to>
      <xdr:col>11</xdr:col>
      <xdr:colOff>482021</xdr:colOff>
      <xdr:row>33</xdr:row>
      <xdr:rowOff>81923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C4E72-DC30-3CEB-6E83-9BFDEC67B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471335</xdr:colOff>
      <xdr:row>19</xdr:row>
      <xdr:rowOff>2347</xdr:rowOff>
    </xdr:from>
    <xdr:to>
      <xdr:col>18</xdr:col>
      <xdr:colOff>522727</xdr:colOff>
      <xdr:row>33</xdr:row>
      <xdr:rowOff>78547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F2481F-8E13-5690-E8EF-6CEBF615C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471864</xdr:colOff>
      <xdr:row>33</xdr:row>
      <xdr:rowOff>53496</xdr:rowOff>
    </xdr:from>
    <xdr:to>
      <xdr:col>18</xdr:col>
      <xdr:colOff>516200</xdr:colOff>
      <xdr:row>47</xdr:row>
      <xdr:rowOff>129696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8019D7-6B29-D787-16D6-DAE5AC26D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1184413</xdr:colOff>
      <xdr:row>33</xdr:row>
      <xdr:rowOff>57978</xdr:rowOff>
    </xdr:from>
    <xdr:to>
      <xdr:col>11</xdr:col>
      <xdr:colOff>479568</xdr:colOff>
      <xdr:row>47</xdr:row>
      <xdr:rowOff>134178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06804A-3558-4837-BC92-358379E1E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A629-7C01-4F0A-B2BD-324C250E098B}">
  <dimension ref="B2:M48"/>
  <sheetViews>
    <sheetView tabSelected="1" topLeftCell="A13" zoomScale="115" zoomScaleNormal="115" workbookViewId="0">
      <selection activeCell="C21" sqref="C21"/>
    </sheetView>
  </sheetViews>
  <sheetFormatPr baseColWidth="10" defaultColWidth="8.88671875" defaultRowHeight="14.4" x14ac:dyDescent="0.3"/>
  <cols>
    <col min="3" max="3" width="11.88671875" customWidth="1"/>
    <col min="6" max="6" width="17.88671875" customWidth="1"/>
    <col min="7" max="7" width="18.6640625" customWidth="1"/>
    <col min="11" max="11" width="15" customWidth="1"/>
    <col min="12" max="12" width="13" customWidth="1"/>
  </cols>
  <sheetData>
    <row r="2" spans="2:13" x14ac:dyDescent="0.3">
      <c r="B2" t="s">
        <v>4</v>
      </c>
      <c r="C2" t="s">
        <v>5</v>
      </c>
      <c r="D2" t="s">
        <v>9</v>
      </c>
      <c r="E2" t="s">
        <v>10</v>
      </c>
      <c r="F2" t="s">
        <v>3</v>
      </c>
    </row>
    <row r="3" spans="2:13" x14ac:dyDescent="0.3">
      <c r="B3" t="s">
        <v>6</v>
      </c>
      <c r="C3" s="1">
        <v>1.5800000000000002E-2</v>
      </c>
      <c r="D3" s="1">
        <f>C3*9.81</f>
        <v>0.15499800000000002</v>
      </c>
      <c r="E3" s="1">
        <v>4.7E-2</v>
      </c>
      <c r="F3" s="1">
        <f>D3*E3</f>
        <v>7.2849060000000016E-3</v>
      </c>
    </row>
    <row r="4" spans="2:13" x14ac:dyDescent="0.3">
      <c r="B4" t="s">
        <v>7</v>
      </c>
      <c r="C4" s="1">
        <v>3.5000000000000001E-3</v>
      </c>
      <c r="D4" s="1">
        <f>C4*9.81</f>
        <v>3.4335000000000004E-2</v>
      </c>
      <c r="E4" s="1">
        <v>0.13300000000000001</v>
      </c>
      <c r="F4" s="1">
        <f>D4*E4</f>
        <v>4.5665550000000008E-3</v>
      </c>
    </row>
    <row r="9" spans="2:13" x14ac:dyDescent="0.3">
      <c r="C9" s="3" t="s">
        <v>16</v>
      </c>
      <c r="D9" s="3" t="s">
        <v>0</v>
      </c>
      <c r="E9" s="3" t="s">
        <v>1</v>
      </c>
      <c r="F9" s="3" t="s">
        <v>12</v>
      </c>
      <c r="G9" s="3" t="s">
        <v>11</v>
      </c>
      <c r="H9" s="3" t="s">
        <v>2</v>
      </c>
      <c r="I9" s="3" t="s">
        <v>15</v>
      </c>
      <c r="J9" s="3" t="s">
        <v>3</v>
      </c>
      <c r="K9" s="3" t="s">
        <v>8</v>
      </c>
      <c r="L9" s="3" t="s">
        <v>13</v>
      </c>
      <c r="M9" s="3" t="s">
        <v>14</v>
      </c>
    </row>
    <row r="10" spans="2:13" x14ac:dyDescent="0.3">
      <c r="C10" s="3">
        <v>1</v>
      </c>
      <c r="D10" s="3">
        <v>6</v>
      </c>
      <c r="E10" s="3">
        <v>0.66</v>
      </c>
      <c r="F10" s="3">
        <v>20</v>
      </c>
      <c r="G10" s="3">
        <f>F10*0.001*9.81</f>
        <v>0.19620000000000001</v>
      </c>
      <c r="H10" s="3">
        <v>-1</v>
      </c>
      <c r="I10" s="3">
        <v>0.05</v>
      </c>
      <c r="J10" s="3">
        <f>G10*H10*I10</f>
        <v>-9.810000000000001E-3</v>
      </c>
      <c r="K10" s="4">
        <f>$F$3+$F$4</f>
        <v>1.1851461000000002E-2</v>
      </c>
      <c r="L10" s="4">
        <f>K10+J10</f>
        <v>2.0414610000000014E-3</v>
      </c>
      <c r="M10" s="3">
        <f>L10/$E$4</f>
        <v>1.5349330827067678E-2</v>
      </c>
    </row>
    <row r="11" spans="2:13" x14ac:dyDescent="0.3">
      <c r="C11" s="3">
        <v>2</v>
      </c>
      <c r="D11" s="3">
        <v>8</v>
      </c>
      <c r="E11" s="3">
        <v>0.87</v>
      </c>
      <c r="F11" s="3">
        <v>19</v>
      </c>
      <c r="G11" s="3">
        <f t="shared" ref="G11:G18" si="0">F11*0.001*9.81</f>
        <v>0.18639</v>
      </c>
      <c r="H11" s="3">
        <v>-1</v>
      </c>
      <c r="I11" s="3">
        <v>0.05</v>
      </c>
      <c r="J11" s="3">
        <f t="shared" ref="J11:J18" si="1">G11*H11*I11</f>
        <v>-9.3194999999999997E-3</v>
      </c>
      <c r="K11" s="4">
        <f t="shared" ref="K11:K18" si="2">$F$3+$F$4</f>
        <v>1.1851461000000002E-2</v>
      </c>
      <c r="L11" s="4">
        <f t="shared" ref="L11:L18" si="3">K11+J11</f>
        <v>2.5319610000000027E-3</v>
      </c>
      <c r="M11" s="3">
        <f t="shared" ref="M11:M18" si="4">L11/$E$4</f>
        <v>1.9037300751879718E-2</v>
      </c>
    </row>
    <row r="12" spans="2:13" x14ac:dyDescent="0.3">
      <c r="C12" s="3">
        <v>3</v>
      </c>
      <c r="D12" s="3">
        <v>12.5</v>
      </c>
      <c r="E12" s="3">
        <v>1.36</v>
      </c>
      <c r="F12" s="3">
        <v>15</v>
      </c>
      <c r="G12" s="3">
        <f t="shared" si="0"/>
        <v>0.14715</v>
      </c>
      <c r="H12" s="3">
        <v>-1</v>
      </c>
      <c r="I12" s="3">
        <v>0.05</v>
      </c>
      <c r="J12" s="3">
        <f t="shared" si="1"/>
        <v>-7.3575000000000003E-3</v>
      </c>
      <c r="K12" s="4">
        <f t="shared" si="2"/>
        <v>1.1851461000000002E-2</v>
      </c>
      <c r="L12" s="4">
        <f t="shared" si="3"/>
        <v>4.493961000000002E-3</v>
      </c>
      <c r="M12" s="3">
        <f t="shared" si="4"/>
        <v>3.3789180451127832E-2</v>
      </c>
    </row>
    <row r="13" spans="2:13" x14ac:dyDescent="0.3">
      <c r="C13" s="3">
        <v>4</v>
      </c>
      <c r="D13" s="3">
        <v>15</v>
      </c>
      <c r="E13" s="3">
        <v>1.55</v>
      </c>
      <c r="F13" s="3">
        <v>13</v>
      </c>
      <c r="G13" s="3">
        <f t="shared" si="0"/>
        <v>0.12753</v>
      </c>
      <c r="H13" s="3">
        <v>-1</v>
      </c>
      <c r="I13" s="3">
        <v>0.05</v>
      </c>
      <c r="J13" s="3">
        <f t="shared" si="1"/>
        <v>-6.3765000000000002E-3</v>
      </c>
      <c r="K13" s="4">
        <f t="shared" si="2"/>
        <v>1.1851461000000002E-2</v>
      </c>
      <c r="L13" s="4">
        <f t="shared" si="3"/>
        <v>5.4749610000000021E-3</v>
      </c>
      <c r="M13" s="3">
        <f t="shared" si="4"/>
        <v>4.1165120300751895E-2</v>
      </c>
    </row>
    <row r="14" spans="2:13" x14ac:dyDescent="0.3">
      <c r="C14" s="3">
        <v>5</v>
      </c>
      <c r="D14" s="3">
        <v>20</v>
      </c>
      <c r="E14" s="3">
        <v>1.87</v>
      </c>
      <c r="F14" s="3">
        <v>9</v>
      </c>
      <c r="G14" s="3">
        <f t="shared" si="0"/>
        <v>8.8290000000000021E-2</v>
      </c>
      <c r="H14" s="3">
        <v>-1</v>
      </c>
      <c r="I14" s="3">
        <v>0.05</v>
      </c>
      <c r="J14" s="3">
        <f t="shared" si="1"/>
        <v>-4.4145000000000009E-3</v>
      </c>
      <c r="K14" s="4">
        <f t="shared" si="2"/>
        <v>1.1851461000000002E-2</v>
      </c>
      <c r="L14" s="4">
        <f t="shared" si="3"/>
        <v>7.4369610000000015E-3</v>
      </c>
      <c r="M14" s="3">
        <f t="shared" si="4"/>
        <v>5.5917000000000008E-2</v>
      </c>
    </row>
    <row r="15" spans="2:13" x14ac:dyDescent="0.3">
      <c r="C15" s="3">
        <v>6</v>
      </c>
      <c r="D15" s="3">
        <v>32</v>
      </c>
      <c r="E15" s="3">
        <v>2.4900000000000002</v>
      </c>
      <c r="F15" s="3">
        <v>0</v>
      </c>
      <c r="G15" s="3">
        <f t="shared" si="0"/>
        <v>0</v>
      </c>
      <c r="H15" s="3">
        <v>-1</v>
      </c>
      <c r="I15" s="3">
        <v>0.05</v>
      </c>
      <c r="J15" s="3">
        <f t="shared" si="1"/>
        <v>0</v>
      </c>
      <c r="K15" s="4">
        <f t="shared" si="2"/>
        <v>1.1851461000000002E-2</v>
      </c>
      <c r="L15" s="4">
        <f t="shared" si="3"/>
        <v>1.1851461000000002E-2</v>
      </c>
      <c r="M15" s="3">
        <f t="shared" si="4"/>
        <v>8.9108729323308281E-2</v>
      </c>
    </row>
    <row r="16" spans="2:13" x14ac:dyDescent="0.3">
      <c r="C16" s="3">
        <v>7</v>
      </c>
      <c r="D16" s="3">
        <v>55</v>
      </c>
      <c r="E16" s="3">
        <v>3.29</v>
      </c>
      <c r="F16" s="3">
        <v>6</v>
      </c>
      <c r="G16" s="3">
        <f t="shared" si="0"/>
        <v>5.8860000000000003E-2</v>
      </c>
      <c r="H16" s="3">
        <v>1</v>
      </c>
      <c r="I16" s="3">
        <v>8.5000000000000006E-2</v>
      </c>
      <c r="J16" s="3">
        <f t="shared" si="1"/>
        <v>5.0031000000000008E-3</v>
      </c>
      <c r="K16" s="4">
        <f t="shared" si="2"/>
        <v>1.1851461000000002E-2</v>
      </c>
      <c r="L16" s="4">
        <f t="shared" si="3"/>
        <v>1.6854561000000004E-2</v>
      </c>
      <c r="M16" s="3">
        <f t="shared" si="4"/>
        <v>0.12672602255639101</v>
      </c>
    </row>
    <row r="17" spans="3:13" x14ac:dyDescent="0.3">
      <c r="C17" s="3">
        <v>8</v>
      </c>
      <c r="D17" s="3">
        <v>75</v>
      </c>
      <c r="E17" s="3">
        <v>3.95</v>
      </c>
      <c r="F17" s="3">
        <v>12</v>
      </c>
      <c r="G17" s="3">
        <f t="shared" si="0"/>
        <v>0.11772000000000001</v>
      </c>
      <c r="H17" s="3">
        <v>1</v>
      </c>
      <c r="I17" s="3">
        <v>8.5000000000000006E-2</v>
      </c>
      <c r="J17" s="3">
        <f t="shared" si="1"/>
        <v>1.0006200000000002E-2</v>
      </c>
      <c r="K17" s="4">
        <f t="shared" si="2"/>
        <v>1.1851461000000002E-2</v>
      </c>
      <c r="L17" s="4">
        <f t="shared" si="3"/>
        <v>2.1857661000000004E-2</v>
      </c>
      <c r="M17" s="3">
        <f t="shared" si="4"/>
        <v>0.1643433157894737</v>
      </c>
    </row>
    <row r="18" spans="3:13" x14ac:dyDescent="0.3">
      <c r="C18" s="3">
        <v>9</v>
      </c>
      <c r="D18" s="3">
        <v>90</v>
      </c>
      <c r="E18" s="3">
        <v>4.3899999999999997</v>
      </c>
      <c r="F18" s="3">
        <v>17</v>
      </c>
      <c r="G18" s="3">
        <f t="shared" si="0"/>
        <v>0.16677000000000003</v>
      </c>
      <c r="H18" s="3">
        <v>1</v>
      </c>
      <c r="I18" s="3">
        <v>8.5000000000000006E-2</v>
      </c>
      <c r="J18" s="3">
        <f t="shared" si="1"/>
        <v>1.4175450000000004E-2</v>
      </c>
      <c r="K18" s="4">
        <f t="shared" si="2"/>
        <v>1.1851461000000002E-2</v>
      </c>
      <c r="L18" s="4">
        <f t="shared" si="3"/>
        <v>2.6026911000000007E-2</v>
      </c>
      <c r="M18" s="3">
        <f t="shared" si="4"/>
        <v>0.19569106015037599</v>
      </c>
    </row>
    <row r="21" spans="3:13" x14ac:dyDescent="0.3">
      <c r="C21" s="6">
        <v>6</v>
      </c>
      <c r="D21" s="6">
        <v>0.66</v>
      </c>
      <c r="E21" s="7">
        <f>M10</f>
        <v>1.5349330827067678E-2</v>
      </c>
    </row>
    <row r="22" spans="3:13" x14ac:dyDescent="0.3">
      <c r="C22" s="6">
        <v>8</v>
      </c>
      <c r="D22" s="6">
        <v>0.87</v>
      </c>
      <c r="E22" s="7">
        <f t="shared" ref="E22:E29" si="5">M11</f>
        <v>1.9037300751879718E-2</v>
      </c>
    </row>
    <row r="23" spans="3:13" x14ac:dyDescent="0.3">
      <c r="C23" s="6">
        <v>12.5</v>
      </c>
      <c r="D23" s="6">
        <v>1.36</v>
      </c>
      <c r="E23" s="7">
        <f t="shared" si="5"/>
        <v>3.3789180451127832E-2</v>
      </c>
    </row>
    <row r="24" spans="3:13" x14ac:dyDescent="0.3">
      <c r="C24" s="6">
        <v>15</v>
      </c>
      <c r="D24" s="6">
        <v>1.55</v>
      </c>
      <c r="E24" s="7">
        <f t="shared" si="5"/>
        <v>4.1165120300751895E-2</v>
      </c>
    </row>
    <row r="25" spans="3:13" x14ac:dyDescent="0.3">
      <c r="C25" s="6">
        <v>20</v>
      </c>
      <c r="D25" s="6">
        <v>1.87</v>
      </c>
      <c r="E25" s="7">
        <f t="shared" si="5"/>
        <v>5.5917000000000008E-2</v>
      </c>
    </row>
    <row r="26" spans="3:13" x14ac:dyDescent="0.3">
      <c r="C26" s="6">
        <v>32</v>
      </c>
      <c r="D26" s="6">
        <v>2.4900000000000002</v>
      </c>
      <c r="E26" s="7">
        <f t="shared" si="5"/>
        <v>8.9108729323308281E-2</v>
      </c>
    </row>
    <row r="27" spans="3:13" x14ac:dyDescent="0.3">
      <c r="C27" s="6">
        <v>55</v>
      </c>
      <c r="D27" s="6">
        <v>3.29</v>
      </c>
      <c r="E27" s="7">
        <f t="shared" si="5"/>
        <v>0.12672602255639101</v>
      </c>
    </row>
    <row r="28" spans="3:13" x14ac:dyDescent="0.3">
      <c r="C28" s="6">
        <v>75</v>
      </c>
      <c r="D28" s="6">
        <v>3.95</v>
      </c>
      <c r="E28" s="7">
        <f t="shared" si="5"/>
        <v>0.1643433157894737</v>
      </c>
    </row>
    <row r="29" spans="3:13" x14ac:dyDescent="0.3">
      <c r="C29" s="6">
        <v>90</v>
      </c>
      <c r="D29" s="6">
        <v>4.3899999999999997</v>
      </c>
      <c r="E29" s="7">
        <f t="shared" si="5"/>
        <v>0.19569106015037599</v>
      </c>
    </row>
    <row r="30" spans="3:13" x14ac:dyDescent="0.3">
      <c r="C30">
        <v>100</v>
      </c>
      <c r="D30">
        <v>4.7300000000000004</v>
      </c>
      <c r="E30">
        <f>0.0241*D30^1.42</f>
        <v>0.21893735267577075</v>
      </c>
    </row>
    <row r="35" spans="3:5" x14ac:dyDescent="0.3">
      <c r="C35">
        <v>0</v>
      </c>
      <c r="D35">
        <v>0</v>
      </c>
      <c r="E35">
        <v>0</v>
      </c>
    </row>
    <row r="36" spans="3:5" x14ac:dyDescent="0.3">
      <c r="C36" s="5">
        <v>3</v>
      </c>
      <c r="D36" s="5">
        <v>0.26500000000000001</v>
      </c>
      <c r="E36" s="8">
        <v>0</v>
      </c>
    </row>
    <row r="37" spans="3:5" x14ac:dyDescent="0.3">
      <c r="C37" s="6">
        <f t="shared" ref="C37:E45" si="6">C21</f>
        <v>6</v>
      </c>
      <c r="D37" s="6">
        <f t="shared" si="6"/>
        <v>0.66</v>
      </c>
      <c r="E37" s="9">
        <f t="shared" si="6"/>
        <v>1.5349330827067678E-2</v>
      </c>
    </row>
    <row r="38" spans="3:5" x14ac:dyDescent="0.3">
      <c r="C38" s="6">
        <f t="shared" si="6"/>
        <v>8</v>
      </c>
      <c r="D38" s="6">
        <f t="shared" si="6"/>
        <v>0.87</v>
      </c>
      <c r="E38" s="9">
        <f t="shared" si="6"/>
        <v>1.9037300751879718E-2</v>
      </c>
    </row>
    <row r="39" spans="3:5" x14ac:dyDescent="0.3">
      <c r="C39" s="6">
        <f t="shared" si="6"/>
        <v>12.5</v>
      </c>
      <c r="D39" s="6">
        <f t="shared" si="6"/>
        <v>1.36</v>
      </c>
      <c r="E39" s="9">
        <f t="shared" si="6"/>
        <v>3.3789180451127832E-2</v>
      </c>
    </row>
    <row r="40" spans="3:5" x14ac:dyDescent="0.3">
      <c r="C40" s="6">
        <f t="shared" si="6"/>
        <v>15</v>
      </c>
      <c r="D40" s="6">
        <f t="shared" si="6"/>
        <v>1.55</v>
      </c>
      <c r="E40" s="9">
        <f t="shared" si="6"/>
        <v>4.1165120300751895E-2</v>
      </c>
    </row>
    <row r="41" spans="3:5" x14ac:dyDescent="0.3">
      <c r="C41" s="6">
        <f t="shared" si="6"/>
        <v>20</v>
      </c>
      <c r="D41" s="6">
        <f t="shared" si="6"/>
        <v>1.87</v>
      </c>
      <c r="E41" s="9">
        <f t="shared" si="6"/>
        <v>5.5917000000000008E-2</v>
      </c>
    </row>
    <row r="42" spans="3:5" x14ac:dyDescent="0.3">
      <c r="C42" s="6">
        <f t="shared" si="6"/>
        <v>32</v>
      </c>
      <c r="D42" s="6">
        <f t="shared" si="6"/>
        <v>2.4900000000000002</v>
      </c>
      <c r="E42" s="9">
        <f t="shared" si="6"/>
        <v>8.9108729323308281E-2</v>
      </c>
    </row>
    <row r="43" spans="3:5" x14ac:dyDescent="0.3">
      <c r="C43" s="6">
        <f t="shared" si="6"/>
        <v>55</v>
      </c>
      <c r="D43" s="6">
        <f t="shared" si="6"/>
        <v>3.29</v>
      </c>
      <c r="E43" s="9">
        <f t="shared" si="6"/>
        <v>0.12672602255639101</v>
      </c>
    </row>
    <row r="44" spans="3:5" x14ac:dyDescent="0.3">
      <c r="C44" s="6">
        <f t="shared" si="6"/>
        <v>75</v>
      </c>
      <c r="D44" s="6">
        <f t="shared" si="6"/>
        <v>3.95</v>
      </c>
      <c r="E44" s="9">
        <f t="shared" si="6"/>
        <v>0.1643433157894737</v>
      </c>
    </row>
    <row r="45" spans="3:5" x14ac:dyDescent="0.3">
      <c r="C45" s="6">
        <f t="shared" si="6"/>
        <v>90</v>
      </c>
      <c r="D45" s="6">
        <f t="shared" si="6"/>
        <v>4.3899999999999997</v>
      </c>
      <c r="E45" s="9">
        <f t="shared" si="6"/>
        <v>0.19569106015037599</v>
      </c>
    </row>
    <row r="46" spans="3:5" x14ac:dyDescent="0.3">
      <c r="C46">
        <v>100</v>
      </c>
      <c r="D46">
        <v>4.7300000000000004</v>
      </c>
      <c r="E46" s="2">
        <f>0.0241*D46^1.42</f>
        <v>0.21893735267577075</v>
      </c>
    </row>
    <row r="47" spans="3:5" x14ac:dyDescent="0.3">
      <c r="C47">
        <v>110</v>
      </c>
      <c r="D47">
        <v>5</v>
      </c>
      <c r="E47" s="2">
        <f>E46</f>
        <v>0.21893735267577075</v>
      </c>
    </row>
    <row r="48" spans="3:5" x14ac:dyDescent="0.3">
      <c r="C48">
        <v>120</v>
      </c>
      <c r="D48">
        <v>6</v>
      </c>
      <c r="E48" s="2">
        <f>E47</f>
        <v>0.21893735267577075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Andres Felipe Forero Salas</cp:lastModifiedBy>
  <dcterms:created xsi:type="dcterms:W3CDTF">2023-05-10T00:33:51Z</dcterms:created>
  <dcterms:modified xsi:type="dcterms:W3CDTF">2023-05-14T19:40:02Z</dcterms:modified>
</cp:coreProperties>
</file>